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13.xml" ContentType="application/vnd.openxmlformats-officedocument.drawing+xml"/>
  <Override PartName="/xl/charts/chart3.xml" ContentType="application/vnd.openxmlformats-officedocument.drawingml.chart+xml"/>
  <Override PartName="/xl/theme/themeOverride1.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harts/chart4.xml" ContentType="application/vnd.openxmlformats-officedocument.drawingml.chart+xml"/>
  <Override PartName="/xl/theme/themeOverride2.xml" ContentType="application/vnd.openxmlformats-officedocument.themeOverride+xml"/>
  <Override PartName="/xl/charts/chart5.xml" ContentType="application/vnd.openxmlformats-officedocument.drawingml.chart+xml"/>
  <Override PartName="/xl/theme/themeOverride3.xml" ContentType="application/vnd.openxmlformats-officedocument.themeOverride+xml"/>
  <Override PartName="/xl/charts/chart6.xml" ContentType="application/vnd.openxmlformats-officedocument.drawingml.chart+xml"/>
  <Override PartName="/xl/theme/themeOverride4.xml" ContentType="application/vnd.openxmlformats-officedocument.themeOverride+xml"/>
  <Override PartName="/xl/charts/chart7.xml" ContentType="application/vnd.openxmlformats-officedocument.drawingml.chart+xml"/>
  <Override PartName="/xl/theme/themeOverride5.xml" ContentType="application/vnd.openxmlformats-officedocument.themeOverride+xml"/>
  <Override PartName="/xl/drawings/drawing18.xml" ContentType="application/vnd.openxmlformats-officedocument.drawing+xml"/>
  <Override PartName="/xl/charts/chart8.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9.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20.xml" ContentType="application/vnd.openxmlformats-officedocument.drawing+xml"/>
  <Override PartName="/xl/drawings/drawing21.xml" ContentType="application/vnd.openxmlformats-officedocument.drawing+xml"/>
  <Override PartName="/xl/charts/chart11.xml" ContentType="application/vnd.openxmlformats-officedocument.drawingml.chart+xml"/>
  <Override PartName="/xl/drawings/drawing22.xml" ContentType="application/vnd.openxmlformats-officedocument.drawing+xml"/>
  <Override PartName="/xl/charts/chart12.xml" ContentType="application/vnd.openxmlformats-officedocument.drawingml.chart+xml"/>
  <Override PartName="/xl/drawings/drawing23.xml" ContentType="application/vnd.openxmlformats-officedocument.drawing+xml"/>
  <Override PartName="/xl/charts/chart13.xml" ContentType="application/vnd.openxmlformats-officedocument.drawingml.chart+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charts/chart14.xml" ContentType="application/vnd.openxmlformats-officedocument.drawingml.chart+xml"/>
  <Override PartName="/xl/theme/themeOverride6.xml" ContentType="application/vnd.openxmlformats-officedocument.themeOverride+xml"/>
  <Override PartName="/xl/charts/chart15.xml" ContentType="application/vnd.openxmlformats-officedocument.drawingml.chart+xml"/>
  <Override PartName="/xl/theme/themeOverride7.xml" ContentType="application/vnd.openxmlformats-officedocument.themeOverride+xml"/>
  <Override PartName="/xl/charts/chart16.xml" ContentType="application/vnd.openxmlformats-officedocument.drawingml.chart+xml"/>
  <Override PartName="/xl/theme/themeOverride8.xml" ContentType="application/vnd.openxmlformats-officedocument.themeOverride+xml"/>
  <Override PartName="/xl/charts/chart17.xml" ContentType="application/vnd.openxmlformats-officedocument.drawingml.chart+xml"/>
  <Override PartName="/xl/theme/themeOverride9.xml" ContentType="application/vnd.openxmlformats-officedocument.themeOverride+xml"/>
  <Override PartName="/xl/drawings/drawing32.xml" ContentType="application/vnd.openxmlformats-officedocument.drawing+xml"/>
  <Override PartName="/xl/charts/chart18.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3.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34.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35.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36.xml" ContentType="application/vnd.openxmlformats-officedocument.drawing+xml"/>
  <Override PartName="/xl/drawings/drawing37.xml" ContentType="application/vnd.openxmlformats-officedocument.drawing+xml"/>
  <Override PartName="/xl/charts/chart25.xml" ContentType="application/vnd.openxmlformats-officedocument.drawingml.chart+xml"/>
  <Override PartName="/xl/drawings/drawing38.xml" ContentType="application/vnd.openxmlformats-officedocument.drawing+xml"/>
  <Override PartName="/xl/drawings/drawing39.xml" ContentType="application/vnd.openxmlformats-officedocument.drawing+xml"/>
  <Override PartName="/xl/charts/chart26.xml" ContentType="application/vnd.openxmlformats-officedocument.drawingml.chart+xml"/>
  <Override PartName="/xl/drawings/drawing40.xml" ContentType="application/vnd.openxmlformats-officedocument.drawing+xml"/>
  <Override PartName="/xl/drawings/drawing41.xml" ContentType="application/vnd.openxmlformats-officedocument.drawing+xml"/>
  <Override PartName="/xl/charts/chart27.xml" ContentType="application/vnd.openxmlformats-officedocument.drawingml.chart+xml"/>
  <Override PartName="/xl/drawings/drawing42.xml" ContentType="application/vnd.openxmlformats-officedocument.drawing+xml"/>
  <Override PartName="/xl/drawings/drawing43.xml" ContentType="application/vnd.openxmlformats-officedocument.drawing+xml"/>
  <Override PartName="/xl/charts/chart28.xml" ContentType="application/vnd.openxmlformats-officedocument.drawingml.chart+xml"/>
  <Override PartName="/xl/drawings/drawing44.xml" ContentType="application/vnd.openxmlformats-officedocument.drawing+xml"/>
  <Override PartName="/xl/charts/chart29.xml" ContentType="application/vnd.openxmlformats-officedocument.drawingml.chart+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charts/chart30.xml" ContentType="application/vnd.openxmlformats-officedocument.drawingml.chart+xml"/>
  <Override PartName="/xl/theme/themeOverride10.xml" ContentType="application/vnd.openxmlformats-officedocument.themeOverride+xml"/>
  <Override PartName="/xl/charts/chart31.xml" ContentType="application/vnd.openxmlformats-officedocument.drawingml.chart+xml"/>
  <Override PartName="/xl/theme/themeOverride11.xml" ContentType="application/vnd.openxmlformats-officedocument.themeOverride+xml"/>
  <Override PartName="/xl/charts/chart32.xml" ContentType="application/vnd.openxmlformats-officedocument.drawingml.chart+xml"/>
  <Override PartName="/xl/theme/themeOverride12.xml" ContentType="application/vnd.openxmlformats-officedocument.themeOverride+xml"/>
  <Override PartName="/xl/charts/chart33.xml" ContentType="application/vnd.openxmlformats-officedocument.drawingml.chart+xml"/>
  <Override PartName="/xl/theme/themeOverride13.xml" ContentType="application/vnd.openxmlformats-officedocument.themeOverride+xml"/>
  <Override PartName="/xl/drawings/drawing51.xml" ContentType="application/vnd.openxmlformats-officedocument.drawing+xml"/>
  <Override PartName="/xl/charts/chart3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2.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3.xml" ContentType="application/vnd.openxmlformats-officedocument.drawing+xml"/>
  <Override PartName="/xl/drawings/drawing54.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charts/chart39.xml" ContentType="application/vnd.openxmlformats-officedocument.drawingml.chart+xml"/>
  <Override PartName="/xl/charts/style5.xml" ContentType="application/vnd.ms-office.chartstyle+xml"/>
  <Override PartName="/xl/charts/colors5.xml" ContentType="application/vnd.ms-office.chartcolorstyle+xml"/>
  <Override PartName="/xl/charts/chart40.xml" ContentType="application/vnd.openxmlformats-officedocument.drawingml.chart+xml"/>
  <Override PartName="/xl/charts/style6.xml" ContentType="application/vnd.ms-office.chartstyle+xml"/>
  <Override PartName="/xl/charts/colors6.xml" ContentType="application/vnd.ms-office.chartcolorstyle+xml"/>
  <Override PartName="/xl/charts/chart41.xml" ContentType="application/vnd.openxmlformats-officedocument.drawingml.chart+xml"/>
  <Override PartName="/xl/drawings/drawing69.xml" ContentType="application/vnd.openxmlformats-officedocument.drawing+xml"/>
  <Override PartName="/xl/charts/chart42.xml" ContentType="application/vnd.openxmlformats-officedocument.drawingml.chart+xml"/>
  <Override PartName="/xl/drawings/drawing70.xml" ContentType="application/vnd.openxmlformats-officedocument.drawingml.chartshapes+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charts/chart49.xml" ContentType="application/vnd.openxmlformats-officedocument.drawingml.chart+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charts/chart50.xml" ContentType="application/vnd.openxmlformats-officedocument.drawingml.chart+xml"/>
  <Override PartName="/xl/charts/style7.xml" ContentType="application/vnd.ms-office.chartstyle+xml"/>
  <Override PartName="/xl/charts/colors7.xml" ContentType="application/vnd.ms-office.chartcolorstyle+xml"/>
  <Override PartName="/xl/drawings/drawing90.xml" ContentType="application/vnd.openxmlformats-officedocument.drawingml.chartshapes+xml"/>
  <Override PartName="/xl/drawings/drawing91.xml" ContentType="application/vnd.openxmlformats-officedocument.drawing+xml"/>
  <Override PartName="/xl/charts/chart51.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2.xml" ContentType="application/vnd.openxmlformats-officedocument.drawingml.chartshapes+xml"/>
  <Override PartName="/xl/drawings/drawing93.xml" ContentType="application/vnd.openxmlformats-officedocument.drawing+xml"/>
  <Override PartName="/xl/charts/chart52.xml" ContentType="application/vnd.openxmlformats-officedocument.drawingml.chart+xml"/>
  <Override PartName="/xl/charts/style9.xml" ContentType="application/vnd.ms-office.chartstyle+xml"/>
  <Override PartName="/xl/charts/colors9.xml" ContentType="application/vnd.ms-office.chartcolorstyle+xml"/>
  <Override PartName="/xl/drawings/drawing94.xml" ContentType="application/vnd.openxmlformats-officedocument.drawingml.chartshapes+xml"/>
  <Override PartName="/xl/drawings/drawing95.xml" ContentType="application/vnd.openxmlformats-officedocument.drawing+xml"/>
  <Override PartName="/xl/charts/chart53.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96.xml" ContentType="application/vnd.openxmlformats-officedocument.drawingml.chartshapes+xml"/>
  <Override PartName="/xl/drawings/drawing9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codeName="ThisWorkbook"/>
  <mc:AlternateContent xmlns:mc="http://schemas.openxmlformats.org/markup-compatibility/2006">
    <mc:Choice Requires="x15">
      <x15ac:absPath xmlns:x15ac="http://schemas.microsoft.com/office/spreadsheetml/2010/11/ac" url="Z:\AREA DE ESTADÍSTICA\ESTADÍSTICA\Estadistica\2024\Informes especiales a 30 de noviembre de 2024\"/>
    </mc:Choice>
  </mc:AlternateContent>
  <xr:revisionPtr revIDLastSave="0" documentId="13_ncr:1_{F50C245D-4159-4CBA-BA9D-4A96FA548852}" xr6:coauthVersionLast="47" xr6:coauthVersionMax="47" xr10:uidLastSave="{00000000-0000-0000-0000-000000000000}"/>
  <bookViews>
    <workbookView xWindow="-110" yWindow="-110" windowWidth="19420" windowHeight="10300" tabRatio="891" xr2:uid="{00000000-000D-0000-FFFF-FFFF00000000}"/>
  </bookViews>
  <sheets>
    <sheet name="porsaad" sheetId="170" r:id="rId1"/>
    <sheet name="indsaad" sheetId="156" r:id="rId2"/>
    <sheet name="indsaad2" sheetId="157" r:id="rId3"/>
    <sheet name="EVO" sheetId="158" r:id="rId4"/>
    <sheet name="EVO_sol" sheetId="159" r:id="rId5"/>
    <sheet name="EVO_resol" sheetId="160" r:id="rId6"/>
    <sheet name="EVO_derecho" sheetId="161" r:id="rId7"/>
    <sheet name="EVO_resolPIA" sheetId="162" r:id="rId8"/>
    <sheet name="EVO_sinPIA" sheetId="163" r:id="rId9"/>
    <sheet name="EVO_prest" sheetId="164" r:id="rId10"/>
    <sheet name="20pobl" sheetId="135" r:id="rId11"/>
    <sheet name="21solsaad" sheetId="3" r:id="rId12"/>
    <sheet name="22solcasaadpot" sheetId="102" r:id="rId13"/>
    <sheet name="23solcasaad" sheetId="134" r:id="rId14"/>
    <sheet name="24solcasaad_pobl" sheetId="136" r:id="rId15"/>
    <sheet name="3solcasaad" sheetId="4" state="hidden" r:id="rId16"/>
    <sheet name="24asolcasaad_pobl" sheetId="103" r:id="rId17"/>
    <sheet name="25solaltabaja" sheetId="165" r:id="rId18"/>
    <sheet name="26perfsaad" sheetId="125" r:id="rId19"/>
    <sheet name="31dictsaad" sheetId="10" r:id="rId20"/>
    <sheet name="31adictsaad" sheetId="108" r:id="rId21"/>
    <sheet name="31bdictsaad" sheetId="141" r:id="rId22"/>
    <sheet name="32dictcasaadpot" sheetId="43" r:id="rId23"/>
    <sheet name="33dictcasaad" sheetId="137" r:id="rId24"/>
    <sheet name="33dictcasaadGIII" sheetId="142" r:id="rId25"/>
    <sheet name="33dictcasaadGII" sheetId="143" r:id="rId26"/>
    <sheet name="33dictcasaadGI" sheetId="144" r:id="rId27"/>
    <sheet name="33dictcasaadG0" sheetId="145" r:id="rId28"/>
    <sheet name="34adictcasaad" sheetId="138" r:id="rId29"/>
    <sheet name="8dictcasaad" sheetId="100" state="hidden" r:id="rId30"/>
    <sheet name="34bdictcasaad" sheetId="104" r:id="rId31"/>
    <sheet name="35ResolGraAltaBaj" sheetId="166" r:id="rId32"/>
    <sheet name="36perfresol" sheetId="68" r:id="rId33"/>
    <sheet name="36aperfresol_graf" sheetId="92" r:id="rId34"/>
    <sheet name="36bperfresol_graf" sheetId="152" r:id="rId35"/>
    <sheet name="41benpresaad" sheetId="34" r:id="rId36"/>
    <sheet name="41benpresaad_graf" sheetId="94" r:id="rId37"/>
    <sheet name="41abenpreGIII" sheetId="47" r:id="rId38"/>
    <sheet name="41abenpreGIII_graf" sheetId="95" r:id="rId39"/>
    <sheet name="41bbenpreGII" sheetId="48" r:id="rId40"/>
    <sheet name="41bbenpreGII_graf" sheetId="96" r:id="rId41"/>
    <sheet name="41cbenpreGI" sheetId="49" r:id="rId42"/>
    <sheet name="41cbenpreGI_graf" sheetId="97" r:id="rId43"/>
    <sheet name="42pbpcasaadpot" sheetId="36" r:id="rId44"/>
    <sheet name="43pbpcasaad" sheetId="139" r:id="rId45"/>
    <sheet name="43pbpcasaadGIII" sheetId="146" r:id="rId46"/>
    <sheet name="43pbpcasaadGII" sheetId="147" r:id="rId47"/>
    <sheet name="43pbpcasaadGI" sheetId="148" r:id="rId48"/>
    <sheet name="44apbpcasaad" sheetId="140" r:id="rId49"/>
    <sheet name="44bpbpcasaad" sheetId="105" r:id="rId50"/>
    <sheet name="45ResolPIAAltaBaj" sheetId="167" r:id="rId51"/>
    <sheet name="46perfpbsaad" sheetId="79" r:id="rId52"/>
    <sheet name="15pbpcasaad" sheetId="101" state="hidden" r:id="rId53"/>
    <sheet name="46aperfpb_graf" sheetId="98" r:id="rId54"/>
    <sheet name="51pbgrado" sheetId="45" r:id="rId55"/>
    <sheet name="51aPAPDgrado" sheetId="50" r:id="rId56"/>
    <sheet name="51bTeleasgrado" sheetId="51" r:id="rId57"/>
    <sheet name="51cSADgrado" sheetId="52" r:id="rId58"/>
    <sheet name="51dCDgrado" sheetId="53" r:id="rId59"/>
    <sheet name="51eSARgrado" sheetId="54" r:id="rId60"/>
    <sheet name="51fPEVincgrado" sheetId="55" r:id="rId61"/>
    <sheet name="51gPECgrado" sheetId="56" r:id="rId62"/>
    <sheet name="51hPEAsistPgrado" sheetId="57" r:id="rId63"/>
    <sheet name="52SubtipoVinculada" sheetId="109" r:id="rId64"/>
    <sheet name="52SubtipoVinculadaGIII" sheetId="110" r:id="rId65"/>
    <sheet name="52SubtipoVinculadaGII" sheetId="111" r:id="rId66"/>
    <sheet name="52SubtipoVinculadaGI" sheetId="112" r:id="rId67"/>
    <sheet name="6perfcuidador" sheetId="85" r:id="rId68"/>
    <sheet name="61aperfcuidadorCCAA" sheetId="86" r:id="rId69"/>
    <sheet name="62bperfcuidadorCCAA" sheetId="87" r:id="rId70"/>
    <sheet name="63cperfcuidadorCCAA" sheetId="88" r:id="rId71"/>
    <sheet name="7Intensidad" sheetId="58" r:id="rId72"/>
    <sheet name="7IntensidadCCAA" sheetId="59" r:id="rId73"/>
    <sheet name="7IntenSAD_CCAA" sheetId="66" r:id="rId74"/>
    <sheet name="7IntenPE_SAD_CCAA" sheetId="67" r:id="rId75"/>
    <sheet name="8CuantíaPrest" sheetId="77" r:id="rId76"/>
    <sheet name="8CuantíaPEC_CCAA" sheetId="74" r:id="rId77"/>
    <sheet name="8CuantíaAP_CCAA" sheetId="75" r:id="rId78"/>
    <sheet name="8CuantíaPEVsad_CCAA" sheetId="76" r:id="rId79"/>
    <sheet name="8CuantíaPEVsar_CCAA" sheetId="80" r:id="rId80"/>
    <sheet name="8CuantíaPEVcd_CCAA" sheetId="81" r:id="rId81"/>
    <sheet name="8CuantíaPEVpapd_CCAA" sheetId="82" r:id="rId82"/>
    <sheet name="8CuantíaPEVteleasist_CCAA" sheetId="83" r:id="rId83"/>
    <sheet name="9TiempoEspera" sheetId="90" r:id="rId84"/>
    <sheet name="10pendResol" sheetId="106" r:id="rId85"/>
    <sheet name="10pendPrest" sheetId="84" r:id="rId86"/>
    <sheet name="10pend" sheetId="107" r:id="rId87"/>
    <sheet name="11ListaEspera" sheetId="70" r:id="rId88"/>
    <sheet name="11ListaEsperaGIII" sheetId="61" r:id="rId89"/>
    <sheet name="11ListaEsperaGII" sheetId="62" r:id="rId90"/>
    <sheet name="11ListaEsperaGI" sheetId="63" r:id="rId91"/>
    <sheet name="12BenefEfect" sheetId="155" r:id="rId92"/>
  </sheets>
  <definedNames>
    <definedName name="_xlnm._FilterDatabase" localSheetId="52" hidden="1">'15pbpcasaad'!$AD$10:$AE$28</definedName>
    <definedName name="_xlnm._FilterDatabase" localSheetId="10" hidden="1">'20pobl'!$AG$11:$AH$29</definedName>
    <definedName name="_xlnm._FilterDatabase" localSheetId="12" hidden="1">'22solcasaadpot'!$P$9:$Q$27</definedName>
    <definedName name="_xlnm._FilterDatabase" localSheetId="13" hidden="1">'23solcasaad'!$AG$11:$AH$29</definedName>
    <definedName name="_xlnm._FilterDatabase" localSheetId="16" hidden="1">'24asolcasaad_pobl'!$AD$10:$AE$28</definedName>
    <definedName name="_xlnm._FilterDatabase" localSheetId="14" hidden="1">'24solcasaad_pobl'!$R$11:$S$29</definedName>
    <definedName name="_xlnm._FilterDatabase" localSheetId="22" hidden="1">'32dictcasaadpot'!$N$10:$O$28</definedName>
    <definedName name="_xlnm._FilterDatabase" localSheetId="23" hidden="1">'33dictcasaad'!$AG$11:$AH$29</definedName>
    <definedName name="_xlnm._FilterDatabase" localSheetId="27" hidden="1">'33dictcasaadG0'!$AG$11:$AH$29</definedName>
    <definedName name="_xlnm._FilterDatabase" localSheetId="26" hidden="1">'33dictcasaadGI'!$AG$11:$AH$29</definedName>
    <definedName name="_xlnm._FilterDatabase" localSheetId="25" hidden="1">'33dictcasaadGII'!$AG$11:$AH$29</definedName>
    <definedName name="_xlnm._FilterDatabase" localSheetId="24" hidden="1">'33dictcasaadGIII'!$AG$11:$AH$29</definedName>
    <definedName name="_xlnm._FilterDatabase" localSheetId="28" hidden="1">'34adictcasaad'!$R$11:$S$29</definedName>
    <definedName name="_xlnm._FilterDatabase" localSheetId="30" hidden="1">'34bdictcasaad'!$AD$10:$AE$28</definedName>
    <definedName name="_xlnm._FilterDatabase" localSheetId="15" hidden="1">'3solcasaad'!$AD$10:$AE$28</definedName>
    <definedName name="_xlnm._FilterDatabase" localSheetId="43" hidden="1">'42pbpcasaadpot'!$M$10:$N$28</definedName>
    <definedName name="_xlnm._FilterDatabase" localSheetId="44" hidden="1">'43pbpcasaad'!$AG$11:$AH$29</definedName>
    <definedName name="_xlnm._FilterDatabase" localSheetId="47" hidden="1">'43pbpcasaadGI'!$AG$11:$AH$29</definedName>
    <definedName name="_xlnm._FilterDatabase" localSheetId="46" hidden="1">'43pbpcasaadGII'!$AG$11:$AH$29</definedName>
    <definedName name="_xlnm._FilterDatabase" localSheetId="45" hidden="1">'43pbpcasaadGIII'!$AG$11:$AH$29</definedName>
    <definedName name="_xlnm._FilterDatabase" localSheetId="48" hidden="1">'44apbpcasaad'!$R$11:$S$29</definedName>
    <definedName name="_xlnm._FilterDatabase" localSheetId="49" hidden="1">'44bpbpcasaad'!$AD$10:$AE$28</definedName>
    <definedName name="_xlnm._FilterDatabase" localSheetId="29" hidden="1">'8dictcasaad'!$AD$10:$AE$28</definedName>
    <definedName name="_xlnm._FilterDatabase" localSheetId="83" hidden="1">'9TiempoEspera'!$M$12:$N$30</definedName>
    <definedName name="_xlnm.Print_Area" localSheetId="86">'10pend'!$A$1:$L$34</definedName>
    <definedName name="_xlnm.Print_Area" localSheetId="85">'10pendPrest'!$A$1:$I$34</definedName>
    <definedName name="_xlnm.Print_Area" localSheetId="84">'10pendResol'!$A$1:$I$36</definedName>
    <definedName name="_xlnm.Print_Area" localSheetId="87">'11ListaEspera'!$A$1:$N$43</definedName>
    <definedName name="_xlnm.Print_Area" localSheetId="90">'11ListaEsperaGI'!$A$1:$N$42</definedName>
    <definedName name="_xlnm.Print_Area" localSheetId="89">'11ListaEsperaGII'!$A$1:$N$42</definedName>
    <definedName name="_xlnm.Print_Area" localSheetId="88">'11ListaEsperaGIII'!$A$1:$N$42</definedName>
    <definedName name="_xlnm.Print_Area" localSheetId="52">'15pbpcasaad'!$A$1:$Z$34</definedName>
    <definedName name="_xlnm.Print_Area" localSheetId="10">'20pobl'!$A$1:$AC$34</definedName>
    <definedName name="_xlnm.Print_Area" localSheetId="12">'22solcasaadpot'!$A$1:$U$33</definedName>
    <definedName name="_xlnm.Print_Area" localSheetId="13">'23solcasaad'!$A$1:$AC$34</definedName>
    <definedName name="_xlnm.Print_Area" localSheetId="16">'24asolcasaad_pobl'!$A$1:$Z$46</definedName>
    <definedName name="_xlnm.Print_Area" localSheetId="14">'24solcasaad_pobl'!$A$1:$N$34</definedName>
    <definedName name="_xlnm.Print_Area" localSheetId="17">'25solaltabaja'!$A$1:$V$48</definedName>
    <definedName name="_xlnm.Print_Area" localSheetId="20">'31adictsaad'!$A$1:$V$31</definedName>
    <definedName name="_xlnm.Print_Area" localSheetId="21">'31bdictsaad'!$A$1:$V$31</definedName>
    <definedName name="_xlnm.Print_Area" localSheetId="22">'32dictcasaadpot'!$A$1:$S$35</definedName>
    <definedName name="_xlnm.Print_Area" localSheetId="23">'33dictcasaad'!$A$1:$AC$34</definedName>
    <definedName name="_xlnm.Print_Area" localSheetId="27">'33dictcasaadG0'!$A$1:$AC$34</definedName>
    <definedName name="_xlnm.Print_Area" localSheetId="26">'33dictcasaadGI'!$A$1:$AC$34</definedName>
    <definedName name="_xlnm.Print_Area" localSheetId="25">'33dictcasaadGII'!$A$1:$AC$34</definedName>
    <definedName name="_xlnm.Print_Area" localSheetId="24">'33dictcasaadGIII'!$A$1:$AC$34</definedName>
    <definedName name="_xlnm.Print_Area" localSheetId="28">'34adictcasaad'!$A$1:$N$34</definedName>
    <definedName name="_xlnm.Print_Area" localSheetId="30">'34bdictcasaad'!$A$1:$Z$46</definedName>
    <definedName name="_xlnm.Print_Area" localSheetId="31">'35ResolGraAltaBaj'!$A$1:$V$49</definedName>
    <definedName name="_xlnm.Print_Area" localSheetId="33">'36aperfresol_graf'!$A$1:$AB$33</definedName>
    <definedName name="_xlnm.Print_Area" localSheetId="34">'36bperfresol_graf'!$A$1:$AB$32</definedName>
    <definedName name="_xlnm.Print_Area" localSheetId="32">'36perfresol'!$A$1:$AD$39</definedName>
    <definedName name="_xlnm.Print_Area" localSheetId="15">'3solcasaad'!$A$1:$Z$33</definedName>
    <definedName name="_xlnm.Print_Area" localSheetId="37">'41abenpreGIII'!$A$1:$Y$31</definedName>
    <definedName name="_xlnm.Print_Area" localSheetId="38">'41abenpreGIII_graf'!$A$1:$X$32</definedName>
    <definedName name="_xlnm.Print_Area" localSheetId="39">'41bbenpreGII'!$A$1:$Y$30</definedName>
    <definedName name="_xlnm.Print_Area" localSheetId="40">'41bbenpreGII_graf'!$A$1:$X$31</definedName>
    <definedName name="_xlnm.Print_Area" localSheetId="35">'41benpresaad'!$A$1:$Y$30</definedName>
    <definedName name="_xlnm.Print_Area" localSheetId="36">'41benpresaad_graf'!$A$1:$X$32</definedName>
    <definedName name="_xlnm.Print_Area" localSheetId="41">'41cbenpreGI'!$A$1:$Y$30</definedName>
    <definedName name="_xlnm.Print_Area" localSheetId="42">'41cbenpreGI_graf'!$A$1:$X$32</definedName>
    <definedName name="_xlnm.Print_Area" localSheetId="43">'42pbpcasaadpot'!$A$1:$R$34</definedName>
    <definedName name="_xlnm.Print_Area" localSheetId="44">'43pbpcasaad'!$A$1:$AC$34</definedName>
    <definedName name="_xlnm.Print_Area" localSheetId="47">'43pbpcasaadGI'!$A$1:$AC$34</definedName>
    <definedName name="_xlnm.Print_Area" localSheetId="46">'43pbpcasaadGII'!$A$1:$AC$34</definedName>
    <definedName name="_xlnm.Print_Area" localSheetId="45">'43pbpcasaadGIII'!$A$1:$AC$34</definedName>
    <definedName name="_xlnm.Print_Area" localSheetId="48">'44apbpcasaad'!$A$1:$N$34</definedName>
    <definedName name="_xlnm.Print_Area" localSheetId="49">'44bpbpcasaad'!$A$1:$Z$48</definedName>
    <definedName name="_xlnm.Print_Area" localSheetId="50">'45ResolPIAAltaBaj'!$A$1:$X$49</definedName>
    <definedName name="_xlnm.Print_Area" localSheetId="53">'46aperfpb_graf'!$A$1:$AC$33</definedName>
    <definedName name="_xlnm.Print_Area" localSheetId="51">'46perfpbsaad'!$A$1:$AD$37</definedName>
    <definedName name="_xlnm.Print_Area" localSheetId="55">'51aPAPDgrado'!$A$1:$T$31</definedName>
    <definedName name="_xlnm.Print_Area" localSheetId="56">'51bTeleasgrado'!$A$1:$T$31</definedName>
    <definedName name="_xlnm.Print_Area" localSheetId="57">'51cSADgrado'!$A$1:$T$30</definedName>
    <definedName name="_xlnm.Print_Area" localSheetId="58">'51dCDgrado'!$A$1:$T$30</definedName>
    <definedName name="_xlnm.Print_Area" localSheetId="59">'51eSARgrado'!$A$1:$T$30</definedName>
    <definedName name="_xlnm.Print_Area" localSheetId="60">'51fPEVincgrado'!$A$1:$T$30</definedName>
    <definedName name="_xlnm.Print_Area" localSheetId="61">'51gPECgrado'!$A$1:$T$30</definedName>
    <definedName name="_xlnm.Print_Area" localSheetId="62">'51hPEAsistPgrado'!$A$1:$T$30</definedName>
    <definedName name="_xlnm.Print_Area" localSheetId="54">'51pbgrado'!$A$1:$Q$31</definedName>
    <definedName name="_xlnm.Print_Area" localSheetId="63">'52SubtipoVinculada'!$A$1:$P$27</definedName>
    <definedName name="_xlnm.Print_Area" localSheetId="66">'52SubtipoVinculadaGI'!$A$1:$P$27</definedName>
    <definedName name="_xlnm.Print_Area" localSheetId="65">'52SubtipoVinculadaGII'!$A$1:$P$27</definedName>
    <definedName name="_xlnm.Print_Area" localSheetId="64">'52SubtipoVinculadaGIII'!$A$1:$P$27</definedName>
    <definedName name="_xlnm.Print_Area" localSheetId="68">'61aperfcuidadorCCAA'!$A$1:$N$42</definedName>
    <definedName name="_xlnm.Print_Area" localSheetId="69">'62bperfcuidadorCCAA'!$A$1:$M$29</definedName>
    <definedName name="_xlnm.Print_Area" localSheetId="70">'63cperfcuidadorCCAA'!$A$1:$U$29</definedName>
    <definedName name="_xlnm.Print_Area" localSheetId="67">'6perfcuidador'!$A$1:$L$34</definedName>
    <definedName name="_xlnm.Print_Area" localSheetId="74">'7IntenPE_SAD_CCAA'!$A$1:$I$32</definedName>
    <definedName name="_xlnm.Print_Area" localSheetId="73">'7IntenSAD_CCAA'!$A$1:$I$32</definedName>
    <definedName name="_xlnm.Print_Area" localSheetId="71">'7Intensidad'!$A$1:$S$37</definedName>
    <definedName name="_xlnm.Print_Area" localSheetId="72">'7IntensidadCCAA'!$A$1:$I$32</definedName>
    <definedName name="_xlnm.Print_Area" localSheetId="77">'8CuantíaAP_CCAA'!$A$1:$I$32</definedName>
    <definedName name="_xlnm.Print_Area" localSheetId="76">'8CuantíaPEC_CCAA'!$A$1:$I$32</definedName>
    <definedName name="_xlnm.Print_Area" localSheetId="80">'8CuantíaPEVcd_CCAA'!$A$1:$I$32</definedName>
    <definedName name="_xlnm.Print_Area" localSheetId="81">'8CuantíaPEVpapd_CCAA'!$A$1:$I$32</definedName>
    <definedName name="_xlnm.Print_Area" localSheetId="78">'8CuantíaPEVsad_CCAA'!$A$1:$I$32</definedName>
    <definedName name="_xlnm.Print_Area" localSheetId="79">'8CuantíaPEVsar_CCAA'!$A$1:$I$32</definedName>
    <definedName name="_xlnm.Print_Area" localSheetId="82">'8CuantíaPEVteleasist_CCAA'!$A$1:$I$32</definedName>
    <definedName name="_xlnm.Print_Area" localSheetId="75">'8CuantíaPrest'!$A$1:$V$39</definedName>
    <definedName name="_xlnm.Print_Area" localSheetId="29">'8dictcasaad'!$A$1:$Z$34</definedName>
    <definedName name="_xlnm.Print_Area" localSheetId="83">'9TiempoEspera'!$A$1:$R$37</definedName>
    <definedName name="_xlnm.Print_Area" localSheetId="0">porsaad!$A$1:$U$12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7" i="159" l="1"/>
  <c r="AA13" i="105"/>
  <c r="U27" i="164" l="1"/>
  <c r="V27" i="164"/>
  <c r="U10" i="164"/>
  <c r="V10" i="164"/>
  <c r="U11" i="164"/>
  <c r="V11" i="164"/>
  <c r="U12" i="164"/>
  <c r="V12" i="164"/>
  <c r="U13" i="164"/>
  <c r="V13" i="164"/>
  <c r="U14" i="164"/>
  <c r="V14" i="164"/>
  <c r="U15" i="164"/>
  <c r="V15" i="164"/>
  <c r="U16" i="164"/>
  <c r="V16" i="164"/>
  <c r="U17" i="164"/>
  <c r="V17" i="164"/>
  <c r="U18" i="164"/>
  <c r="V18" i="164"/>
  <c r="U19" i="164"/>
  <c r="V19" i="164"/>
  <c r="U20" i="164"/>
  <c r="V20" i="164"/>
  <c r="U21" i="164"/>
  <c r="V21" i="164"/>
  <c r="U22" i="164"/>
  <c r="V22" i="164"/>
  <c r="U23" i="164"/>
  <c r="V23" i="164"/>
  <c r="U24" i="164"/>
  <c r="V24" i="164"/>
  <c r="U25" i="164"/>
  <c r="V25" i="164"/>
  <c r="U26" i="164"/>
  <c r="V26" i="164"/>
  <c r="V9" i="164"/>
  <c r="U9" i="164"/>
  <c r="U10" i="163"/>
  <c r="U11" i="163"/>
  <c r="U12" i="163"/>
  <c r="U13" i="163"/>
  <c r="U14" i="163"/>
  <c r="U15" i="163"/>
  <c r="U16" i="163"/>
  <c r="U17" i="163"/>
  <c r="U18" i="163"/>
  <c r="U19" i="163"/>
  <c r="U20" i="163"/>
  <c r="U21" i="163"/>
  <c r="U22" i="163"/>
  <c r="U23" i="163"/>
  <c r="U24" i="163"/>
  <c r="U25" i="163"/>
  <c r="U26" i="163"/>
  <c r="U27" i="163"/>
  <c r="U9" i="163"/>
  <c r="V10" i="163"/>
  <c r="V11" i="163"/>
  <c r="V12" i="163"/>
  <c r="V13" i="163"/>
  <c r="V14" i="163"/>
  <c r="V15" i="163"/>
  <c r="V16" i="163"/>
  <c r="V17" i="163"/>
  <c r="V18" i="163"/>
  <c r="V19" i="163"/>
  <c r="V20" i="163"/>
  <c r="V21" i="163"/>
  <c r="V22" i="163"/>
  <c r="V23" i="163"/>
  <c r="V24" i="163"/>
  <c r="V25" i="163"/>
  <c r="V26" i="163"/>
  <c r="V27" i="163"/>
  <c r="V9" i="163"/>
  <c r="U27" i="162"/>
  <c r="V27" i="162"/>
  <c r="U10" i="162"/>
  <c r="V10" i="162"/>
  <c r="U11" i="162"/>
  <c r="V11" i="162"/>
  <c r="U12" i="162"/>
  <c r="V12" i="162"/>
  <c r="U13" i="162"/>
  <c r="V13" i="162"/>
  <c r="U14" i="162"/>
  <c r="V14" i="162"/>
  <c r="U15" i="162"/>
  <c r="V15" i="162"/>
  <c r="U16" i="162"/>
  <c r="V16" i="162"/>
  <c r="U17" i="162"/>
  <c r="V17" i="162"/>
  <c r="U18" i="162"/>
  <c r="V18" i="162"/>
  <c r="U19" i="162"/>
  <c r="V19" i="162"/>
  <c r="U20" i="162"/>
  <c r="V20" i="162"/>
  <c r="U21" i="162"/>
  <c r="V21" i="162"/>
  <c r="U22" i="162"/>
  <c r="V22" i="162"/>
  <c r="U23" i="162"/>
  <c r="V23" i="162"/>
  <c r="U24" i="162"/>
  <c r="V24" i="162"/>
  <c r="U25" i="162"/>
  <c r="V25" i="162"/>
  <c r="U26" i="162"/>
  <c r="V26" i="162"/>
  <c r="V9" i="162"/>
  <c r="U9" i="162"/>
  <c r="U10" i="161"/>
  <c r="V10" i="161"/>
  <c r="U11" i="161"/>
  <c r="V11" i="161"/>
  <c r="U12" i="161"/>
  <c r="V12" i="161"/>
  <c r="U13" i="161"/>
  <c r="V13" i="161"/>
  <c r="U14" i="161"/>
  <c r="V14" i="161"/>
  <c r="U15" i="161"/>
  <c r="V15" i="161"/>
  <c r="U16" i="161"/>
  <c r="V16" i="161"/>
  <c r="U17" i="161"/>
  <c r="V17" i="161"/>
  <c r="U18" i="161"/>
  <c r="V18" i="161"/>
  <c r="U19" i="161"/>
  <c r="V19" i="161"/>
  <c r="U20" i="161"/>
  <c r="V20" i="161"/>
  <c r="U21" i="161"/>
  <c r="V21" i="161"/>
  <c r="U22" i="161"/>
  <c r="V22" i="161"/>
  <c r="U23" i="161"/>
  <c r="V23" i="161"/>
  <c r="U24" i="161"/>
  <c r="V24" i="161"/>
  <c r="U25" i="161"/>
  <c r="V25" i="161"/>
  <c r="U26" i="161"/>
  <c r="V26" i="161"/>
  <c r="U27" i="161"/>
  <c r="V27" i="161"/>
  <c r="V9" i="161"/>
  <c r="U9" i="161"/>
  <c r="U10" i="160"/>
  <c r="V10" i="160"/>
  <c r="U11" i="160"/>
  <c r="V11" i="160"/>
  <c r="U12" i="160"/>
  <c r="V12" i="160"/>
  <c r="U13" i="160"/>
  <c r="V13" i="160"/>
  <c r="U14" i="160"/>
  <c r="V14" i="160"/>
  <c r="U15" i="160"/>
  <c r="V15" i="160"/>
  <c r="U16" i="160"/>
  <c r="V16" i="160"/>
  <c r="U17" i="160"/>
  <c r="V17" i="160"/>
  <c r="U18" i="160"/>
  <c r="V18" i="160"/>
  <c r="U19" i="160"/>
  <c r="V19" i="160"/>
  <c r="U20" i="160"/>
  <c r="V20" i="160"/>
  <c r="U21" i="160"/>
  <c r="V21" i="160"/>
  <c r="U22" i="160"/>
  <c r="V22" i="160"/>
  <c r="U23" i="160"/>
  <c r="V23" i="160"/>
  <c r="U24" i="160"/>
  <c r="V24" i="160"/>
  <c r="U25" i="160"/>
  <c r="V25" i="160"/>
  <c r="U26" i="160"/>
  <c r="V26" i="160"/>
  <c r="V9" i="160"/>
  <c r="U9" i="160"/>
  <c r="I27" i="160"/>
  <c r="U27" i="160" s="1"/>
  <c r="U10" i="159"/>
  <c r="V10" i="159"/>
  <c r="U11" i="159"/>
  <c r="V11" i="159"/>
  <c r="U12" i="159"/>
  <c r="V12" i="159"/>
  <c r="U13" i="159"/>
  <c r="V13" i="159"/>
  <c r="U14" i="159"/>
  <c r="V14" i="159"/>
  <c r="U15" i="159"/>
  <c r="V15" i="159"/>
  <c r="U16" i="159"/>
  <c r="V16" i="159"/>
  <c r="U17" i="159"/>
  <c r="V17" i="159"/>
  <c r="U18" i="159"/>
  <c r="V18" i="159"/>
  <c r="U19" i="159"/>
  <c r="V19" i="159"/>
  <c r="U20" i="159"/>
  <c r="V20" i="159"/>
  <c r="U21" i="159"/>
  <c r="V21" i="159"/>
  <c r="U22" i="159"/>
  <c r="V22" i="159"/>
  <c r="U23" i="159"/>
  <c r="V23" i="159"/>
  <c r="U24" i="159"/>
  <c r="V24" i="159"/>
  <c r="U25" i="159"/>
  <c r="V25" i="159"/>
  <c r="U26" i="159"/>
  <c r="V26" i="159"/>
  <c r="U27" i="159"/>
  <c r="V27" i="159"/>
  <c r="V9" i="159"/>
  <c r="U9" i="159"/>
  <c r="U29" i="158"/>
  <c r="V29" i="158"/>
  <c r="U30" i="158"/>
  <c r="V30" i="158"/>
  <c r="U31" i="158"/>
  <c r="V31" i="158"/>
  <c r="U32" i="158"/>
  <c r="V32" i="158"/>
  <c r="U33" i="158"/>
  <c r="V33" i="158"/>
  <c r="U34" i="158"/>
  <c r="V34" i="158"/>
  <c r="U35" i="158"/>
  <c r="V35" i="158"/>
  <c r="U36" i="158"/>
  <c r="V36" i="158"/>
  <c r="U37" i="158"/>
  <c r="V37" i="158"/>
  <c r="U38" i="158"/>
  <c r="V38" i="158"/>
  <c r="U39" i="158"/>
  <c r="V39" i="158"/>
  <c r="V40" i="158"/>
  <c r="U41" i="158"/>
  <c r="V41" i="158"/>
  <c r="U42" i="158"/>
  <c r="V42" i="158"/>
  <c r="U43" i="158"/>
  <c r="V43" i="158"/>
  <c r="V28" i="158"/>
  <c r="U28" i="158"/>
  <c r="U10" i="158"/>
  <c r="V10" i="158"/>
  <c r="U11" i="158"/>
  <c r="V11" i="158"/>
  <c r="U12" i="158"/>
  <c r="V12" i="158"/>
  <c r="U13" i="158"/>
  <c r="V13" i="158"/>
  <c r="U14" i="158"/>
  <c r="V14" i="158"/>
  <c r="U15" i="158"/>
  <c r="V15" i="158"/>
  <c r="U16" i="158"/>
  <c r="V16" i="158"/>
  <c r="U17" i="158"/>
  <c r="V17" i="158"/>
  <c r="U18" i="158"/>
  <c r="V18" i="158"/>
  <c r="U19" i="158"/>
  <c r="V19" i="158"/>
  <c r="U20" i="158"/>
  <c r="V20" i="158"/>
  <c r="U21" i="158"/>
  <c r="V21" i="158"/>
  <c r="U22" i="158"/>
  <c r="V22" i="158"/>
  <c r="U23" i="158"/>
  <c r="V23" i="158"/>
  <c r="V9" i="158"/>
  <c r="U9" i="158"/>
  <c r="V27" i="160" l="1"/>
  <c r="T43" i="158" l="1"/>
  <c r="S26" i="159" l="1"/>
  <c r="M43" i="158"/>
  <c r="O43" i="158"/>
  <c r="Q43" i="158"/>
  <c r="D33" i="90"/>
  <c r="T10" i="164" l="1"/>
  <c r="T11" i="164"/>
  <c r="T12" i="164"/>
  <c r="T13" i="164"/>
  <c r="T14" i="164"/>
  <c r="T15" i="164"/>
  <c r="T16" i="164"/>
  <c r="T17" i="164"/>
  <c r="T18" i="164"/>
  <c r="T19" i="164"/>
  <c r="T20" i="164"/>
  <c r="T21" i="164"/>
  <c r="T22" i="164"/>
  <c r="T23" i="164"/>
  <c r="T24" i="164"/>
  <c r="T25" i="164"/>
  <c r="T26" i="164"/>
  <c r="T9" i="164"/>
  <c r="S10" i="164"/>
  <c r="S11" i="164"/>
  <c r="S12" i="164"/>
  <c r="S13" i="164"/>
  <c r="S14" i="164"/>
  <c r="S15" i="164"/>
  <c r="S16" i="164"/>
  <c r="S17" i="164"/>
  <c r="S18" i="164"/>
  <c r="S19" i="164"/>
  <c r="S20" i="164"/>
  <c r="S21" i="164"/>
  <c r="S22" i="164"/>
  <c r="S23" i="164"/>
  <c r="S24" i="164"/>
  <c r="S25" i="164"/>
  <c r="S26" i="164"/>
  <c r="S9" i="164"/>
  <c r="T10" i="163"/>
  <c r="T11" i="163"/>
  <c r="T12" i="163"/>
  <c r="T13" i="163"/>
  <c r="T14" i="163"/>
  <c r="T15" i="163"/>
  <c r="T16" i="163"/>
  <c r="T17" i="163"/>
  <c r="T18" i="163"/>
  <c r="T19" i="163"/>
  <c r="T20" i="163"/>
  <c r="T21" i="163"/>
  <c r="T22" i="163"/>
  <c r="T23" i="163"/>
  <c r="T24" i="163"/>
  <c r="T25" i="163"/>
  <c r="T26" i="163"/>
  <c r="T9" i="163"/>
  <c r="S10" i="163"/>
  <c r="S11" i="163"/>
  <c r="S12" i="163"/>
  <c r="S13" i="163"/>
  <c r="S14" i="163"/>
  <c r="S15" i="163"/>
  <c r="S16" i="163"/>
  <c r="S17" i="163"/>
  <c r="S18" i="163"/>
  <c r="S19" i="163"/>
  <c r="S20" i="163"/>
  <c r="S21" i="163"/>
  <c r="S22" i="163"/>
  <c r="S23" i="163"/>
  <c r="S24" i="163"/>
  <c r="S25" i="163"/>
  <c r="S26" i="163"/>
  <c r="S9" i="163"/>
  <c r="T10" i="162"/>
  <c r="T11" i="162"/>
  <c r="T12" i="162"/>
  <c r="T13" i="162"/>
  <c r="T14" i="162"/>
  <c r="T15" i="162"/>
  <c r="T16" i="162"/>
  <c r="T17" i="162"/>
  <c r="T18" i="162"/>
  <c r="T19" i="162"/>
  <c r="T20" i="162"/>
  <c r="T21" i="162"/>
  <c r="T22" i="162"/>
  <c r="T23" i="162"/>
  <c r="T24" i="162"/>
  <c r="T25" i="162"/>
  <c r="T26" i="162"/>
  <c r="T9" i="162"/>
  <c r="S10" i="162"/>
  <c r="S11" i="162"/>
  <c r="S12" i="162"/>
  <c r="S13" i="162"/>
  <c r="S14" i="162"/>
  <c r="S15" i="162"/>
  <c r="S16" i="162"/>
  <c r="S17" i="162"/>
  <c r="S18" i="162"/>
  <c r="S19" i="162"/>
  <c r="S20" i="162"/>
  <c r="S21" i="162"/>
  <c r="S22" i="162"/>
  <c r="S23" i="162"/>
  <c r="S24" i="162"/>
  <c r="S25" i="162"/>
  <c r="S26" i="162"/>
  <c r="S9" i="162"/>
  <c r="T10" i="161"/>
  <c r="T11" i="161"/>
  <c r="T12" i="161"/>
  <c r="T13" i="161"/>
  <c r="T14" i="161"/>
  <c r="T15" i="161"/>
  <c r="T16" i="161"/>
  <c r="T17" i="161"/>
  <c r="T18" i="161"/>
  <c r="T19" i="161"/>
  <c r="T20" i="161"/>
  <c r="T21" i="161"/>
  <c r="T22" i="161"/>
  <c r="T23" i="161"/>
  <c r="T24" i="161"/>
  <c r="T25" i="161"/>
  <c r="T26" i="161"/>
  <c r="T9" i="161"/>
  <c r="S10" i="161"/>
  <c r="S11" i="161"/>
  <c r="S12" i="161"/>
  <c r="S13" i="161"/>
  <c r="S14" i="161"/>
  <c r="S15" i="161"/>
  <c r="S16" i="161"/>
  <c r="S17" i="161"/>
  <c r="S18" i="161"/>
  <c r="S19" i="161"/>
  <c r="S20" i="161"/>
  <c r="S21" i="161"/>
  <c r="S22" i="161"/>
  <c r="S23" i="161"/>
  <c r="S24" i="161"/>
  <c r="S25" i="161"/>
  <c r="S26" i="161"/>
  <c r="S9" i="161"/>
  <c r="T10" i="160"/>
  <c r="T11" i="160"/>
  <c r="T12" i="160"/>
  <c r="T13" i="160"/>
  <c r="T14" i="160"/>
  <c r="T15" i="160"/>
  <c r="T16" i="160"/>
  <c r="T17" i="160"/>
  <c r="T18" i="160"/>
  <c r="T19" i="160"/>
  <c r="T20" i="160"/>
  <c r="T21" i="160"/>
  <c r="T22" i="160"/>
  <c r="T23" i="160"/>
  <c r="T24" i="160"/>
  <c r="T25" i="160"/>
  <c r="T26" i="160"/>
  <c r="T9" i="160"/>
  <c r="S10" i="160"/>
  <c r="S11" i="160"/>
  <c r="S12" i="160"/>
  <c r="S13" i="160"/>
  <c r="S14" i="160"/>
  <c r="S15" i="160"/>
  <c r="S16" i="160"/>
  <c r="S17" i="160"/>
  <c r="S18" i="160"/>
  <c r="S19" i="160"/>
  <c r="S20" i="160"/>
  <c r="S21" i="160"/>
  <c r="S22" i="160"/>
  <c r="S23" i="160"/>
  <c r="S24" i="160"/>
  <c r="S25" i="160"/>
  <c r="S26" i="160"/>
  <c r="S9" i="160"/>
  <c r="S27" i="159"/>
  <c r="T27" i="159"/>
  <c r="S10" i="159"/>
  <c r="T10" i="159"/>
  <c r="S11" i="159"/>
  <c r="T11" i="159"/>
  <c r="S12" i="159"/>
  <c r="T12" i="159"/>
  <c r="S13" i="159"/>
  <c r="T13" i="159"/>
  <c r="S14" i="159"/>
  <c r="T14" i="159"/>
  <c r="S15" i="159"/>
  <c r="T15" i="159"/>
  <c r="S16" i="159"/>
  <c r="T16" i="159"/>
  <c r="S17" i="159"/>
  <c r="T17" i="159"/>
  <c r="S18" i="159"/>
  <c r="T18" i="159"/>
  <c r="S19" i="159"/>
  <c r="T19" i="159"/>
  <c r="S20" i="159"/>
  <c r="T20" i="159"/>
  <c r="S21" i="159"/>
  <c r="T21" i="159"/>
  <c r="S22" i="159"/>
  <c r="T22" i="159"/>
  <c r="S23" i="159"/>
  <c r="T23" i="159"/>
  <c r="S24" i="159"/>
  <c r="T24" i="159"/>
  <c r="S25" i="159"/>
  <c r="T25" i="159"/>
  <c r="T26" i="159"/>
  <c r="T9" i="159"/>
  <c r="S9" i="159"/>
  <c r="T29" i="158"/>
  <c r="T30" i="158"/>
  <c r="T31" i="158"/>
  <c r="T32" i="158"/>
  <c r="T33" i="158"/>
  <c r="T34" i="158"/>
  <c r="T35" i="158"/>
  <c r="T36" i="158"/>
  <c r="T37" i="158"/>
  <c r="T38" i="158"/>
  <c r="T39" i="158"/>
  <c r="T40" i="158"/>
  <c r="T41" i="158"/>
  <c r="T42" i="158"/>
  <c r="T28" i="158"/>
  <c r="S40" i="158"/>
  <c r="S29" i="158"/>
  <c r="S30" i="158"/>
  <c r="S31" i="158"/>
  <c r="S32" i="158"/>
  <c r="S33" i="158"/>
  <c r="S34" i="158"/>
  <c r="S35" i="158"/>
  <c r="S36" i="158"/>
  <c r="S37" i="158"/>
  <c r="S38" i="158"/>
  <c r="S39" i="158"/>
  <c r="S41" i="158"/>
  <c r="S42" i="158"/>
  <c r="S43" i="158"/>
  <c r="S28" i="158"/>
  <c r="T10" i="158"/>
  <c r="T11" i="158"/>
  <c r="T12" i="158"/>
  <c r="T13" i="158"/>
  <c r="T14" i="158"/>
  <c r="T15" i="158"/>
  <c r="T16" i="158"/>
  <c r="T17" i="158"/>
  <c r="T18" i="158"/>
  <c r="T19" i="158"/>
  <c r="T20" i="158"/>
  <c r="T21" i="158"/>
  <c r="T22" i="158"/>
  <c r="T23" i="158"/>
  <c r="T9" i="158"/>
  <c r="S10" i="158"/>
  <c r="S11" i="158"/>
  <c r="S12" i="158"/>
  <c r="S13" i="158"/>
  <c r="S14" i="158"/>
  <c r="S15" i="158"/>
  <c r="S16" i="158"/>
  <c r="S17" i="158"/>
  <c r="S18" i="158"/>
  <c r="S19" i="158"/>
  <c r="S20" i="158"/>
  <c r="S21" i="158"/>
  <c r="S22" i="158"/>
  <c r="S23" i="158"/>
  <c r="S9" i="158"/>
  <c r="Q9" i="158"/>
  <c r="Q34" i="54"/>
  <c r="G34" i="54"/>
  <c r="K35" i="54"/>
  <c r="Q35" i="54"/>
  <c r="P35" i="54"/>
  <c r="P34" i="54"/>
  <c r="G35" i="54"/>
  <c r="K34" i="54"/>
  <c r="L34" i="54"/>
  <c r="L35" i="54"/>
  <c r="G33" i="90" l="1"/>
  <c r="J33" i="90"/>
  <c r="D31" i="106" l="1"/>
  <c r="I13" i="155" l="1"/>
  <c r="I14" i="155"/>
  <c r="I15" i="155"/>
  <c r="I16" i="155"/>
  <c r="I17" i="155"/>
  <c r="I18" i="155"/>
  <c r="I19" i="155"/>
  <c r="I20" i="155"/>
  <c r="I21" i="155"/>
  <c r="O21" i="155" s="1"/>
  <c r="I22" i="155"/>
  <c r="I23" i="155"/>
  <c r="I24" i="155"/>
  <c r="I25" i="155"/>
  <c r="I26" i="155"/>
  <c r="I27" i="155"/>
  <c r="I28" i="155"/>
  <c r="I29" i="155"/>
  <c r="I12" i="155"/>
  <c r="L31" i="155"/>
  <c r="N31" i="155" l="1"/>
  <c r="M13" i="155" l="1"/>
  <c r="P31" i="155"/>
  <c r="Q29" i="155"/>
  <c r="O29" i="155"/>
  <c r="M29" i="155"/>
  <c r="Q25" i="155"/>
  <c r="O25" i="155"/>
  <c r="M25" i="155"/>
  <c r="Q23" i="155"/>
  <c r="O23" i="155"/>
  <c r="M23" i="155"/>
  <c r="Q22" i="155"/>
  <c r="O22" i="155"/>
  <c r="M22" i="155"/>
  <c r="Q21" i="155"/>
  <c r="M21" i="155"/>
  <c r="Q19" i="155"/>
  <c r="O19" i="155"/>
  <c r="M19" i="155"/>
  <c r="Q18" i="155"/>
  <c r="O18" i="155"/>
  <c r="M18" i="155"/>
  <c r="Q16" i="155"/>
  <c r="O16" i="155"/>
  <c r="M16" i="155"/>
  <c r="Q14" i="155"/>
  <c r="O14" i="155"/>
  <c r="M14" i="155"/>
  <c r="Q13" i="155"/>
  <c r="O13" i="155"/>
  <c r="Q12" i="155"/>
  <c r="O12" i="155"/>
  <c r="M12" i="155"/>
  <c r="C28" i="88" l="1"/>
  <c r="I31" i="155" l="1"/>
  <c r="M31" i="155" l="1"/>
  <c r="Q31" i="155"/>
  <c r="O31" i="155"/>
  <c r="R26" i="164" l="1"/>
  <c r="R25" i="164"/>
  <c r="R24" i="164"/>
  <c r="R23" i="164"/>
  <c r="R22" i="164"/>
  <c r="R21" i="164"/>
  <c r="R20" i="164"/>
  <c r="R19" i="164"/>
  <c r="R18" i="164"/>
  <c r="R17" i="164"/>
  <c r="R16" i="164"/>
  <c r="R15" i="164"/>
  <c r="R14" i="164"/>
  <c r="R13" i="164"/>
  <c r="R12" i="164"/>
  <c r="R11" i="164"/>
  <c r="R10" i="164"/>
  <c r="R9" i="164"/>
  <c r="R26" i="163"/>
  <c r="Q26" i="163"/>
  <c r="R25" i="163"/>
  <c r="Q25" i="163"/>
  <c r="R24" i="163"/>
  <c r="Q24" i="163"/>
  <c r="R23" i="163"/>
  <c r="Q23" i="163"/>
  <c r="R22" i="163"/>
  <c r="Q22" i="163"/>
  <c r="R21" i="163"/>
  <c r="Q21" i="163"/>
  <c r="R20" i="163"/>
  <c r="Q20" i="163"/>
  <c r="R19" i="163"/>
  <c r="Q19" i="163"/>
  <c r="R18" i="163"/>
  <c r="Q18" i="163"/>
  <c r="R17" i="163"/>
  <c r="Q17" i="163"/>
  <c r="R16" i="163"/>
  <c r="Q16" i="163"/>
  <c r="R15" i="163"/>
  <c r="Q15" i="163"/>
  <c r="R14" i="163"/>
  <c r="Q14" i="163"/>
  <c r="R13" i="163"/>
  <c r="Q13" i="163"/>
  <c r="R12" i="163"/>
  <c r="Q12" i="163"/>
  <c r="R11" i="163"/>
  <c r="Q11" i="163"/>
  <c r="R10" i="163"/>
  <c r="Q10" i="163"/>
  <c r="R9" i="163"/>
  <c r="Q9" i="163"/>
  <c r="R26" i="162"/>
  <c r="Q26" i="162"/>
  <c r="R25" i="162"/>
  <c r="Q25" i="162"/>
  <c r="R24" i="162"/>
  <c r="Q24" i="162"/>
  <c r="R23" i="162"/>
  <c r="Q23" i="162"/>
  <c r="R22" i="162"/>
  <c r="Q22" i="162"/>
  <c r="R21" i="162"/>
  <c r="Q21" i="162"/>
  <c r="R20" i="162"/>
  <c r="Q20" i="162"/>
  <c r="R19" i="162"/>
  <c r="Q19" i="162"/>
  <c r="R18" i="162"/>
  <c r="Q18" i="162"/>
  <c r="R17" i="162"/>
  <c r="Q17" i="162"/>
  <c r="R16" i="162"/>
  <c r="Q16" i="162"/>
  <c r="R15" i="162"/>
  <c r="Q15" i="162"/>
  <c r="R14" i="162"/>
  <c r="Q14" i="162"/>
  <c r="R13" i="162"/>
  <c r="Q13" i="162"/>
  <c r="R12" i="162"/>
  <c r="Q12" i="162"/>
  <c r="R11" i="162"/>
  <c r="Q11" i="162"/>
  <c r="R10" i="162"/>
  <c r="Q10" i="162"/>
  <c r="R9" i="162"/>
  <c r="Q9" i="162"/>
  <c r="R26" i="161"/>
  <c r="Q26" i="161"/>
  <c r="R25" i="161"/>
  <c r="Q25" i="161"/>
  <c r="R24" i="161"/>
  <c r="Q24" i="161"/>
  <c r="R23" i="161"/>
  <c r="Q23" i="161"/>
  <c r="R22" i="161"/>
  <c r="Q22" i="161"/>
  <c r="R21" i="161"/>
  <c r="Q21" i="161"/>
  <c r="R20" i="161"/>
  <c r="Q20" i="161"/>
  <c r="R19" i="161"/>
  <c r="Q19" i="161"/>
  <c r="R18" i="161"/>
  <c r="Q18" i="161"/>
  <c r="R17" i="161"/>
  <c r="Q17" i="161"/>
  <c r="R16" i="161"/>
  <c r="Q16" i="161"/>
  <c r="R15" i="161"/>
  <c r="Q15" i="161"/>
  <c r="R14" i="161"/>
  <c r="Q14" i="161"/>
  <c r="R13" i="161"/>
  <c r="Q13" i="161"/>
  <c r="R12" i="161"/>
  <c r="Q12" i="161"/>
  <c r="R11" i="161"/>
  <c r="Q11" i="161"/>
  <c r="R10" i="161"/>
  <c r="Q10" i="161"/>
  <c r="R9" i="161"/>
  <c r="Q9" i="161"/>
  <c r="R18" i="160"/>
  <c r="Q18" i="160"/>
  <c r="R26" i="160"/>
  <c r="Q26" i="160"/>
  <c r="R25" i="160"/>
  <c r="Q25" i="160"/>
  <c r="R24" i="160"/>
  <c r="Q24" i="160"/>
  <c r="R23" i="160"/>
  <c r="Q23" i="160"/>
  <c r="R22" i="160"/>
  <c r="Q22" i="160"/>
  <c r="R21" i="160"/>
  <c r="Q21" i="160"/>
  <c r="R20" i="160"/>
  <c r="Q20" i="160"/>
  <c r="R19" i="160"/>
  <c r="Q19" i="160"/>
  <c r="R17" i="160"/>
  <c r="Q17" i="160"/>
  <c r="R16" i="160"/>
  <c r="Q16" i="160"/>
  <c r="R15" i="160"/>
  <c r="Q15" i="160"/>
  <c r="R14" i="160"/>
  <c r="Q14" i="160"/>
  <c r="R13" i="160"/>
  <c r="Q13" i="160"/>
  <c r="R12" i="160"/>
  <c r="Q12" i="160"/>
  <c r="R11" i="160"/>
  <c r="Q11" i="160"/>
  <c r="R10" i="160"/>
  <c r="Q10" i="160"/>
  <c r="R9" i="160"/>
  <c r="Q9" i="160"/>
  <c r="R26" i="159"/>
  <c r="Q26" i="159"/>
  <c r="R25" i="159"/>
  <c r="Q25" i="159"/>
  <c r="R24" i="159"/>
  <c r="Q24" i="159"/>
  <c r="R23" i="159"/>
  <c r="Q23" i="159"/>
  <c r="R22" i="159"/>
  <c r="Q22" i="159"/>
  <c r="R21" i="159"/>
  <c r="Q21" i="159"/>
  <c r="R20" i="159"/>
  <c r="Q20" i="159"/>
  <c r="R19" i="159"/>
  <c r="Q19" i="159"/>
  <c r="R18" i="159"/>
  <c r="Q18" i="159"/>
  <c r="R17" i="159"/>
  <c r="Q17" i="159"/>
  <c r="R16" i="159"/>
  <c r="Q16" i="159"/>
  <c r="R15" i="159"/>
  <c r="Q15" i="159"/>
  <c r="R14" i="159"/>
  <c r="Q14" i="159"/>
  <c r="R13" i="159"/>
  <c r="Q13" i="159"/>
  <c r="R12" i="159"/>
  <c r="Q12" i="159"/>
  <c r="R11" i="159"/>
  <c r="Q11" i="159"/>
  <c r="R10" i="159"/>
  <c r="Q10" i="159"/>
  <c r="R9" i="159"/>
  <c r="Q9" i="159"/>
  <c r="G27" i="164"/>
  <c r="G27" i="160"/>
  <c r="G27" i="161"/>
  <c r="G27" i="162"/>
  <c r="G27" i="163"/>
  <c r="R20" i="158"/>
  <c r="R23" i="158"/>
  <c r="Q23" i="158"/>
  <c r="R22" i="158"/>
  <c r="Q22" i="158"/>
  <c r="R21" i="158"/>
  <c r="Q21" i="158"/>
  <c r="Q20" i="158"/>
  <c r="R19" i="158"/>
  <c r="Q19" i="158"/>
  <c r="R18" i="158"/>
  <c r="Q18" i="158"/>
  <c r="R17" i="158"/>
  <c r="Q17" i="158"/>
  <c r="R16" i="158"/>
  <c r="Q16" i="158"/>
  <c r="R15" i="158"/>
  <c r="Q15" i="158"/>
  <c r="R14" i="158"/>
  <c r="Q14" i="158"/>
  <c r="R13" i="158"/>
  <c r="Q13" i="158"/>
  <c r="R12" i="158"/>
  <c r="Q12" i="158"/>
  <c r="R11" i="158"/>
  <c r="Q11" i="158"/>
  <c r="R10" i="158"/>
  <c r="Q10" i="158"/>
  <c r="R9" i="158"/>
  <c r="R43" i="158"/>
  <c r="R42" i="158"/>
  <c r="Q42" i="158"/>
  <c r="R41" i="158"/>
  <c r="Q41" i="158"/>
  <c r="R40" i="158"/>
  <c r="Q40" i="158"/>
  <c r="R39" i="158"/>
  <c r="Q39" i="158"/>
  <c r="R38" i="158"/>
  <c r="Q38" i="158"/>
  <c r="R37" i="158"/>
  <c r="Q37" i="158"/>
  <c r="R36" i="158"/>
  <c r="Q36" i="158"/>
  <c r="R35" i="158"/>
  <c r="Q35" i="158"/>
  <c r="R34" i="158"/>
  <c r="Q34" i="158"/>
  <c r="R33" i="158"/>
  <c r="Q33" i="158"/>
  <c r="R32" i="158"/>
  <c r="Q32" i="158"/>
  <c r="R31" i="158"/>
  <c r="Q31" i="158"/>
  <c r="R30" i="158"/>
  <c r="Q30" i="158"/>
  <c r="R29" i="158"/>
  <c r="Q29" i="158"/>
  <c r="R28" i="158"/>
  <c r="Q28" i="158"/>
  <c r="T27" i="164" l="1"/>
  <c r="S27" i="164"/>
  <c r="S27" i="163"/>
  <c r="T27" i="163"/>
  <c r="S27" i="162"/>
  <c r="T27" i="162"/>
  <c r="S27" i="161"/>
  <c r="T27" i="161"/>
  <c r="S27" i="160"/>
  <c r="T27" i="160"/>
  <c r="F27" i="164" l="1"/>
  <c r="E27" i="164"/>
  <c r="D27" i="164"/>
  <c r="F27" i="163"/>
  <c r="E27" i="163"/>
  <c r="D27" i="163"/>
  <c r="F27" i="162"/>
  <c r="E27" i="162"/>
  <c r="D27" i="162"/>
  <c r="F27" i="161"/>
  <c r="E27" i="161"/>
  <c r="M27" i="161" s="1"/>
  <c r="D27" i="161"/>
  <c r="F27" i="160"/>
  <c r="E27" i="160"/>
  <c r="D27" i="160"/>
  <c r="F27" i="159"/>
  <c r="E27" i="159"/>
  <c r="D27" i="159"/>
  <c r="P43" i="158"/>
  <c r="N43" i="158"/>
  <c r="P23" i="158"/>
  <c r="O23" i="158"/>
  <c r="N23" i="158"/>
  <c r="M23" i="158"/>
  <c r="X12" i="167" l="1"/>
  <c r="M27" i="163"/>
  <c r="N27" i="164"/>
  <c r="M27" i="162"/>
  <c r="M27" i="160"/>
  <c r="M27" i="159"/>
  <c r="X19" i="167"/>
  <c r="X28" i="167"/>
  <c r="X18" i="167"/>
  <c r="X25" i="167"/>
  <c r="X27" i="167"/>
  <c r="X21" i="167"/>
  <c r="X15" i="167"/>
  <c r="X13" i="167"/>
  <c r="X16" i="167"/>
  <c r="X14" i="167"/>
  <c r="X24" i="167"/>
  <c r="X20" i="167"/>
  <c r="X26" i="167"/>
  <c r="X29" i="167"/>
  <c r="X22" i="167"/>
  <c r="X17" i="167"/>
  <c r="X23" i="167"/>
  <c r="O27" i="159"/>
  <c r="Q27" i="159"/>
  <c r="R27" i="159"/>
  <c r="P27" i="161"/>
  <c r="R27" i="161"/>
  <c r="Q27" i="161"/>
  <c r="P27" i="163"/>
  <c r="Q27" i="163"/>
  <c r="R27" i="163"/>
  <c r="P27" i="164"/>
  <c r="O27" i="164"/>
  <c r="R27" i="164"/>
  <c r="Q27" i="164"/>
  <c r="P27" i="160"/>
  <c r="Q27" i="160"/>
  <c r="R27" i="160"/>
  <c r="P27" i="162"/>
  <c r="Q27" i="162"/>
  <c r="R27" i="162"/>
  <c r="J7" i="164"/>
  <c r="W6" i="164" s="1"/>
  <c r="J7" i="163"/>
  <c r="J7" i="159"/>
  <c r="W6" i="159" s="1"/>
  <c r="W6" i="161" s="1"/>
  <c r="J7" i="162"/>
  <c r="J7" i="161"/>
  <c r="J7" i="160"/>
  <c r="W26" i="158"/>
  <c r="N27" i="162"/>
  <c r="O27" i="160"/>
  <c r="O27" i="161"/>
  <c r="O27" i="162"/>
  <c r="O27" i="163"/>
  <c r="N27" i="160"/>
  <c r="N27" i="161"/>
  <c r="P27" i="159"/>
  <c r="M27" i="164"/>
  <c r="N27" i="159"/>
  <c r="N27" i="163"/>
  <c r="W6" i="162" l="1"/>
  <c r="W6" i="163"/>
  <c r="W6" i="160"/>
  <c r="W31" i="167"/>
  <c r="X31" i="167" s="1"/>
  <c r="D29" i="155" l="1"/>
  <c r="F29" i="155" s="1"/>
  <c r="G45" i="112"/>
  <c r="G46" i="111"/>
  <c r="Q38" i="134"/>
  <c r="Z38" i="134"/>
  <c r="Q38" i="10"/>
  <c r="K38" i="10"/>
  <c r="G45" i="110"/>
  <c r="L38" i="134"/>
  <c r="D36" i="47"/>
  <c r="G46" i="112"/>
  <c r="Q37" i="134"/>
  <c r="N36" i="49"/>
  <c r="N37" i="10"/>
  <c r="X38" i="134"/>
  <c r="W38" i="10"/>
  <c r="G45" i="111"/>
  <c r="AB37" i="134"/>
  <c r="Z37" i="134"/>
  <c r="N38" i="10"/>
  <c r="S38" i="134"/>
  <c r="AB38" i="134"/>
  <c r="D35" i="48"/>
  <c r="X37" i="134"/>
  <c r="Q37" i="10"/>
  <c r="L37" i="134"/>
  <c r="N38" i="134"/>
  <c r="W37" i="10"/>
  <c r="D36" i="48"/>
  <c r="K37" i="10"/>
  <c r="G46" i="110"/>
  <c r="S37" i="134"/>
  <c r="N35" i="48"/>
  <c r="D35" i="49"/>
  <c r="U38" i="134"/>
  <c r="N36" i="47"/>
  <c r="N35" i="49"/>
  <c r="N36" i="48"/>
  <c r="N35" i="47"/>
  <c r="N37" i="134"/>
  <c r="U37" i="134"/>
  <c r="D35" i="47"/>
  <c r="D36" i="49"/>
  <c r="V37" i="134" l="1"/>
  <c r="O37" i="134"/>
  <c r="V38" i="134"/>
  <c r="T37" i="134"/>
  <c r="T37" i="10"/>
  <c r="U37" i="10" s="1"/>
  <c r="L37" i="10"/>
  <c r="X37" i="10"/>
  <c r="O38" i="134"/>
  <c r="M37" i="134"/>
  <c r="R37" i="10"/>
  <c r="Y37" i="134"/>
  <c r="AC38" i="134"/>
  <c r="T38" i="134"/>
  <c r="O38" i="10"/>
  <c r="AA37" i="134"/>
  <c r="AC37" i="134"/>
  <c r="X38" i="10"/>
  <c r="Y38" i="134"/>
  <c r="O37" i="10"/>
  <c r="R37" i="134"/>
  <c r="M38" i="134"/>
  <c r="T38" i="10"/>
  <c r="U38" i="10" s="1"/>
  <c r="L38" i="10"/>
  <c r="R38" i="10"/>
  <c r="AA38" i="134"/>
  <c r="R38" i="134"/>
  <c r="B34" i="36"/>
  <c r="B33" i="36"/>
  <c r="B34" i="43"/>
  <c r="B33" i="43"/>
  <c r="B34" i="136"/>
  <c r="B34" i="138" s="1"/>
  <c r="B34" i="140" l="1"/>
  <c r="K28" i="152" l="1"/>
  <c r="I28" i="152"/>
  <c r="G28" i="152"/>
  <c r="E28" i="152"/>
  <c r="D30" i="141" l="1"/>
  <c r="L30" i="141"/>
  <c r="M28" i="101"/>
  <c r="M27" i="101"/>
  <c r="M26" i="101"/>
  <c r="M25" i="101"/>
  <c r="M24" i="101"/>
  <c r="M23" i="101"/>
  <c r="M22" i="101"/>
  <c r="M21" i="101"/>
  <c r="M20" i="101"/>
  <c r="M19" i="101"/>
  <c r="M18" i="101"/>
  <c r="M17" i="101"/>
  <c r="M16" i="101"/>
  <c r="M15" i="101"/>
  <c r="M14" i="101"/>
  <c r="M13" i="101"/>
  <c r="M12" i="101"/>
  <c r="M11" i="101"/>
  <c r="J28" i="101"/>
  <c r="J27" i="101"/>
  <c r="J26" i="101"/>
  <c r="J25" i="101"/>
  <c r="J24" i="101"/>
  <c r="J23" i="101"/>
  <c r="J22" i="101"/>
  <c r="J21" i="101"/>
  <c r="J20" i="101"/>
  <c r="J19" i="101"/>
  <c r="J18" i="101"/>
  <c r="J17" i="101"/>
  <c r="J16" i="101"/>
  <c r="J15" i="101"/>
  <c r="J14" i="101"/>
  <c r="J13" i="101"/>
  <c r="J12" i="101"/>
  <c r="J11" i="101"/>
  <c r="G28" i="101"/>
  <c r="G27" i="101"/>
  <c r="G26" i="101"/>
  <c r="G25" i="101"/>
  <c r="G24" i="101"/>
  <c r="G23" i="101"/>
  <c r="G22" i="101"/>
  <c r="G21" i="101"/>
  <c r="G20" i="101"/>
  <c r="G19" i="101"/>
  <c r="G18" i="101"/>
  <c r="G17" i="101"/>
  <c r="G16" i="101"/>
  <c r="G15" i="101"/>
  <c r="G14" i="101"/>
  <c r="G13" i="101"/>
  <c r="G12" i="101"/>
  <c r="G11" i="101"/>
  <c r="M28" i="100"/>
  <c r="M27" i="100"/>
  <c r="M26" i="100"/>
  <c r="M25" i="100"/>
  <c r="M24" i="100"/>
  <c r="M23" i="100"/>
  <c r="M22" i="100"/>
  <c r="M21" i="100"/>
  <c r="M20" i="100"/>
  <c r="M19" i="100"/>
  <c r="M18" i="100"/>
  <c r="M17" i="100"/>
  <c r="M16" i="100"/>
  <c r="M15" i="100"/>
  <c r="M14" i="100"/>
  <c r="M13" i="100"/>
  <c r="M12" i="100"/>
  <c r="M11" i="100"/>
  <c r="J28" i="100"/>
  <c r="J27" i="100"/>
  <c r="J26" i="100"/>
  <c r="J25" i="100"/>
  <c r="J24" i="100"/>
  <c r="J23" i="100"/>
  <c r="J22" i="100"/>
  <c r="J21" i="100"/>
  <c r="J20" i="100"/>
  <c r="J19" i="100"/>
  <c r="J18" i="100"/>
  <c r="J17" i="100"/>
  <c r="J16" i="100"/>
  <c r="J15" i="100"/>
  <c r="J14" i="100"/>
  <c r="J13" i="100"/>
  <c r="J12" i="100"/>
  <c r="J11" i="100"/>
  <c r="G28" i="100"/>
  <c r="G27" i="100"/>
  <c r="G26" i="100"/>
  <c r="G25" i="100"/>
  <c r="G24" i="100"/>
  <c r="G23" i="100"/>
  <c r="G22" i="100"/>
  <c r="G21" i="100"/>
  <c r="G20" i="100"/>
  <c r="G19" i="100"/>
  <c r="G18" i="100"/>
  <c r="G17" i="100"/>
  <c r="G16" i="100"/>
  <c r="G15" i="100"/>
  <c r="G14" i="100"/>
  <c r="G13" i="100"/>
  <c r="G12" i="100"/>
  <c r="G11" i="100"/>
  <c r="J29" i="135" l="1"/>
  <c r="J28" i="135"/>
  <c r="J27" i="135"/>
  <c r="J26" i="135"/>
  <c r="J25" i="135"/>
  <c r="J24" i="135"/>
  <c r="J23" i="135"/>
  <c r="J22" i="135"/>
  <c r="J21" i="135"/>
  <c r="J20" i="135"/>
  <c r="J19" i="135"/>
  <c r="J18" i="135"/>
  <c r="J17" i="135"/>
  <c r="J16" i="135"/>
  <c r="J15" i="135"/>
  <c r="J14" i="135"/>
  <c r="J13" i="135"/>
  <c r="J12" i="135"/>
  <c r="D12" i="135" l="1"/>
  <c r="M11" i="103"/>
  <c r="M11" i="104"/>
  <c r="M11" i="105"/>
  <c r="M15" i="103"/>
  <c r="M15" i="105"/>
  <c r="M15" i="104"/>
  <c r="M19" i="103"/>
  <c r="M19" i="105"/>
  <c r="M19" i="104"/>
  <c r="M23" i="103"/>
  <c r="M23" i="104"/>
  <c r="M23" i="105"/>
  <c r="M27" i="103"/>
  <c r="M27" i="105"/>
  <c r="M27" i="104"/>
  <c r="M12" i="103"/>
  <c r="M12" i="105"/>
  <c r="M12" i="104"/>
  <c r="M16" i="105"/>
  <c r="M16" i="104"/>
  <c r="M16" i="103"/>
  <c r="M20" i="105"/>
  <c r="M20" i="104"/>
  <c r="M20" i="103"/>
  <c r="M24" i="103"/>
  <c r="M24" i="105"/>
  <c r="M24" i="104"/>
  <c r="M28" i="103"/>
  <c r="M28" i="105"/>
  <c r="M28" i="104"/>
  <c r="M13" i="105"/>
  <c r="M13" i="104"/>
  <c r="M13" i="103"/>
  <c r="M17" i="105"/>
  <c r="M17" i="104"/>
  <c r="M17" i="103"/>
  <c r="M21" i="105"/>
  <c r="M21" i="104"/>
  <c r="M21" i="103"/>
  <c r="M25" i="105"/>
  <c r="M25" i="104"/>
  <c r="M25" i="103"/>
  <c r="M14" i="105"/>
  <c r="M14" i="104"/>
  <c r="M14" i="103"/>
  <c r="M18" i="105"/>
  <c r="M18" i="104"/>
  <c r="M18" i="103"/>
  <c r="M22" i="105"/>
  <c r="M22" i="104"/>
  <c r="M22" i="103"/>
  <c r="M26" i="105"/>
  <c r="M26" i="104"/>
  <c r="M26" i="103"/>
  <c r="J13" i="103"/>
  <c r="J13" i="104"/>
  <c r="J13" i="105"/>
  <c r="J17" i="103"/>
  <c r="J17" i="104"/>
  <c r="J17" i="105"/>
  <c r="J21" i="103"/>
  <c r="J21" i="104"/>
  <c r="J21" i="105"/>
  <c r="J25" i="103"/>
  <c r="J25" i="104"/>
  <c r="J25" i="105"/>
  <c r="J14" i="103"/>
  <c r="J14" i="104"/>
  <c r="J14" i="105"/>
  <c r="J18" i="103"/>
  <c r="J18" i="104"/>
  <c r="J18" i="105"/>
  <c r="J22" i="103"/>
  <c r="J22" i="104"/>
  <c r="J22" i="105"/>
  <c r="J26" i="103"/>
  <c r="J26" i="104"/>
  <c r="J26" i="105"/>
  <c r="J11" i="104"/>
  <c r="J11" i="105"/>
  <c r="J11" i="103"/>
  <c r="J15" i="104"/>
  <c r="J15" i="105"/>
  <c r="J15" i="103"/>
  <c r="J19" i="104"/>
  <c r="J19" i="105"/>
  <c r="J19" i="103"/>
  <c r="J23" i="104"/>
  <c r="J23" i="105"/>
  <c r="J23" i="103"/>
  <c r="J27" i="104"/>
  <c r="J27" i="105"/>
  <c r="J27" i="103"/>
  <c r="J12" i="105"/>
  <c r="J12" i="103"/>
  <c r="J12" i="104"/>
  <c r="J16" i="105"/>
  <c r="J16" i="103"/>
  <c r="J16" i="104"/>
  <c r="J20" i="105"/>
  <c r="J20" i="103"/>
  <c r="J20" i="104"/>
  <c r="J24" i="105"/>
  <c r="J24" i="103"/>
  <c r="J24" i="104"/>
  <c r="J28" i="105"/>
  <c r="J28" i="103"/>
  <c r="J28" i="104"/>
  <c r="G11" i="104"/>
  <c r="G11" i="103"/>
  <c r="G11" i="105"/>
  <c r="G15" i="104"/>
  <c r="G15" i="105"/>
  <c r="G15" i="103"/>
  <c r="G19" i="104"/>
  <c r="G19" i="103"/>
  <c r="G19" i="105"/>
  <c r="G23" i="104"/>
  <c r="G23" i="103"/>
  <c r="G23" i="105"/>
  <c r="G27" i="104"/>
  <c r="G27" i="105"/>
  <c r="G27" i="103"/>
  <c r="G12" i="103"/>
  <c r="G12" i="104"/>
  <c r="G12" i="105"/>
  <c r="G16" i="103"/>
  <c r="G16" i="105"/>
  <c r="G16" i="104"/>
  <c r="G20" i="103"/>
  <c r="G20" i="104"/>
  <c r="G20" i="105"/>
  <c r="G24" i="103"/>
  <c r="G24" i="104"/>
  <c r="G24" i="105"/>
  <c r="G28" i="103"/>
  <c r="G28" i="105"/>
  <c r="G28" i="104"/>
  <c r="G13" i="105"/>
  <c r="G13" i="103"/>
  <c r="G13" i="104"/>
  <c r="G17" i="105"/>
  <c r="G17" i="104"/>
  <c r="G17" i="103"/>
  <c r="G21" i="103"/>
  <c r="G21" i="105"/>
  <c r="G21" i="104"/>
  <c r="G25" i="105"/>
  <c r="G25" i="103"/>
  <c r="G25" i="104"/>
  <c r="G14" i="105"/>
  <c r="G14" i="104"/>
  <c r="G14" i="103"/>
  <c r="G18" i="105"/>
  <c r="G18" i="104"/>
  <c r="G18" i="103"/>
  <c r="G22" i="105"/>
  <c r="G22" i="104"/>
  <c r="G22" i="103"/>
  <c r="G26" i="105"/>
  <c r="G26" i="104"/>
  <c r="G26" i="103"/>
  <c r="N31" i="135"/>
  <c r="G12" i="135"/>
  <c r="X31" i="135"/>
  <c r="D16" i="135"/>
  <c r="K16" i="135" s="1"/>
  <c r="AC16" i="135"/>
  <c r="E18" i="135"/>
  <c r="L31" i="135"/>
  <c r="E12" i="135"/>
  <c r="U31" i="135"/>
  <c r="E14" i="135"/>
  <c r="D20" i="135"/>
  <c r="AC20" i="135"/>
  <c r="E22" i="135"/>
  <c r="G24" i="135"/>
  <c r="S31" i="135"/>
  <c r="AB31" i="135"/>
  <c r="AC12" i="135"/>
  <c r="D28" i="135"/>
  <c r="AC28" i="135"/>
  <c r="E13" i="135"/>
  <c r="D14" i="135"/>
  <c r="AC14" i="135"/>
  <c r="E16" i="135"/>
  <c r="G18" i="135"/>
  <c r="D24" i="135"/>
  <c r="K24" i="135" s="1"/>
  <c r="AC24" i="135"/>
  <c r="E26" i="135"/>
  <c r="G28" i="135"/>
  <c r="Q31" i="135"/>
  <c r="Z31" i="135"/>
  <c r="G16" i="135"/>
  <c r="D13" i="135"/>
  <c r="K13" i="135" s="1"/>
  <c r="G13" i="135"/>
  <c r="AC13" i="135"/>
  <c r="G14" i="135"/>
  <c r="D18" i="135"/>
  <c r="G20" i="135"/>
  <c r="D15" i="135"/>
  <c r="K15" i="135" s="1"/>
  <c r="G15" i="135"/>
  <c r="AC15" i="135"/>
  <c r="E17" i="135"/>
  <c r="D19" i="135"/>
  <c r="K19" i="135" s="1"/>
  <c r="G19" i="135"/>
  <c r="AC19" i="135"/>
  <c r="E21" i="135"/>
  <c r="D23" i="135"/>
  <c r="K23" i="135" s="1"/>
  <c r="G23" i="135"/>
  <c r="AC23" i="135"/>
  <c r="E25" i="135"/>
  <c r="D27" i="135"/>
  <c r="K27" i="135" s="1"/>
  <c r="G27" i="135"/>
  <c r="AC27" i="135"/>
  <c r="E29" i="135"/>
  <c r="AC18" i="135"/>
  <c r="E20" i="135"/>
  <c r="D22" i="135"/>
  <c r="G22" i="135"/>
  <c r="AC22" i="135"/>
  <c r="E24" i="135"/>
  <c r="D26" i="135"/>
  <c r="G26" i="135"/>
  <c r="AC26" i="135"/>
  <c r="E28" i="135"/>
  <c r="E15" i="135"/>
  <c r="D17" i="135"/>
  <c r="K17" i="135" s="1"/>
  <c r="G17" i="135"/>
  <c r="AC17" i="135"/>
  <c r="E19" i="135"/>
  <c r="D21" i="135"/>
  <c r="K21" i="135" s="1"/>
  <c r="G21" i="135"/>
  <c r="AC21" i="135"/>
  <c r="E23" i="135"/>
  <c r="D25" i="135"/>
  <c r="K25" i="135" s="1"/>
  <c r="G25" i="135"/>
  <c r="AC25" i="135"/>
  <c r="E27" i="135"/>
  <c r="D29" i="135"/>
  <c r="K29" i="135" s="1"/>
  <c r="G29" i="135"/>
  <c r="AC29" i="135"/>
  <c r="AA31" i="135" l="1"/>
  <c r="J31" i="135"/>
  <c r="M31" i="135" s="1"/>
  <c r="K28" i="135"/>
  <c r="F23" i="135"/>
  <c r="F28" i="135"/>
  <c r="H13" i="135"/>
  <c r="K12" i="135"/>
  <c r="K20" i="135"/>
  <c r="H28" i="135"/>
  <c r="AC31" i="135"/>
  <c r="F20" i="135"/>
  <c r="H23" i="135"/>
  <c r="H15" i="135"/>
  <c r="T31" i="135"/>
  <c r="H24" i="135"/>
  <c r="H14" i="135"/>
  <c r="H12" i="135"/>
  <c r="F24" i="135"/>
  <c r="F15" i="135"/>
  <c r="F19" i="135"/>
  <c r="K18" i="135"/>
  <c r="H18" i="135"/>
  <c r="F27" i="135"/>
  <c r="H27" i="135"/>
  <c r="H19" i="135"/>
  <c r="H20" i="135"/>
  <c r="F13" i="135"/>
  <c r="F18" i="135"/>
  <c r="F12" i="135"/>
  <c r="F29" i="135"/>
  <c r="F25" i="135"/>
  <c r="F21" i="135"/>
  <c r="F17" i="135"/>
  <c r="K26" i="135"/>
  <c r="K22" i="135"/>
  <c r="H16" i="135"/>
  <c r="F16" i="135"/>
  <c r="K14" i="135"/>
  <c r="F14" i="135"/>
  <c r="H29" i="135"/>
  <c r="H25" i="135"/>
  <c r="H21" i="135"/>
  <c r="H17" i="135"/>
  <c r="H26" i="135"/>
  <c r="H22" i="135"/>
  <c r="F22" i="135"/>
  <c r="E31" i="135"/>
  <c r="G31" i="135"/>
  <c r="F26" i="135"/>
  <c r="V31" i="135"/>
  <c r="D31" i="135" l="1"/>
  <c r="K31" i="135" s="1"/>
  <c r="O31" i="135"/>
  <c r="H31" i="135" l="1"/>
  <c r="R31" i="135"/>
  <c r="Y31" i="135"/>
  <c r="F31" i="135"/>
  <c r="D27" i="94" l="1"/>
  <c r="B5" i="155" l="1"/>
  <c r="B5" i="90"/>
  <c r="B7" i="80"/>
  <c r="B5" i="77"/>
  <c r="B5" i="58"/>
  <c r="B4" i="109"/>
  <c r="B5" i="54"/>
  <c r="B5" i="50"/>
  <c r="B5" i="167"/>
  <c r="B5" i="147"/>
  <c r="B4" i="97"/>
  <c r="B4" i="95"/>
  <c r="B6" i="152"/>
  <c r="B5" i="104"/>
  <c r="B5" i="143"/>
  <c r="B4" i="141"/>
  <c r="B5" i="165"/>
  <c r="B5" i="102"/>
  <c r="B7" i="107"/>
  <c r="B7" i="83"/>
  <c r="B7" i="76"/>
  <c r="B7" i="67"/>
  <c r="B5" i="88"/>
  <c r="B4" i="112"/>
  <c r="B5" i="57"/>
  <c r="B5" i="53"/>
  <c r="B5" i="45"/>
  <c r="B5" i="105"/>
  <c r="B5" i="146"/>
  <c r="B4" i="49"/>
  <c r="B4" i="47"/>
  <c r="B6" i="92"/>
  <c r="B5" i="138"/>
  <c r="B5" i="142"/>
  <c r="B4" i="108"/>
  <c r="B5" i="103"/>
  <c r="B5" i="3"/>
  <c r="B7" i="84"/>
  <c r="B7" i="82"/>
  <c r="B7" i="75"/>
  <c r="B7" i="66"/>
  <c r="B5" i="87"/>
  <c r="B4" i="111"/>
  <c r="B5" i="56"/>
  <c r="B5" i="52"/>
  <c r="B6" i="98"/>
  <c r="B5" i="140"/>
  <c r="B5" i="139"/>
  <c r="B4" i="96"/>
  <c r="B4" i="94"/>
  <c r="B6" i="68"/>
  <c r="B5" i="145"/>
  <c r="B5" i="137"/>
  <c r="B5" i="10"/>
  <c r="B5" i="136"/>
  <c r="B7" i="106"/>
  <c r="B7" i="81"/>
  <c r="B7" i="74"/>
  <c r="B7" i="59"/>
  <c r="B8" i="86"/>
  <c r="B4" i="110"/>
  <c r="B5" i="55"/>
  <c r="B5" i="51"/>
  <c r="B6" i="79"/>
  <c r="B5" i="148"/>
  <c r="B5" i="36"/>
  <c r="B4" i="48"/>
  <c r="B4" i="34"/>
  <c r="B5" i="166"/>
  <c r="B5" i="144"/>
  <c r="B5" i="43"/>
  <c r="B6" i="125"/>
  <c r="B5" i="134"/>
  <c r="B5" i="101"/>
  <c r="B5" i="100"/>
  <c r="B5" i="4"/>
  <c r="D30" i="108" l="1"/>
  <c r="M30" i="105" l="1"/>
  <c r="N28" i="105" s="1"/>
  <c r="J30" i="105"/>
  <c r="K18" i="105" s="1"/>
  <c r="G30" i="105"/>
  <c r="H23" i="105" s="1"/>
  <c r="D28" i="105"/>
  <c r="D27" i="105"/>
  <c r="D26" i="105"/>
  <c r="D25" i="105"/>
  <c r="D24" i="105"/>
  <c r="D23" i="105"/>
  <c r="D22" i="105"/>
  <c r="D21" i="105"/>
  <c r="D20" i="105"/>
  <c r="D19" i="105"/>
  <c r="D18" i="105"/>
  <c r="D17" i="105"/>
  <c r="D16" i="105"/>
  <c r="D15" i="105"/>
  <c r="D14" i="105"/>
  <c r="D13" i="105"/>
  <c r="D12" i="105"/>
  <c r="D11" i="105"/>
  <c r="M30" i="104"/>
  <c r="N28" i="104" s="1"/>
  <c r="J30" i="104"/>
  <c r="K27" i="104" s="1"/>
  <c r="G30" i="104"/>
  <c r="H27" i="104" s="1"/>
  <c r="D28" i="104"/>
  <c r="D27" i="104"/>
  <c r="D26" i="104"/>
  <c r="D25" i="104"/>
  <c r="D24" i="104"/>
  <c r="D23" i="104"/>
  <c r="D22" i="104"/>
  <c r="D21" i="104"/>
  <c r="D20" i="104"/>
  <c r="D19" i="104"/>
  <c r="D18" i="104"/>
  <c r="D17" i="104"/>
  <c r="D16" i="104"/>
  <c r="D15" i="104"/>
  <c r="D14" i="104"/>
  <c r="D13" i="104"/>
  <c r="D12" i="104"/>
  <c r="D11" i="104"/>
  <c r="M30" i="103"/>
  <c r="N16" i="103" s="1"/>
  <c r="J30" i="103"/>
  <c r="K28" i="103" s="1"/>
  <c r="G30" i="103"/>
  <c r="H26" i="103" s="1"/>
  <c r="D28" i="103"/>
  <c r="D27" i="103"/>
  <c r="D26" i="103"/>
  <c r="D25" i="103"/>
  <c r="D24" i="103"/>
  <c r="D23" i="103"/>
  <c r="D22" i="103"/>
  <c r="D21" i="103"/>
  <c r="D20" i="103"/>
  <c r="D19" i="103"/>
  <c r="D18" i="103"/>
  <c r="D17" i="103"/>
  <c r="D16" i="103"/>
  <c r="D15" i="103"/>
  <c r="D14" i="103"/>
  <c r="D13" i="103"/>
  <c r="D12" i="103"/>
  <c r="D11" i="103"/>
  <c r="G29" i="102"/>
  <c r="L27" i="102"/>
  <c r="H23" i="103" l="1"/>
  <c r="H14" i="103"/>
  <c r="N17" i="105"/>
  <c r="H18" i="103"/>
  <c r="N21" i="105"/>
  <c r="N25" i="105"/>
  <c r="N13" i="105"/>
  <c r="N11" i="105"/>
  <c r="N19" i="105"/>
  <c r="N15" i="105"/>
  <c r="N23" i="105"/>
  <c r="H28" i="103"/>
  <c r="H11" i="103"/>
  <c r="H15" i="103"/>
  <c r="H19" i="103"/>
  <c r="H24" i="103"/>
  <c r="H12" i="103"/>
  <c r="H16" i="103"/>
  <c r="H20" i="103"/>
  <c r="H25" i="103"/>
  <c r="N12" i="105"/>
  <c r="N14" i="105"/>
  <c r="N16" i="105"/>
  <c r="N18" i="105"/>
  <c r="N20" i="105"/>
  <c r="N22" i="105"/>
  <c r="N24" i="105"/>
  <c r="N26" i="105"/>
  <c r="H13" i="103"/>
  <c r="H17" i="103"/>
  <c r="H21" i="103"/>
  <c r="H27" i="103"/>
  <c r="K17" i="103"/>
  <c r="N16" i="104"/>
  <c r="H17" i="105"/>
  <c r="N11" i="104"/>
  <c r="N14" i="104"/>
  <c r="K15" i="103"/>
  <c r="H22" i="103"/>
  <c r="N26" i="104"/>
  <c r="K16" i="105"/>
  <c r="K13" i="103"/>
  <c r="K11" i="103"/>
  <c r="K26" i="105"/>
  <c r="K14" i="103"/>
  <c r="K16" i="103"/>
  <c r="H21" i="105"/>
  <c r="K19" i="103"/>
  <c r="K21" i="103"/>
  <c r="K23" i="103"/>
  <c r="K25" i="103"/>
  <c r="K27" i="103"/>
  <c r="K12" i="103"/>
  <c r="K18" i="103"/>
  <c r="H12" i="104"/>
  <c r="N18" i="103"/>
  <c r="K20" i="103"/>
  <c r="K22" i="103"/>
  <c r="K24" i="103"/>
  <c r="K26" i="103"/>
  <c r="H11" i="104"/>
  <c r="N12" i="104"/>
  <c r="H25" i="104"/>
  <c r="K20" i="105"/>
  <c r="N17" i="103"/>
  <c r="K24" i="104"/>
  <c r="N20" i="103"/>
  <c r="K20" i="104"/>
  <c r="N24" i="104"/>
  <c r="H11" i="105"/>
  <c r="K13" i="105"/>
  <c r="H19" i="105"/>
  <c r="K28" i="105"/>
  <c r="K25" i="105"/>
  <c r="N19" i="103"/>
  <c r="K11" i="104"/>
  <c r="K12" i="104"/>
  <c r="N13" i="104"/>
  <c r="K15" i="104"/>
  <c r="N20" i="104"/>
  <c r="K26" i="104"/>
  <c r="K11" i="105"/>
  <c r="H26" i="105"/>
  <c r="N27" i="105"/>
  <c r="K21" i="104"/>
  <c r="K25" i="104"/>
  <c r="H28" i="105"/>
  <c r="N11" i="103"/>
  <c r="N12" i="103"/>
  <c r="N25" i="103"/>
  <c r="N26" i="103"/>
  <c r="N27" i="103"/>
  <c r="N28" i="103"/>
  <c r="H13" i="104"/>
  <c r="H14" i="104"/>
  <c r="H17" i="104"/>
  <c r="K18" i="104"/>
  <c r="K19" i="104"/>
  <c r="K22" i="104"/>
  <c r="K23" i="104"/>
  <c r="K28" i="104"/>
  <c r="H16" i="105"/>
  <c r="H24" i="105"/>
  <c r="H25" i="105"/>
  <c r="H27" i="105"/>
  <c r="N21" i="103"/>
  <c r="N22" i="103"/>
  <c r="N23" i="103"/>
  <c r="N24" i="103"/>
  <c r="D30" i="104"/>
  <c r="E16" i="104" s="1"/>
  <c r="K13" i="104"/>
  <c r="K14" i="104"/>
  <c r="H15" i="104"/>
  <c r="K16" i="104"/>
  <c r="K17" i="104"/>
  <c r="N18" i="104"/>
  <c r="H21" i="104"/>
  <c r="N22" i="104"/>
  <c r="D30" i="105"/>
  <c r="E23" i="105" s="1"/>
  <c r="H12" i="105"/>
  <c r="H13" i="105"/>
  <c r="H14" i="105"/>
  <c r="H15" i="105"/>
  <c r="H18" i="105"/>
  <c r="H20" i="105"/>
  <c r="H22" i="105"/>
  <c r="N13" i="103"/>
  <c r="N14" i="103"/>
  <c r="N15" i="103"/>
  <c r="H19" i="104"/>
  <c r="H23" i="104"/>
  <c r="K27" i="105"/>
  <c r="K23" i="105"/>
  <c r="K21" i="105"/>
  <c r="K19" i="105"/>
  <c r="K17" i="105"/>
  <c r="K15" i="105"/>
  <c r="K12" i="105"/>
  <c r="K14" i="105"/>
  <c r="K22" i="105"/>
  <c r="K24" i="105"/>
  <c r="N27" i="104"/>
  <c r="N25" i="104"/>
  <c r="N23" i="104"/>
  <c r="N21" i="104"/>
  <c r="N19" i="104"/>
  <c r="N17" i="104"/>
  <c r="N15" i="104"/>
  <c r="H28" i="104"/>
  <c r="H26" i="104"/>
  <c r="H24" i="104"/>
  <c r="H22" i="104"/>
  <c r="H20" i="104"/>
  <c r="H18" i="104"/>
  <c r="H16" i="104"/>
  <c r="D30" i="103"/>
  <c r="E28" i="103" s="1"/>
  <c r="N30" i="105" l="1"/>
  <c r="H29" i="102"/>
  <c r="E15" i="104"/>
  <c r="K30" i="104"/>
  <c r="H30" i="103"/>
  <c r="K30" i="103"/>
  <c r="E17" i="105"/>
  <c r="E18" i="105"/>
  <c r="E28" i="104"/>
  <c r="E26" i="105"/>
  <c r="E19" i="104"/>
  <c r="E21" i="104"/>
  <c r="E28" i="105"/>
  <c r="E19" i="105"/>
  <c r="E22" i="104"/>
  <c r="E12" i="105"/>
  <c r="E14" i="105"/>
  <c r="E22" i="105"/>
  <c r="H30" i="105"/>
  <c r="H30" i="104"/>
  <c r="E18" i="104"/>
  <c r="E27" i="104"/>
  <c r="E26" i="104"/>
  <c r="E21" i="105"/>
  <c r="E11" i="105"/>
  <c r="E16" i="105"/>
  <c r="E24" i="105"/>
  <c r="E15" i="105"/>
  <c r="E13" i="105"/>
  <c r="E27" i="105"/>
  <c r="E25" i="105"/>
  <c r="E20" i="105"/>
  <c r="E12" i="104"/>
  <c r="E23" i="104"/>
  <c r="E24" i="104"/>
  <c r="N30" i="104"/>
  <c r="E20" i="104"/>
  <c r="E14" i="104"/>
  <c r="E25" i="104"/>
  <c r="E17" i="104"/>
  <c r="E11" i="104"/>
  <c r="E13" i="104"/>
  <c r="N30" i="103"/>
  <c r="K30" i="105"/>
  <c r="E26" i="103"/>
  <c r="E22" i="103"/>
  <c r="E18" i="103"/>
  <c r="E25" i="103"/>
  <c r="E21" i="103"/>
  <c r="E17" i="103"/>
  <c r="E14" i="103"/>
  <c r="E13" i="103"/>
  <c r="E27" i="103"/>
  <c r="E23" i="103"/>
  <c r="E19" i="103"/>
  <c r="E11" i="103"/>
  <c r="E15" i="103"/>
  <c r="E12" i="103"/>
  <c r="E20" i="103"/>
  <c r="E16" i="103"/>
  <c r="E24" i="103"/>
  <c r="G29" i="155" l="1"/>
  <c r="J29" i="155"/>
  <c r="E30" i="105"/>
  <c r="E30" i="104"/>
  <c r="E30" i="103"/>
  <c r="M30" i="101" l="1"/>
  <c r="N24" i="101" s="1"/>
  <c r="J30" i="101"/>
  <c r="K26" i="101" s="1"/>
  <c r="G30" i="101"/>
  <c r="H26" i="101" s="1"/>
  <c r="D28" i="101"/>
  <c r="D27" i="101"/>
  <c r="D26" i="101"/>
  <c r="D25" i="101"/>
  <c r="D24" i="101"/>
  <c r="D23" i="101"/>
  <c r="D22" i="101"/>
  <c r="D21" i="101"/>
  <c r="D20" i="101"/>
  <c r="D19" i="101"/>
  <c r="D18" i="101"/>
  <c r="D17" i="101"/>
  <c r="D16" i="101"/>
  <c r="D15" i="101"/>
  <c r="D14" i="101"/>
  <c r="D13" i="101"/>
  <c r="D12" i="101"/>
  <c r="D11" i="101"/>
  <c r="M30" i="100"/>
  <c r="N26" i="100" s="1"/>
  <c r="J30" i="100"/>
  <c r="K26" i="100" s="1"/>
  <c r="G30" i="100"/>
  <c r="H28" i="100" s="1"/>
  <c r="D28" i="100"/>
  <c r="D27" i="100"/>
  <c r="D26" i="100"/>
  <c r="D25" i="100"/>
  <c r="D24" i="100"/>
  <c r="D23" i="100"/>
  <c r="D22" i="100"/>
  <c r="D21" i="100"/>
  <c r="D20" i="100"/>
  <c r="D19" i="100"/>
  <c r="D18" i="100"/>
  <c r="D17" i="100"/>
  <c r="D16" i="100"/>
  <c r="D15" i="100"/>
  <c r="D14" i="100"/>
  <c r="D13" i="100"/>
  <c r="D12" i="100"/>
  <c r="D11" i="100"/>
  <c r="G30" i="4"/>
  <c r="H28" i="4" s="1"/>
  <c r="J30" i="4"/>
  <c r="K26" i="4" s="1"/>
  <c r="N27" i="101" l="1"/>
  <c r="N15" i="101"/>
  <c r="N13" i="100"/>
  <c r="K11" i="101"/>
  <c r="N13" i="101"/>
  <c r="N21" i="101"/>
  <c r="N11" i="101"/>
  <c r="N19" i="101"/>
  <c r="N17" i="101"/>
  <c r="N25" i="100"/>
  <c r="N12" i="101"/>
  <c r="N14" i="101"/>
  <c r="N16" i="101"/>
  <c r="N18" i="101"/>
  <c r="N20" i="101"/>
  <c r="N22" i="101"/>
  <c r="N11" i="100"/>
  <c r="N20" i="100"/>
  <c r="H21" i="101"/>
  <c r="K16" i="101"/>
  <c r="K15" i="101"/>
  <c r="K12" i="101"/>
  <c r="K14" i="101"/>
  <c r="H17" i="4"/>
  <c r="H16" i="100"/>
  <c r="H21" i="100"/>
  <c r="K12" i="100"/>
  <c r="K18" i="100"/>
  <c r="K22" i="100"/>
  <c r="K13" i="100"/>
  <c r="N18" i="100"/>
  <c r="H24" i="100"/>
  <c r="K13" i="101"/>
  <c r="K17" i="101"/>
  <c r="K22" i="101"/>
  <c r="H27" i="100"/>
  <c r="H12" i="100"/>
  <c r="H17" i="100"/>
  <c r="H19" i="100"/>
  <c r="H22" i="100"/>
  <c r="H25" i="100"/>
  <c r="H14" i="100"/>
  <c r="H18" i="100"/>
  <c r="H20" i="100"/>
  <c r="H11" i="100"/>
  <c r="H13" i="100"/>
  <c r="H15" i="100"/>
  <c r="H23" i="100"/>
  <c r="H26" i="100"/>
  <c r="K11" i="100"/>
  <c r="N12" i="100"/>
  <c r="N15" i="100"/>
  <c r="N17" i="100"/>
  <c r="N22" i="100"/>
  <c r="N24" i="100"/>
  <c r="N27" i="100"/>
  <c r="H20" i="101"/>
  <c r="K14" i="100"/>
  <c r="N19" i="100"/>
  <c r="N21" i="100"/>
  <c r="N28" i="100"/>
  <c r="H19" i="101"/>
  <c r="H25" i="101"/>
  <c r="N14" i="100"/>
  <c r="N16" i="100"/>
  <c r="N23" i="100"/>
  <c r="H11" i="101"/>
  <c r="H12" i="101"/>
  <c r="H13" i="101"/>
  <c r="H14" i="101"/>
  <c r="H15" i="101"/>
  <c r="H16" i="101"/>
  <c r="H17" i="101"/>
  <c r="H18" i="101"/>
  <c r="H22" i="101"/>
  <c r="H23" i="101"/>
  <c r="H28" i="101"/>
  <c r="N28" i="101"/>
  <c r="H21" i="4"/>
  <c r="K18" i="101"/>
  <c r="K19" i="101"/>
  <c r="K20" i="101"/>
  <c r="H24" i="101"/>
  <c r="H27" i="101"/>
  <c r="K28" i="101"/>
  <c r="D30" i="100"/>
  <c r="E27" i="100" s="1"/>
  <c r="K24" i="101"/>
  <c r="H13" i="4"/>
  <c r="D30" i="101"/>
  <c r="E23" i="101" s="1"/>
  <c r="N25" i="101"/>
  <c r="N26" i="101"/>
  <c r="N23" i="101"/>
  <c r="K27" i="101"/>
  <c r="K25" i="101"/>
  <c r="K23" i="101"/>
  <c r="K21" i="101"/>
  <c r="K25" i="100"/>
  <c r="K21" i="100"/>
  <c r="K17" i="100"/>
  <c r="K28" i="100"/>
  <c r="K24" i="100"/>
  <c r="K20" i="100"/>
  <c r="K16" i="100"/>
  <c r="K27" i="100"/>
  <c r="K23" i="100"/>
  <c r="K19" i="100"/>
  <c r="K15" i="100"/>
  <c r="H25" i="4"/>
  <c r="K15" i="4"/>
  <c r="K19" i="4"/>
  <c r="K23" i="4"/>
  <c r="K27" i="4"/>
  <c r="H14" i="4"/>
  <c r="H18" i="4"/>
  <c r="H22" i="4"/>
  <c r="H26" i="4"/>
  <c r="K12" i="4"/>
  <c r="K16" i="4"/>
  <c r="K20" i="4"/>
  <c r="K24" i="4"/>
  <c r="K28" i="4"/>
  <c r="K11" i="4"/>
  <c r="H11" i="4"/>
  <c r="H15" i="4"/>
  <c r="H19" i="4"/>
  <c r="H23" i="4"/>
  <c r="H27" i="4"/>
  <c r="K13" i="4"/>
  <c r="K17" i="4"/>
  <c r="K21" i="4"/>
  <c r="K25" i="4"/>
  <c r="H12" i="4"/>
  <c r="H16" i="4"/>
  <c r="H20" i="4"/>
  <c r="H24" i="4"/>
  <c r="K14" i="4"/>
  <c r="K18" i="4"/>
  <c r="K22" i="4"/>
  <c r="E21" i="101" l="1"/>
  <c r="E11" i="100"/>
  <c r="E19" i="100"/>
  <c r="E21" i="100"/>
  <c r="E17" i="101"/>
  <c r="E20" i="101"/>
  <c r="E12" i="101"/>
  <c r="H30" i="100"/>
  <c r="E27" i="101"/>
  <c r="E24" i="101"/>
  <c r="H30" i="101"/>
  <c r="E15" i="101"/>
  <c r="E18" i="101"/>
  <c r="E19" i="101"/>
  <c r="E26" i="101"/>
  <c r="N30" i="100"/>
  <c r="E11" i="101"/>
  <c r="E28" i="101"/>
  <c r="E13" i="101"/>
  <c r="E16" i="101"/>
  <c r="E25" i="101"/>
  <c r="E15" i="100"/>
  <c r="E16" i="100"/>
  <c r="E17" i="100"/>
  <c r="E20" i="100"/>
  <c r="E14" i="100"/>
  <c r="E14" i="101"/>
  <c r="E22" i="101"/>
  <c r="K30" i="100"/>
  <c r="N30" i="101"/>
  <c r="E26" i="100"/>
  <c r="E13" i="100"/>
  <c r="E24" i="100"/>
  <c r="E18" i="100"/>
  <c r="E23" i="100"/>
  <c r="E22" i="100"/>
  <c r="E12" i="100"/>
  <c r="E25" i="100"/>
  <c r="E28" i="100"/>
  <c r="K30" i="101"/>
  <c r="E30" i="101" l="1"/>
  <c r="E30" i="100"/>
  <c r="H19" i="98"/>
  <c r="J19" i="98"/>
  <c r="L19" i="98"/>
  <c r="N19" i="98"/>
  <c r="P19" i="98"/>
  <c r="R19" i="98"/>
  <c r="T19" i="98"/>
  <c r="H15" i="98"/>
  <c r="J15" i="98"/>
  <c r="L15" i="98"/>
  <c r="N15" i="98"/>
  <c r="P15" i="98"/>
  <c r="R15" i="98"/>
  <c r="T15" i="98"/>
  <c r="D27" i="97"/>
  <c r="D27" i="96"/>
  <c r="D27" i="95"/>
  <c r="P21" i="98" l="1"/>
  <c r="H21" i="98"/>
  <c r="T21" i="98"/>
  <c r="R21" i="98"/>
  <c r="L21" i="98"/>
  <c r="J21" i="98"/>
  <c r="N21" i="98"/>
  <c r="K28" i="92"/>
  <c r="I28" i="92"/>
  <c r="G28" i="92"/>
  <c r="E28" i="92"/>
  <c r="F31" i="36" l="1"/>
  <c r="O26" i="79"/>
  <c r="N26" i="79"/>
  <c r="L26" i="79"/>
  <c r="K26" i="79"/>
  <c r="I26" i="79"/>
  <c r="H26" i="79"/>
  <c r="F26" i="79"/>
  <c r="E26" i="79"/>
  <c r="W27" i="49"/>
  <c r="W26" i="49"/>
  <c r="W25" i="49"/>
  <c r="W24" i="49"/>
  <c r="W23" i="49"/>
  <c r="W22" i="49"/>
  <c r="W21" i="49"/>
  <c r="W20" i="49"/>
  <c r="W19" i="49"/>
  <c r="W18" i="49"/>
  <c r="W17" i="49"/>
  <c r="W16" i="49"/>
  <c r="W15" i="49"/>
  <c r="W14" i="49"/>
  <c r="W13" i="49"/>
  <c r="W12" i="49"/>
  <c r="W11" i="49"/>
  <c r="W10" i="49"/>
  <c r="W27" i="48"/>
  <c r="W26" i="48"/>
  <c r="W25" i="48"/>
  <c r="W24" i="48"/>
  <c r="W23" i="48"/>
  <c r="W22" i="48"/>
  <c r="W21" i="48"/>
  <c r="W20" i="48"/>
  <c r="W19" i="48"/>
  <c r="W18" i="48"/>
  <c r="W17" i="48"/>
  <c r="W16" i="48"/>
  <c r="W15" i="48"/>
  <c r="W14" i="48"/>
  <c r="W13" i="48"/>
  <c r="W12" i="48"/>
  <c r="W11" i="48"/>
  <c r="W10" i="48"/>
  <c r="W27" i="47"/>
  <c r="W26" i="47"/>
  <c r="W25" i="47"/>
  <c r="W24" i="47"/>
  <c r="W23" i="47"/>
  <c r="W22" i="47"/>
  <c r="W21" i="47"/>
  <c r="W20" i="47"/>
  <c r="W19" i="47"/>
  <c r="W18" i="47"/>
  <c r="W17" i="47"/>
  <c r="W16" i="47"/>
  <c r="W15" i="47"/>
  <c r="W14" i="47"/>
  <c r="W13" i="47"/>
  <c r="W12" i="47"/>
  <c r="W11" i="47"/>
  <c r="W10" i="47"/>
  <c r="O28" i="68"/>
  <c r="N28" i="68"/>
  <c r="L28" i="68"/>
  <c r="K28" i="68"/>
  <c r="I28" i="68"/>
  <c r="H28" i="68"/>
  <c r="F28" i="68"/>
  <c r="E28" i="68"/>
  <c r="G31" i="43"/>
  <c r="M30" i="4"/>
  <c r="D30" i="4"/>
  <c r="E28" i="4" s="1"/>
  <c r="C22" i="88" l="1"/>
  <c r="C12" i="88"/>
  <c r="C25" i="88"/>
  <c r="C27" i="88"/>
  <c r="C11" i="88"/>
  <c r="C23" i="88"/>
  <c r="C24" i="88"/>
  <c r="C20" i="88"/>
  <c r="C16" i="88"/>
  <c r="C17" i="88"/>
  <c r="C13" i="88"/>
  <c r="C26" i="88"/>
  <c r="C19" i="88"/>
  <c r="C15" i="88"/>
  <c r="C14" i="88"/>
  <c r="C18" i="88"/>
  <c r="C10" i="88"/>
  <c r="C21" i="88"/>
  <c r="N18" i="4"/>
  <c r="N11" i="4"/>
  <c r="N15" i="4"/>
  <c r="N19" i="4"/>
  <c r="N24" i="4"/>
  <c r="N12" i="4"/>
  <c r="N16" i="4"/>
  <c r="N20" i="4"/>
  <c r="N28" i="4"/>
  <c r="N14" i="4"/>
  <c r="N22" i="4"/>
  <c r="N13" i="4"/>
  <c r="N17" i="4"/>
  <c r="N21" i="4"/>
  <c r="N25" i="4"/>
  <c r="N23" i="4"/>
  <c r="N26" i="4"/>
  <c r="N27" i="4"/>
  <c r="H30" i="4"/>
  <c r="E12" i="4"/>
  <c r="E13" i="4"/>
  <c r="E14" i="4"/>
  <c r="E15" i="4"/>
  <c r="E16" i="4"/>
  <c r="E17" i="4"/>
  <c r="E18" i="4"/>
  <c r="E19" i="4"/>
  <c r="E20" i="4"/>
  <c r="E21" i="4"/>
  <c r="E22" i="4"/>
  <c r="E23" i="4"/>
  <c r="E24" i="4"/>
  <c r="E25" i="4"/>
  <c r="E26" i="4"/>
  <c r="E11" i="4"/>
  <c r="E27" i="4"/>
  <c r="C24" i="87" l="1"/>
  <c r="C17" i="87"/>
  <c r="C13" i="87"/>
  <c r="C11" i="87"/>
  <c r="C28" i="87"/>
  <c r="C22" i="87"/>
  <c r="C20" i="87"/>
  <c r="C16" i="87"/>
  <c r="C25" i="87"/>
  <c r="C18" i="87"/>
  <c r="C19" i="87"/>
  <c r="C14" i="87"/>
  <c r="C10" i="87"/>
  <c r="C12" i="87"/>
  <c r="C15" i="87"/>
  <c r="C26" i="87"/>
  <c r="C21" i="87"/>
  <c r="C27" i="87"/>
  <c r="C23" i="87"/>
  <c r="G31" i="36"/>
  <c r="N30" i="4"/>
  <c r="E30" i="4"/>
  <c r="K30" i="4"/>
  <c r="H31" i="43"/>
  <c r="K27" i="111" l="1"/>
  <c r="I27" i="111"/>
  <c r="K27" i="112"/>
  <c r="K27" i="109"/>
  <c r="I27" i="112"/>
  <c r="M27" i="112"/>
  <c r="K27" i="110"/>
  <c r="I27" i="110"/>
  <c r="E27" i="112"/>
  <c r="I27" i="109"/>
  <c r="M27" i="110"/>
  <c r="M27" i="111"/>
  <c r="M27" i="109"/>
  <c r="H20" i="94"/>
  <c r="G27" i="112"/>
  <c r="G27" i="110"/>
  <c r="E27" i="109"/>
  <c r="E27" i="111"/>
  <c r="E27" i="110"/>
  <c r="G27" i="111"/>
  <c r="G27" i="109"/>
  <c r="O30" i="45" l="1"/>
  <c r="C16" i="112"/>
  <c r="C13" i="109"/>
  <c r="P13" i="109" s="1"/>
  <c r="G25" i="143"/>
  <c r="AB31" i="143"/>
  <c r="J22" i="141"/>
  <c r="J22" i="108"/>
  <c r="C13" i="111"/>
  <c r="P13" i="111" s="1"/>
  <c r="C18" i="45"/>
  <c r="G29" i="50"/>
  <c r="D11" i="50"/>
  <c r="C16" i="109"/>
  <c r="P16" i="109" s="1"/>
  <c r="J23" i="145"/>
  <c r="E23" i="145"/>
  <c r="J23" i="141"/>
  <c r="J23" i="108"/>
  <c r="C23" i="109"/>
  <c r="P23" i="109" s="1"/>
  <c r="S18" i="104"/>
  <c r="D19" i="138"/>
  <c r="E19" i="138" s="1"/>
  <c r="K21" i="43"/>
  <c r="L21" i="43"/>
  <c r="C10" i="109"/>
  <c r="E20" i="137"/>
  <c r="G27" i="142"/>
  <c r="E22" i="142"/>
  <c r="J22" i="142"/>
  <c r="D28" i="51"/>
  <c r="C15" i="45"/>
  <c r="J15" i="145"/>
  <c r="E15" i="145"/>
  <c r="T25" i="50"/>
  <c r="E13" i="45"/>
  <c r="J17" i="143"/>
  <c r="E17" i="143"/>
  <c r="C21" i="45"/>
  <c r="C24" i="112"/>
  <c r="D26" i="50"/>
  <c r="C21" i="112"/>
  <c r="J20" i="108"/>
  <c r="J20" i="141"/>
  <c r="C26" i="111"/>
  <c r="P26" i="111" s="1"/>
  <c r="T26" i="50"/>
  <c r="C13" i="112"/>
  <c r="P13" i="112" s="1"/>
  <c r="G23" i="142"/>
  <c r="N27" i="138"/>
  <c r="Y26" i="104"/>
  <c r="Z26" i="104" s="1"/>
  <c r="D15" i="138"/>
  <c r="E15" i="138" s="1"/>
  <c r="S14" i="104"/>
  <c r="M12" i="92"/>
  <c r="M12" i="152"/>
  <c r="Q16" i="68"/>
  <c r="G26" i="143"/>
  <c r="D18" i="51"/>
  <c r="E18" i="145"/>
  <c r="J18" i="145"/>
  <c r="D15" i="50"/>
  <c r="N31" i="142"/>
  <c r="G12" i="142"/>
  <c r="D25" i="50"/>
  <c r="D15" i="51"/>
  <c r="C29" i="45"/>
  <c r="C24" i="109"/>
  <c r="C17" i="109"/>
  <c r="T24" i="51"/>
  <c r="D26" i="51"/>
  <c r="D25" i="51"/>
  <c r="I30" i="45"/>
  <c r="E12" i="45"/>
  <c r="Q29" i="50"/>
  <c r="I19" i="152"/>
  <c r="I19" i="92"/>
  <c r="D20" i="137"/>
  <c r="L12" i="43"/>
  <c r="K12" i="43"/>
  <c r="C11" i="112"/>
  <c r="AC22" i="137"/>
  <c r="E14" i="145"/>
  <c r="J14" i="145"/>
  <c r="Q19" i="152"/>
  <c r="Q19" i="92"/>
  <c r="K19" i="58"/>
  <c r="T25" i="51"/>
  <c r="C14" i="109"/>
  <c r="C25" i="45"/>
  <c r="T17" i="50"/>
  <c r="C25" i="109"/>
  <c r="C18" i="111"/>
  <c r="K13" i="152"/>
  <c r="K13" i="92"/>
  <c r="L29" i="50"/>
  <c r="C16" i="45"/>
  <c r="E23" i="45"/>
  <c r="T14" i="50"/>
  <c r="Q12" i="92"/>
  <c r="W16" i="68"/>
  <c r="Q12" i="152"/>
  <c r="AC28" i="137"/>
  <c r="J14" i="142"/>
  <c r="E14" i="142"/>
  <c r="AC13" i="137"/>
  <c r="C23" i="45"/>
  <c r="C16" i="111"/>
  <c r="C20" i="45"/>
  <c r="C27" i="45"/>
  <c r="D12" i="51"/>
  <c r="D19" i="50"/>
  <c r="AC20" i="137"/>
  <c r="G15" i="92"/>
  <c r="O13" i="92"/>
  <c r="O13" i="152"/>
  <c r="G23" i="143"/>
  <c r="E19" i="58"/>
  <c r="Y14" i="104"/>
  <c r="Z14" i="104" s="1"/>
  <c r="N15" i="138"/>
  <c r="E28" i="45"/>
  <c r="AC25" i="144"/>
  <c r="D23" i="50"/>
  <c r="C15" i="111"/>
  <c r="S24" i="104"/>
  <c r="D25" i="138"/>
  <c r="E25" i="138" s="1"/>
  <c r="T24" i="50"/>
  <c r="C12" i="111"/>
  <c r="P12" i="111" s="1"/>
  <c r="G16" i="144"/>
  <c r="E19" i="45"/>
  <c r="C26" i="110"/>
  <c r="P26" i="110" s="1"/>
  <c r="G13" i="144"/>
  <c r="C22" i="45"/>
  <c r="C24" i="110"/>
  <c r="J13" i="145"/>
  <c r="E13" i="145"/>
  <c r="Q30" i="45"/>
  <c r="C14" i="112"/>
  <c r="T14" i="51"/>
  <c r="L20" i="108"/>
  <c r="C14" i="45"/>
  <c r="D19" i="51"/>
  <c r="G27" i="143"/>
  <c r="N28" i="138"/>
  <c r="Y27" i="104"/>
  <c r="Z27" i="104" s="1"/>
  <c r="G15" i="144"/>
  <c r="D28" i="50"/>
  <c r="D24" i="137"/>
  <c r="E14" i="45"/>
  <c r="E30" i="45" s="1"/>
  <c r="D14" i="50"/>
  <c r="E26" i="137"/>
  <c r="W29" i="10"/>
  <c r="L10" i="108"/>
  <c r="Q29" i="51"/>
  <c r="D24" i="50"/>
  <c r="T22" i="50"/>
  <c r="C10" i="110"/>
  <c r="C28" i="45"/>
  <c r="C17" i="110"/>
  <c r="P17" i="110" s="1"/>
  <c r="C22" i="112"/>
  <c r="P22" i="112" s="1"/>
  <c r="M19" i="92"/>
  <c r="M19" i="152"/>
  <c r="T20" i="51"/>
  <c r="C26" i="112"/>
  <c r="C23" i="111"/>
  <c r="P23" i="111" s="1"/>
  <c r="C10" i="112"/>
  <c r="P10" i="112" s="1"/>
  <c r="E13" i="137"/>
  <c r="G14" i="137"/>
  <c r="C19" i="110"/>
  <c r="P19" i="110" s="1"/>
  <c r="G17" i="137"/>
  <c r="V15" i="104"/>
  <c r="W15" i="104" s="1"/>
  <c r="E15" i="144"/>
  <c r="J15" i="144"/>
  <c r="J31" i="138"/>
  <c r="K31" i="138" s="1"/>
  <c r="V11" i="104"/>
  <c r="E17" i="142"/>
  <c r="J17" i="142"/>
  <c r="O12" i="92"/>
  <c r="T16" i="68"/>
  <c r="O12" i="152"/>
  <c r="T21" i="51"/>
  <c r="E25" i="45"/>
  <c r="C20" i="111"/>
  <c r="D16" i="51"/>
  <c r="J27" i="141"/>
  <c r="J27" i="108"/>
  <c r="E29" i="145"/>
  <c r="J29" i="145"/>
  <c r="T12" i="51"/>
  <c r="E29" i="144"/>
  <c r="J29" i="144"/>
  <c r="H25" i="108"/>
  <c r="H25" i="141"/>
  <c r="D21" i="50"/>
  <c r="V16" i="104"/>
  <c r="W16" i="104" s="1"/>
  <c r="Z31" i="144"/>
  <c r="AC12" i="144"/>
  <c r="Z31" i="142"/>
  <c r="AC12" i="142"/>
  <c r="L13" i="43"/>
  <c r="K13" i="43"/>
  <c r="L23" i="108"/>
  <c r="E26" i="45"/>
  <c r="T18" i="50"/>
  <c r="C22" i="109"/>
  <c r="P22" i="109" s="1"/>
  <c r="U31" i="142"/>
  <c r="J26" i="145"/>
  <c r="E26" i="145"/>
  <c r="H10" i="108"/>
  <c r="H10" i="141"/>
  <c r="N29" i="10"/>
  <c r="G24" i="142"/>
  <c r="J20" i="142"/>
  <c r="E20" i="142"/>
  <c r="Z31" i="145"/>
  <c r="D12" i="50"/>
  <c r="C13" i="110"/>
  <c r="P13" i="110" s="1"/>
  <c r="G22" i="145"/>
  <c r="J15" i="143"/>
  <c r="E15" i="143"/>
  <c r="S20" i="104"/>
  <c r="D21" i="138"/>
  <c r="E21" i="138" s="1"/>
  <c r="E27" i="143"/>
  <c r="J27" i="143"/>
  <c r="K15" i="92"/>
  <c r="D18" i="50"/>
  <c r="T23" i="50"/>
  <c r="C20" i="109"/>
  <c r="AC25" i="143"/>
  <c r="D27" i="137"/>
  <c r="AC21" i="137"/>
  <c r="E15" i="45"/>
  <c r="J19" i="141"/>
  <c r="J19" i="108"/>
  <c r="D16" i="138"/>
  <c r="E16" i="138" s="1"/>
  <c r="S15" i="104"/>
  <c r="Z31" i="137"/>
  <c r="D28" i="138"/>
  <c r="E28" i="138" s="1"/>
  <c r="S27" i="104"/>
  <c r="F10" i="141"/>
  <c r="T10" i="10"/>
  <c r="K29" i="10"/>
  <c r="F10" i="108"/>
  <c r="D24" i="139"/>
  <c r="J24" i="142"/>
  <c r="E24" i="142"/>
  <c r="G28" i="147"/>
  <c r="G15" i="134"/>
  <c r="Y17" i="105"/>
  <c r="Z17" i="105" s="1"/>
  <c r="N18" i="140"/>
  <c r="Q20" i="92"/>
  <c r="Q19" i="58"/>
  <c r="K19" i="92"/>
  <c r="K19" i="152"/>
  <c r="T19" i="50"/>
  <c r="T17" i="51"/>
  <c r="G25" i="137"/>
  <c r="T27" i="51"/>
  <c r="E12" i="137"/>
  <c r="L31" i="137"/>
  <c r="T13" i="51"/>
  <c r="C12" i="112"/>
  <c r="H12" i="141"/>
  <c r="H12" i="108"/>
  <c r="D11" i="51"/>
  <c r="G29" i="51"/>
  <c r="C12" i="110"/>
  <c r="L19" i="58"/>
  <c r="G18" i="137"/>
  <c r="AC26" i="137"/>
  <c r="Q15" i="92"/>
  <c r="E25" i="137"/>
  <c r="V20" i="104"/>
  <c r="W20" i="104" s="1"/>
  <c r="E16" i="145"/>
  <c r="J16" i="145"/>
  <c r="J10" i="108"/>
  <c r="Q29" i="10"/>
  <c r="J10" i="141"/>
  <c r="D29" i="137"/>
  <c r="E29" i="45"/>
  <c r="D22" i="50"/>
  <c r="C23" i="110"/>
  <c r="H22" i="141"/>
  <c r="H22" i="108"/>
  <c r="G25" i="142"/>
  <c r="AC18" i="137"/>
  <c r="E24" i="45"/>
  <c r="I29" i="50"/>
  <c r="J29" i="50" s="1"/>
  <c r="T19" i="51"/>
  <c r="C11" i="110"/>
  <c r="P11" i="110" s="1"/>
  <c r="G23" i="145"/>
  <c r="Q21" i="68"/>
  <c r="M17" i="152"/>
  <c r="M17" i="92"/>
  <c r="V25" i="104"/>
  <c r="W25" i="104" s="1"/>
  <c r="E24" i="143"/>
  <c r="J24" i="143"/>
  <c r="G24" i="137"/>
  <c r="E18" i="45"/>
  <c r="D21" i="51"/>
  <c r="C9" i="110"/>
  <c r="O27" i="110"/>
  <c r="E13" i="144"/>
  <c r="J13" i="144"/>
  <c r="E18" i="142"/>
  <c r="J18" i="142"/>
  <c r="Y25" i="104"/>
  <c r="Z25" i="104" s="1"/>
  <c r="N26" i="138"/>
  <c r="T15" i="50"/>
  <c r="C19" i="109"/>
  <c r="AC29" i="137"/>
  <c r="G16" i="145"/>
  <c r="V23" i="104"/>
  <c r="W23" i="104" s="1"/>
  <c r="H17" i="108"/>
  <c r="H17" i="141"/>
  <c r="AC14" i="137"/>
  <c r="G17" i="142"/>
  <c r="Y11" i="103"/>
  <c r="X31" i="134"/>
  <c r="G18" i="134"/>
  <c r="N31" i="143"/>
  <c r="G12" i="143"/>
  <c r="F24" i="108"/>
  <c r="F24" i="141"/>
  <c r="T24" i="10"/>
  <c r="V19" i="105"/>
  <c r="W19" i="105" s="1"/>
  <c r="K19" i="43"/>
  <c r="L19" i="43"/>
  <c r="G19" i="137"/>
  <c r="H27" i="107"/>
  <c r="D20" i="51"/>
  <c r="C18" i="110"/>
  <c r="P18" i="110" s="1"/>
  <c r="V19" i="104"/>
  <c r="W19" i="104" s="1"/>
  <c r="K18" i="43"/>
  <c r="L18" i="43"/>
  <c r="S31" i="143"/>
  <c r="AC17" i="137"/>
  <c r="G13" i="143"/>
  <c r="E18" i="92"/>
  <c r="E18" i="152"/>
  <c r="AC18" i="68"/>
  <c r="S16" i="104"/>
  <c r="D17" i="138"/>
  <c r="E17" i="138" s="1"/>
  <c r="G27" i="144"/>
  <c r="T23" i="51"/>
  <c r="C20" i="110"/>
  <c r="P20" i="110" s="1"/>
  <c r="D19" i="58"/>
  <c r="F19" i="58"/>
  <c r="E21" i="68"/>
  <c r="E17" i="92"/>
  <c r="AC17" i="68"/>
  <c r="E17" i="152"/>
  <c r="O18" i="92"/>
  <c r="O18" i="152"/>
  <c r="D22" i="51"/>
  <c r="C15" i="110"/>
  <c r="P15" i="110" s="1"/>
  <c r="L31" i="144"/>
  <c r="E12" i="144"/>
  <c r="J12" i="144"/>
  <c r="G22" i="137"/>
  <c r="G26" i="137"/>
  <c r="G21" i="142"/>
  <c r="AC16" i="137"/>
  <c r="C21" i="110"/>
  <c r="G18" i="144"/>
  <c r="J11" i="108"/>
  <c r="J11" i="141"/>
  <c r="K15" i="43"/>
  <c r="L15" i="43"/>
  <c r="C19" i="45"/>
  <c r="C25" i="110"/>
  <c r="K20" i="92"/>
  <c r="H13" i="141"/>
  <c r="H13" i="108"/>
  <c r="S12" i="104"/>
  <c r="D13" i="138"/>
  <c r="E13" i="138" s="1"/>
  <c r="I15" i="92"/>
  <c r="G19" i="92"/>
  <c r="G19" i="152"/>
  <c r="D12" i="137"/>
  <c r="J31" i="137"/>
  <c r="K17" i="36"/>
  <c r="J17" i="36"/>
  <c r="H23" i="95"/>
  <c r="J23" i="144"/>
  <c r="E23" i="144"/>
  <c r="D16" i="96"/>
  <c r="G17" i="143"/>
  <c r="S19" i="105"/>
  <c r="D20" i="140"/>
  <c r="G18" i="142"/>
  <c r="AC15" i="145"/>
  <c r="C24" i="45"/>
  <c r="C9" i="109"/>
  <c r="O27" i="109"/>
  <c r="N29" i="50"/>
  <c r="O29" i="50" s="1"/>
  <c r="I19" i="58"/>
  <c r="E21" i="45"/>
  <c r="D17" i="51"/>
  <c r="D16" i="50"/>
  <c r="T27" i="50"/>
  <c r="T28" i="51"/>
  <c r="C11" i="111"/>
  <c r="J28" i="144"/>
  <c r="E28" i="144"/>
  <c r="J12" i="145"/>
  <c r="E12" i="145"/>
  <c r="L31" i="145"/>
  <c r="E20" i="144"/>
  <c r="J20" i="144"/>
  <c r="M18" i="92"/>
  <c r="M18" i="152"/>
  <c r="G22" i="142"/>
  <c r="M30" i="45"/>
  <c r="T26" i="51"/>
  <c r="C22" i="110"/>
  <c r="P22" i="110" s="1"/>
  <c r="E14" i="137"/>
  <c r="Y23" i="104"/>
  <c r="Z23" i="104" s="1"/>
  <c r="N24" i="138"/>
  <c r="J21" i="142"/>
  <c r="E21" i="142"/>
  <c r="L21" i="108"/>
  <c r="D13" i="137"/>
  <c r="C14" i="111"/>
  <c r="G17" i="92"/>
  <c r="G17" i="152"/>
  <c r="H21" i="68"/>
  <c r="H26" i="141"/>
  <c r="H26" i="108"/>
  <c r="U31" i="144"/>
  <c r="J25" i="142"/>
  <c r="E25" i="142"/>
  <c r="E13" i="143"/>
  <c r="J13" i="143"/>
  <c r="L29" i="51"/>
  <c r="T18" i="51"/>
  <c r="C22" i="111"/>
  <c r="E28" i="137"/>
  <c r="J27" i="145"/>
  <c r="E27" i="145"/>
  <c r="C14" i="110"/>
  <c r="J19" i="58"/>
  <c r="L22" i="108"/>
  <c r="U31" i="137"/>
  <c r="G16" i="143"/>
  <c r="D28" i="137"/>
  <c r="J26" i="144"/>
  <c r="E26" i="144"/>
  <c r="L15" i="108"/>
  <c r="K18" i="36"/>
  <c r="J18" i="36"/>
  <c r="V14" i="103"/>
  <c r="W14" i="103" s="1"/>
  <c r="S31" i="142"/>
  <c r="E17" i="147"/>
  <c r="J17" i="147"/>
  <c r="H13" i="96"/>
  <c r="E23" i="137"/>
  <c r="AC29" i="145"/>
  <c r="G30" i="45"/>
  <c r="C13" i="45"/>
  <c r="C10" i="111"/>
  <c r="D27" i="51"/>
  <c r="S29" i="50"/>
  <c r="T11" i="50"/>
  <c r="V28" i="104"/>
  <c r="W28" i="104" s="1"/>
  <c r="D20" i="50"/>
  <c r="N29" i="51"/>
  <c r="D24" i="51"/>
  <c r="C25" i="111"/>
  <c r="I14" i="152"/>
  <c r="I14" i="92"/>
  <c r="N31" i="144"/>
  <c r="G12" i="144"/>
  <c r="AB31" i="142"/>
  <c r="J21" i="108"/>
  <c r="J21" i="141"/>
  <c r="H27" i="141"/>
  <c r="H27" i="108"/>
  <c r="T12" i="50"/>
  <c r="T11" i="51"/>
  <c r="S29" i="51"/>
  <c r="T29" i="51" s="1"/>
  <c r="C19" i="111"/>
  <c r="G15" i="137"/>
  <c r="E19" i="137"/>
  <c r="G21" i="143"/>
  <c r="D17" i="50"/>
  <c r="T22" i="51"/>
  <c r="T15" i="51"/>
  <c r="C24" i="111"/>
  <c r="G18" i="92"/>
  <c r="G18" i="152"/>
  <c r="G21" i="152" s="1"/>
  <c r="I20" i="92"/>
  <c r="J12" i="141"/>
  <c r="J12" i="108"/>
  <c r="D14" i="137"/>
  <c r="G21" i="137"/>
  <c r="G14" i="142"/>
  <c r="K14" i="92"/>
  <c r="K14" i="152"/>
  <c r="E25" i="143"/>
  <c r="J25" i="143"/>
  <c r="H11" i="141"/>
  <c r="H11" i="108"/>
  <c r="G22" i="144"/>
  <c r="T13" i="50"/>
  <c r="T16" i="51"/>
  <c r="C21" i="111"/>
  <c r="P21" i="111" s="1"/>
  <c r="O19" i="58"/>
  <c r="J16" i="144"/>
  <c r="D16" i="144" s="1"/>
  <c r="E16" i="144"/>
  <c r="G19" i="144"/>
  <c r="E27" i="45"/>
  <c r="D13" i="51"/>
  <c r="C9" i="111"/>
  <c r="O27" i="111"/>
  <c r="G25" i="145"/>
  <c r="J15" i="142"/>
  <c r="E15" i="142"/>
  <c r="L17" i="43"/>
  <c r="K17" i="43"/>
  <c r="D19" i="137"/>
  <c r="H17" i="107"/>
  <c r="E17" i="144"/>
  <c r="J17" i="144"/>
  <c r="H30" i="47"/>
  <c r="AC18" i="147"/>
  <c r="Y28" i="104"/>
  <c r="Z28" i="104" s="1"/>
  <c r="N29" i="138"/>
  <c r="E14" i="143"/>
  <c r="J14" i="143"/>
  <c r="G26" i="142"/>
  <c r="K16" i="43"/>
  <c r="L16" i="43"/>
  <c r="U31" i="134"/>
  <c r="T21" i="50"/>
  <c r="C18" i="109"/>
  <c r="D14" i="51"/>
  <c r="T20" i="50"/>
  <c r="C16" i="110"/>
  <c r="P16" i="110" s="1"/>
  <c r="T28" i="50"/>
  <c r="C26" i="109"/>
  <c r="C19" i="58"/>
  <c r="AC13" i="145"/>
  <c r="C11" i="109"/>
  <c r="P11" i="109" s="1"/>
  <c r="C15" i="112"/>
  <c r="P15" i="112" s="1"/>
  <c r="AC29" i="142"/>
  <c r="G20" i="144"/>
  <c r="G20" i="92"/>
  <c r="L11" i="108"/>
  <c r="G29" i="137"/>
  <c r="Y12" i="104"/>
  <c r="Z12" i="104" s="1"/>
  <c r="N13" i="138"/>
  <c r="D13" i="50"/>
  <c r="C18" i="112"/>
  <c r="L17" i="108"/>
  <c r="G23" i="144"/>
  <c r="AC23" i="137"/>
  <c r="E24" i="137"/>
  <c r="F23" i="141"/>
  <c r="F23" i="108"/>
  <c r="T23" i="10"/>
  <c r="I12" i="92"/>
  <c r="I12" i="152"/>
  <c r="K16" i="68"/>
  <c r="C17" i="45"/>
  <c r="C15" i="109"/>
  <c r="P15" i="109" s="1"/>
  <c r="C23" i="112"/>
  <c r="R19" i="58"/>
  <c r="G25" i="144"/>
  <c r="S20" i="92"/>
  <c r="E25" i="145"/>
  <c r="J25" i="145"/>
  <c r="J15" i="141"/>
  <c r="J15" i="108"/>
  <c r="D20" i="138"/>
  <c r="E20" i="138" s="1"/>
  <c r="S19" i="104"/>
  <c r="E21" i="145"/>
  <c r="J21" i="145"/>
  <c r="C26" i="45"/>
  <c r="C20" i="112"/>
  <c r="AC14" i="142"/>
  <c r="H18" i="141"/>
  <c r="H18" i="108"/>
  <c r="J22" i="143"/>
  <c r="E22" i="143"/>
  <c r="L18" i="108"/>
  <c r="E16" i="137"/>
  <c r="L20" i="43"/>
  <c r="K20" i="43"/>
  <c r="AC12" i="137"/>
  <c r="AB31" i="137"/>
  <c r="F25" i="108"/>
  <c r="T25" i="10"/>
  <c r="F25" i="141"/>
  <c r="G16" i="142"/>
  <c r="E18" i="134"/>
  <c r="G13" i="152"/>
  <c r="G13" i="92"/>
  <c r="K19" i="36"/>
  <c r="J19" i="36"/>
  <c r="H18" i="96"/>
  <c r="J19" i="142"/>
  <c r="E19" i="142"/>
  <c r="E18" i="144"/>
  <c r="J18" i="144"/>
  <c r="AC15" i="139"/>
  <c r="G15" i="139"/>
  <c r="C12" i="109"/>
  <c r="P12" i="109" s="1"/>
  <c r="C19" i="112"/>
  <c r="P19" i="112" s="1"/>
  <c r="G23" i="137"/>
  <c r="G13" i="142"/>
  <c r="G28" i="144"/>
  <c r="E22" i="45"/>
  <c r="J14" i="108"/>
  <c r="J14" i="141"/>
  <c r="L16" i="108"/>
  <c r="E28" i="143"/>
  <c r="J28" i="143"/>
  <c r="K27" i="43"/>
  <c r="L27" i="43"/>
  <c r="J24" i="144"/>
  <c r="E24" i="144"/>
  <c r="G17" i="145"/>
  <c r="Y25" i="103"/>
  <c r="Z25" i="103" s="1"/>
  <c r="U31" i="145"/>
  <c r="V25" i="103"/>
  <c r="W25" i="103" s="1"/>
  <c r="J25" i="36"/>
  <c r="K25" i="36"/>
  <c r="G12" i="92"/>
  <c r="G12" i="152"/>
  <c r="H16" i="68"/>
  <c r="G28" i="137"/>
  <c r="F10" i="95"/>
  <c r="F30" i="47"/>
  <c r="V10" i="47"/>
  <c r="G23" i="148"/>
  <c r="H22" i="96"/>
  <c r="G13" i="134"/>
  <c r="H11" i="96"/>
  <c r="D11" i="96"/>
  <c r="F26" i="108"/>
  <c r="T26" i="10"/>
  <c r="X26" i="10"/>
  <c r="F26" i="141"/>
  <c r="G20" i="137"/>
  <c r="AC17" i="134"/>
  <c r="Y17" i="103"/>
  <c r="Z17" i="103" s="1"/>
  <c r="T11" i="10"/>
  <c r="F11" i="141"/>
  <c r="F11" i="108"/>
  <c r="X31" i="137"/>
  <c r="D23" i="137"/>
  <c r="J24" i="36"/>
  <c r="K24" i="36"/>
  <c r="V11" i="47"/>
  <c r="Y11" i="47" s="1"/>
  <c r="F11" i="95"/>
  <c r="D20" i="139"/>
  <c r="G25" i="147"/>
  <c r="Y25" i="105"/>
  <c r="Z25" i="105" s="1"/>
  <c r="N26" i="140"/>
  <c r="E13" i="142"/>
  <c r="J13" i="142"/>
  <c r="F18" i="108"/>
  <c r="F18" i="141"/>
  <c r="T18" i="10"/>
  <c r="AC12" i="68"/>
  <c r="E12" i="152"/>
  <c r="E16" i="68"/>
  <c r="E12" i="92"/>
  <c r="AC20" i="68"/>
  <c r="E20" i="92"/>
  <c r="V16" i="103"/>
  <c r="W16" i="103" s="1"/>
  <c r="G28" i="142"/>
  <c r="J12" i="36"/>
  <c r="K12" i="36"/>
  <c r="G28" i="134"/>
  <c r="O17" i="152"/>
  <c r="T21" i="68"/>
  <c r="O17" i="92"/>
  <c r="D29" i="134"/>
  <c r="S28" i="103"/>
  <c r="P28" i="103" s="1"/>
  <c r="Q28" i="103" s="1"/>
  <c r="AC26" i="134"/>
  <c r="H23" i="141"/>
  <c r="H23" i="108"/>
  <c r="E20" i="143"/>
  <c r="J20" i="143"/>
  <c r="L12" i="108"/>
  <c r="H24" i="108"/>
  <c r="H24" i="141"/>
  <c r="V21" i="104"/>
  <c r="W21" i="104" s="1"/>
  <c r="E22" i="137"/>
  <c r="K14" i="36"/>
  <c r="J14" i="36"/>
  <c r="AC12" i="134"/>
  <c r="AB31" i="134"/>
  <c r="L11" i="96"/>
  <c r="H16" i="97"/>
  <c r="J14" i="95"/>
  <c r="S31" i="147"/>
  <c r="G29" i="139"/>
  <c r="V19" i="103"/>
  <c r="W19" i="103" s="1"/>
  <c r="S12" i="105"/>
  <c r="D13" i="140"/>
  <c r="T28" i="57"/>
  <c r="D27" i="138"/>
  <c r="E27" i="138" s="1"/>
  <c r="S26" i="104"/>
  <c r="J26" i="141"/>
  <c r="J26" i="108"/>
  <c r="F16" i="95"/>
  <c r="V16" i="47"/>
  <c r="Y16" i="47" s="1"/>
  <c r="N31" i="145"/>
  <c r="G12" i="145"/>
  <c r="T15" i="10"/>
  <c r="F15" i="141"/>
  <c r="F15" i="108"/>
  <c r="E19" i="92"/>
  <c r="E19" i="152"/>
  <c r="AC19" i="68"/>
  <c r="H15" i="108"/>
  <c r="H15" i="141"/>
  <c r="E26" i="143"/>
  <c r="J26" i="143"/>
  <c r="D28" i="139"/>
  <c r="H20" i="96"/>
  <c r="S23" i="103"/>
  <c r="D24" i="134"/>
  <c r="N17" i="138"/>
  <c r="Y16" i="104"/>
  <c r="Z16" i="104" s="1"/>
  <c r="S31" i="145"/>
  <c r="E14" i="92"/>
  <c r="AC14" i="68"/>
  <c r="E14" i="152"/>
  <c r="K11" i="36"/>
  <c r="J11" i="36"/>
  <c r="I31" i="36"/>
  <c r="T18" i="52"/>
  <c r="E25" i="144"/>
  <c r="J25" i="144"/>
  <c r="E29" i="142"/>
  <c r="J29" i="142"/>
  <c r="J20" i="147"/>
  <c r="E20" i="147"/>
  <c r="V27" i="103"/>
  <c r="W27" i="103" s="1"/>
  <c r="J21" i="95"/>
  <c r="Y21" i="104"/>
  <c r="Z21" i="104" s="1"/>
  <c r="N22" i="138"/>
  <c r="E17" i="145"/>
  <c r="J17" i="145"/>
  <c r="G29" i="142"/>
  <c r="L26" i="108"/>
  <c r="S21" i="104"/>
  <c r="D22" i="138"/>
  <c r="E22" i="138" s="1"/>
  <c r="E22" i="144"/>
  <c r="J22" i="144"/>
  <c r="K20" i="36"/>
  <c r="J20" i="36"/>
  <c r="V14" i="105"/>
  <c r="W14" i="105" s="1"/>
  <c r="AC22" i="134"/>
  <c r="G28" i="145"/>
  <c r="J14" i="144"/>
  <c r="E14" i="144"/>
  <c r="J16" i="96"/>
  <c r="J24" i="108"/>
  <c r="R24" i="10"/>
  <c r="J24" i="141"/>
  <c r="H17" i="96"/>
  <c r="G27" i="137"/>
  <c r="K27" i="36"/>
  <c r="J27" i="36"/>
  <c r="G13" i="146"/>
  <c r="N31" i="139"/>
  <c r="G12" i="139"/>
  <c r="G16" i="146"/>
  <c r="G13" i="148"/>
  <c r="G16" i="134"/>
  <c r="AC21" i="134"/>
  <c r="H16" i="107"/>
  <c r="T21" i="10"/>
  <c r="F21" i="108"/>
  <c r="F21" i="141"/>
  <c r="D25" i="137"/>
  <c r="D18" i="138"/>
  <c r="E18" i="138" s="1"/>
  <c r="S17" i="104"/>
  <c r="Q18" i="152"/>
  <c r="Q18" i="92"/>
  <c r="O15" i="92"/>
  <c r="S13" i="152"/>
  <c r="S13" i="92"/>
  <c r="G17" i="139"/>
  <c r="V16" i="105"/>
  <c r="W16" i="105" s="1"/>
  <c r="Z31" i="147"/>
  <c r="Y18" i="104"/>
  <c r="Z18" i="104" s="1"/>
  <c r="N19" i="138"/>
  <c r="D17" i="137"/>
  <c r="AB31" i="144"/>
  <c r="O14" i="92"/>
  <c r="O14" i="152"/>
  <c r="G14" i="145"/>
  <c r="H16" i="141"/>
  <c r="H16" i="108"/>
  <c r="N21" i="138"/>
  <c r="Y20" i="104"/>
  <c r="Z20" i="104" s="1"/>
  <c r="Y19" i="104"/>
  <c r="Z19" i="104" s="1"/>
  <c r="N20" i="138"/>
  <c r="S31" i="134"/>
  <c r="H28" i="107"/>
  <c r="G19" i="143"/>
  <c r="L24" i="108"/>
  <c r="X24" i="10"/>
  <c r="D20" i="95"/>
  <c r="E21" i="148"/>
  <c r="J21" i="148"/>
  <c r="G26" i="148"/>
  <c r="J26" i="146"/>
  <c r="E26" i="146"/>
  <c r="H14" i="97"/>
  <c r="J16" i="143"/>
  <c r="E16" i="143"/>
  <c r="J28" i="145"/>
  <c r="E28" i="145"/>
  <c r="E29" i="143"/>
  <c r="J29" i="143"/>
  <c r="G16" i="137"/>
  <c r="J16" i="36"/>
  <c r="K16" i="36"/>
  <c r="M14" i="152"/>
  <c r="M14" i="92"/>
  <c r="V27" i="104"/>
  <c r="W27" i="104" s="1"/>
  <c r="J23" i="36"/>
  <c r="K23" i="36"/>
  <c r="V24" i="103"/>
  <c r="W24" i="103" s="1"/>
  <c r="H20" i="95"/>
  <c r="V23" i="105"/>
  <c r="W23" i="105" s="1"/>
  <c r="S22" i="104"/>
  <c r="D23" i="138"/>
  <c r="E23" i="138" s="1"/>
  <c r="J27" i="144"/>
  <c r="E27" i="144"/>
  <c r="L25" i="43"/>
  <c r="K25" i="43"/>
  <c r="E21" i="137"/>
  <c r="E28" i="139"/>
  <c r="F16" i="96"/>
  <c r="V16" i="48"/>
  <c r="Y16" i="48" s="1"/>
  <c r="AC28" i="134"/>
  <c r="N15" i="140"/>
  <c r="Y14" i="105"/>
  <c r="Z14" i="105" s="1"/>
  <c r="V15" i="48"/>
  <c r="Y15" i="48" s="1"/>
  <c r="F15" i="96"/>
  <c r="G15" i="143"/>
  <c r="AC27" i="137"/>
  <c r="E20" i="45"/>
  <c r="T16" i="50"/>
  <c r="C17" i="111"/>
  <c r="L27" i="108"/>
  <c r="V18" i="104"/>
  <c r="W18" i="104" s="1"/>
  <c r="H14" i="141"/>
  <c r="H14" i="108"/>
  <c r="G17" i="144"/>
  <c r="E16" i="142"/>
  <c r="J16" i="142"/>
  <c r="J21" i="143"/>
  <c r="E21" i="143"/>
  <c r="L25" i="108"/>
  <c r="D12" i="138"/>
  <c r="E12" i="138" s="1"/>
  <c r="S11" i="104"/>
  <c r="G31" i="138"/>
  <c r="S15" i="92"/>
  <c r="Q13" i="92"/>
  <c r="Q13" i="152"/>
  <c r="J25" i="108"/>
  <c r="J25" i="141"/>
  <c r="S17" i="92"/>
  <c r="S17" i="152"/>
  <c r="Z21" i="68"/>
  <c r="V12" i="104"/>
  <c r="W12" i="104" s="1"/>
  <c r="G20" i="142"/>
  <c r="G15" i="142"/>
  <c r="V14" i="104"/>
  <c r="W14" i="104" s="1"/>
  <c r="D25" i="95"/>
  <c r="E28" i="134"/>
  <c r="U31" i="139"/>
  <c r="J23" i="143"/>
  <c r="E23" i="143"/>
  <c r="D26" i="137"/>
  <c r="AC15" i="147"/>
  <c r="G19" i="142"/>
  <c r="AC13" i="144"/>
  <c r="N23" i="138"/>
  <c r="Y22" i="104"/>
  <c r="Z22" i="104" s="1"/>
  <c r="S28" i="104"/>
  <c r="D29" i="138"/>
  <c r="E29" i="138" s="1"/>
  <c r="N25" i="138"/>
  <c r="Y24" i="104"/>
  <c r="Z24" i="104" s="1"/>
  <c r="G29" i="144"/>
  <c r="E21" i="144"/>
  <c r="J21" i="144"/>
  <c r="G27" i="139"/>
  <c r="D23" i="97"/>
  <c r="D24" i="95"/>
  <c r="J31" i="43"/>
  <c r="L11" i="43"/>
  <c r="K11" i="43"/>
  <c r="G15" i="145"/>
  <c r="AC13" i="68"/>
  <c r="E13" i="152"/>
  <c r="E13" i="92"/>
  <c r="G21" i="144"/>
  <c r="J28" i="36"/>
  <c r="K28" i="36"/>
  <c r="E26" i="134"/>
  <c r="O19" i="92"/>
  <c r="O19" i="152"/>
  <c r="D26" i="138"/>
  <c r="E26" i="138" s="1"/>
  <c r="S25" i="104"/>
  <c r="J21" i="36"/>
  <c r="K21" i="36"/>
  <c r="V26" i="47"/>
  <c r="Y26" i="47" s="1"/>
  <c r="F26" i="95"/>
  <c r="H15" i="125"/>
  <c r="E29" i="137"/>
  <c r="D26" i="139"/>
  <c r="J18" i="148"/>
  <c r="E18" i="148"/>
  <c r="F22" i="95"/>
  <c r="V22" i="47"/>
  <c r="Y22" i="47" s="1"/>
  <c r="G27" i="147"/>
  <c r="J20" i="146"/>
  <c r="E20" i="146"/>
  <c r="L23" i="96"/>
  <c r="G24" i="134"/>
  <c r="H24" i="134" s="1"/>
  <c r="Q13" i="98"/>
  <c r="D17" i="56"/>
  <c r="E15" i="148"/>
  <c r="J15" i="148"/>
  <c r="G24" i="144"/>
  <c r="E26" i="142"/>
  <c r="J26" i="142"/>
  <c r="C12" i="45"/>
  <c r="C30" i="45" s="1"/>
  <c r="K30" i="45"/>
  <c r="D23" i="51"/>
  <c r="C17" i="112"/>
  <c r="Y15" i="104"/>
  <c r="Z15" i="104" s="1"/>
  <c r="N16" i="138"/>
  <c r="G19" i="145"/>
  <c r="E19" i="145"/>
  <c r="J19" i="145"/>
  <c r="K17" i="152"/>
  <c r="N21" i="68"/>
  <c r="K17" i="92"/>
  <c r="H21" i="108"/>
  <c r="H21" i="141"/>
  <c r="W21" i="68"/>
  <c r="Q17" i="92"/>
  <c r="Q17" i="152"/>
  <c r="D15" i="137"/>
  <c r="AC25" i="142"/>
  <c r="AB31" i="145"/>
  <c r="J20" i="145"/>
  <c r="E20" i="145"/>
  <c r="G18" i="143"/>
  <c r="H20" i="108"/>
  <c r="H20" i="141"/>
  <c r="D21" i="137"/>
  <c r="AC23" i="145"/>
  <c r="G24" i="143"/>
  <c r="AC19" i="137"/>
  <c r="M13" i="92"/>
  <c r="M13" i="152"/>
  <c r="AC28" i="139"/>
  <c r="H15" i="107"/>
  <c r="Y27" i="103"/>
  <c r="Z27" i="103" s="1"/>
  <c r="F19" i="108"/>
  <c r="T19" i="10"/>
  <c r="F19" i="141"/>
  <c r="AC23" i="143"/>
  <c r="J12" i="143"/>
  <c r="L31" i="143"/>
  <c r="E12" i="143"/>
  <c r="L13" i="108"/>
  <c r="G29" i="145"/>
  <c r="D28" i="134"/>
  <c r="S27" i="103"/>
  <c r="Y18" i="105"/>
  <c r="Z18" i="105" s="1"/>
  <c r="N19" i="140"/>
  <c r="G25" i="134"/>
  <c r="H25" i="134" s="1"/>
  <c r="V13" i="104"/>
  <c r="W13" i="104" s="1"/>
  <c r="G27" i="145"/>
  <c r="S14" i="152"/>
  <c r="S14" i="92"/>
  <c r="G13" i="145"/>
  <c r="G20" i="134"/>
  <c r="N22" i="140"/>
  <c r="Y21" i="105"/>
  <c r="Z21" i="105" s="1"/>
  <c r="L26" i="96"/>
  <c r="S31" i="137"/>
  <c r="F17" i="108"/>
  <c r="T17" i="10"/>
  <c r="U17" i="10" s="1"/>
  <c r="F17" i="141"/>
  <c r="J13" i="141"/>
  <c r="J13" i="108"/>
  <c r="J23" i="142"/>
  <c r="E23" i="142"/>
  <c r="D20" i="96"/>
  <c r="H25" i="96"/>
  <c r="AC17" i="142"/>
  <c r="S31" i="144"/>
  <c r="G17" i="134"/>
  <c r="H19" i="108"/>
  <c r="H19" i="141"/>
  <c r="C31" i="36"/>
  <c r="D18" i="139"/>
  <c r="I18" i="152"/>
  <c r="I18" i="92"/>
  <c r="Q31" i="137"/>
  <c r="D31" i="137" s="1"/>
  <c r="Y31" i="137" s="1"/>
  <c r="X31" i="139"/>
  <c r="D17" i="52"/>
  <c r="G29" i="147"/>
  <c r="G21" i="134"/>
  <c r="H21" i="134" s="1"/>
  <c r="J25" i="147"/>
  <c r="E25" i="147"/>
  <c r="G21" i="139"/>
  <c r="D25" i="56"/>
  <c r="E21" i="147"/>
  <c r="J21" i="147"/>
  <c r="D18" i="96"/>
  <c r="V27" i="105"/>
  <c r="W27" i="105" s="1"/>
  <c r="AC16" i="143"/>
  <c r="L14" i="108"/>
  <c r="E17" i="45"/>
  <c r="I29" i="51"/>
  <c r="O27" i="112"/>
  <c r="C9" i="112"/>
  <c r="P19" i="58"/>
  <c r="AC15" i="137"/>
  <c r="J28" i="142"/>
  <c r="E28" i="142"/>
  <c r="K22" i="43"/>
  <c r="L22" i="43"/>
  <c r="G26" i="145"/>
  <c r="V24" i="104"/>
  <c r="W24" i="104" s="1"/>
  <c r="AC13" i="143"/>
  <c r="K18" i="152"/>
  <c r="K21" i="152" s="1"/>
  <c r="Y17" i="152" s="1"/>
  <c r="K18" i="92"/>
  <c r="Y11" i="104"/>
  <c r="N12" i="138"/>
  <c r="M31" i="138"/>
  <c r="N31" i="138" s="1"/>
  <c r="AC25" i="137"/>
  <c r="E17" i="137"/>
  <c r="Z16" i="68"/>
  <c r="S12" i="92"/>
  <c r="S12" i="152"/>
  <c r="G29" i="143"/>
  <c r="E19" i="144"/>
  <c r="J19" i="144"/>
  <c r="J12" i="95"/>
  <c r="V17" i="47"/>
  <c r="Y17" i="47" s="1"/>
  <c r="F17" i="95"/>
  <c r="E15" i="92"/>
  <c r="AC15" i="68"/>
  <c r="G18" i="145"/>
  <c r="K22" i="36"/>
  <c r="J22" i="36"/>
  <c r="AB31" i="139"/>
  <c r="AC12" i="139"/>
  <c r="G21" i="146"/>
  <c r="Y24" i="105"/>
  <c r="Z24" i="105" s="1"/>
  <c r="N25" i="140"/>
  <c r="V22" i="103"/>
  <c r="W22" i="103" s="1"/>
  <c r="AC21" i="145"/>
  <c r="G20" i="145"/>
  <c r="F12" i="108"/>
  <c r="T12" i="10"/>
  <c r="F12" i="141"/>
  <c r="AC24" i="137"/>
  <c r="J28" i="148"/>
  <c r="E28" i="148"/>
  <c r="G25" i="148"/>
  <c r="E22" i="134"/>
  <c r="J22" i="97"/>
  <c r="E18" i="137"/>
  <c r="G26" i="144"/>
  <c r="M20" i="92"/>
  <c r="D18" i="137"/>
  <c r="F13" i="108"/>
  <c r="T13" i="10"/>
  <c r="U13" i="10" s="1"/>
  <c r="F13" i="141"/>
  <c r="J25" i="148"/>
  <c r="E25" i="148"/>
  <c r="D20" i="134"/>
  <c r="S19" i="103"/>
  <c r="G13" i="139"/>
  <c r="J19" i="143"/>
  <c r="E19" i="143"/>
  <c r="V27" i="47"/>
  <c r="Y27" i="47" s="1"/>
  <c r="F27" i="95"/>
  <c r="Y22" i="103"/>
  <c r="Z22" i="103" s="1"/>
  <c r="J18" i="95"/>
  <c r="G24" i="145"/>
  <c r="E13" i="147"/>
  <c r="J13" i="147"/>
  <c r="E25" i="146"/>
  <c r="J25" i="146"/>
  <c r="D22" i="137"/>
  <c r="Z31" i="143"/>
  <c r="AC15" i="146"/>
  <c r="E17" i="139"/>
  <c r="H11" i="95"/>
  <c r="G19" i="147"/>
  <c r="G27" i="134"/>
  <c r="J24" i="146"/>
  <c r="E24" i="146"/>
  <c r="AC19" i="134"/>
  <c r="D22" i="139"/>
  <c r="E24" i="147"/>
  <c r="J24" i="147"/>
  <c r="G26" i="134"/>
  <c r="K14" i="43"/>
  <c r="L14" i="43"/>
  <c r="AC22" i="143"/>
  <c r="E16" i="45"/>
  <c r="D27" i="50"/>
  <c r="C21" i="109"/>
  <c r="C25" i="112"/>
  <c r="P25" i="112" s="1"/>
  <c r="S19" i="152"/>
  <c r="S19" i="92"/>
  <c r="AC19" i="143"/>
  <c r="AC22" i="145"/>
  <c r="D14" i="138"/>
  <c r="E14" i="138" s="1"/>
  <c r="S13" i="104"/>
  <c r="V22" i="104"/>
  <c r="W22" i="104" s="1"/>
  <c r="D16" i="137"/>
  <c r="AC14" i="145"/>
  <c r="K21" i="68"/>
  <c r="I17" i="92"/>
  <c r="I17" i="152"/>
  <c r="J22" i="145"/>
  <c r="E22" i="145"/>
  <c r="G14" i="143"/>
  <c r="E27" i="142"/>
  <c r="J27" i="142"/>
  <c r="F27" i="108"/>
  <c r="F27" i="141"/>
  <c r="T27" i="10"/>
  <c r="G21" i="145"/>
  <c r="M15" i="92"/>
  <c r="L19" i="108"/>
  <c r="F20" i="141"/>
  <c r="N20" i="141" s="1"/>
  <c r="K20" i="141" s="1"/>
  <c r="F20" i="108"/>
  <c r="T20" i="10"/>
  <c r="E13" i="146"/>
  <c r="J13" i="146"/>
  <c r="L22" i="96"/>
  <c r="J26" i="96"/>
  <c r="S26" i="103"/>
  <c r="D27" i="134"/>
  <c r="T16" i="10"/>
  <c r="X16" i="10"/>
  <c r="F16" i="108"/>
  <c r="F16" i="141"/>
  <c r="S17" i="103"/>
  <c r="D18" i="134"/>
  <c r="AB31" i="146"/>
  <c r="J15" i="36"/>
  <c r="K15" i="36"/>
  <c r="D13" i="139"/>
  <c r="Y19" i="103"/>
  <c r="Z19" i="103" s="1"/>
  <c r="E12" i="139"/>
  <c r="L31" i="139"/>
  <c r="AC15" i="143"/>
  <c r="G20" i="143"/>
  <c r="J12" i="142"/>
  <c r="E12" i="142"/>
  <c r="L31" i="142"/>
  <c r="E31" i="142" s="1"/>
  <c r="G14" i="144"/>
  <c r="E16" i="139"/>
  <c r="V14" i="48"/>
  <c r="Y14" i="48" s="1"/>
  <c r="F14" i="96"/>
  <c r="O20" i="92"/>
  <c r="G22" i="143"/>
  <c r="Z31" i="146"/>
  <c r="G14" i="146"/>
  <c r="J18" i="96"/>
  <c r="D23" i="139"/>
  <c r="V18" i="103"/>
  <c r="W18" i="103" s="1"/>
  <c r="S18" i="152"/>
  <c r="S21" i="152" s="1"/>
  <c r="AC18" i="152" s="1"/>
  <c r="S18" i="92"/>
  <c r="E18" i="143"/>
  <c r="J18" i="143"/>
  <c r="G13" i="137"/>
  <c r="H13" i="137" s="1"/>
  <c r="L23" i="43"/>
  <c r="K23" i="43"/>
  <c r="N23" i="140"/>
  <c r="Y22" i="105"/>
  <c r="Z22" i="105" s="1"/>
  <c r="E27" i="139"/>
  <c r="D14" i="95"/>
  <c r="L15" i="95"/>
  <c r="G23" i="146"/>
  <c r="D26" i="96"/>
  <c r="I17" i="98"/>
  <c r="V17" i="49"/>
  <c r="Y17" i="49" s="1"/>
  <c r="F17" i="97"/>
  <c r="K15" i="79"/>
  <c r="I12" i="98"/>
  <c r="N16" i="140"/>
  <c r="Y15" i="105"/>
  <c r="Z15" i="105" s="1"/>
  <c r="T18" i="56"/>
  <c r="S28" i="105"/>
  <c r="D29" i="140"/>
  <c r="E29" i="140" s="1"/>
  <c r="F23" i="95"/>
  <c r="V23" i="47"/>
  <c r="Y23" i="47" s="1"/>
  <c r="AC20" i="139"/>
  <c r="D25" i="97"/>
  <c r="F24" i="95"/>
  <c r="V24" i="47"/>
  <c r="Y24" i="47" s="1"/>
  <c r="T12" i="52"/>
  <c r="J17" i="148"/>
  <c r="E17" i="148"/>
  <c r="V19" i="48"/>
  <c r="Y19" i="48" s="1"/>
  <c r="F19" i="96"/>
  <c r="D21" i="56"/>
  <c r="G14" i="134"/>
  <c r="J19" i="148"/>
  <c r="E19" i="148"/>
  <c r="AC23" i="146"/>
  <c r="L20" i="96"/>
  <c r="T13" i="52"/>
  <c r="T15" i="55"/>
  <c r="K13" i="36"/>
  <c r="J13" i="36"/>
  <c r="D12" i="95"/>
  <c r="E13" i="139"/>
  <c r="V20" i="105"/>
  <c r="W20" i="105" s="1"/>
  <c r="U31" i="143"/>
  <c r="J16" i="108"/>
  <c r="J16" i="141"/>
  <c r="L28" i="43"/>
  <c r="K28" i="43"/>
  <c r="F12" i="96"/>
  <c r="V12" i="48"/>
  <c r="Y12" i="48" s="1"/>
  <c r="U31" i="147"/>
  <c r="AC17" i="146"/>
  <c r="E26" i="139"/>
  <c r="L24" i="43"/>
  <c r="K24" i="43"/>
  <c r="K12" i="152"/>
  <c r="N16" i="68"/>
  <c r="K12" i="92"/>
  <c r="E24" i="145"/>
  <c r="J24" i="145"/>
  <c r="AC26" i="144"/>
  <c r="Y13" i="103"/>
  <c r="Z13" i="103" s="1"/>
  <c r="G24" i="139"/>
  <c r="H24" i="139" s="1"/>
  <c r="G22" i="147"/>
  <c r="E26" i="147"/>
  <c r="J26" i="147"/>
  <c r="N15" i="125"/>
  <c r="H22" i="95"/>
  <c r="AC19" i="139"/>
  <c r="L10" i="96"/>
  <c r="T30" i="48"/>
  <c r="L12" i="97"/>
  <c r="G18" i="139"/>
  <c r="M18" i="98"/>
  <c r="AC14" i="139"/>
  <c r="J11" i="96"/>
  <c r="C21" i="84"/>
  <c r="Y18" i="103"/>
  <c r="Z18" i="103" s="1"/>
  <c r="D26" i="56"/>
  <c r="F25" i="95"/>
  <c r="V25" i="47"/>
  <c r="Y25" i="47" s="1"/>
  <c r="D22" i="134"/>
  <c r="S21" i="103"/>
  <c r="E16" i="148"/>
  <c r="J16" i="148"/>
  <c r="AC21" i="139"/>
  <c r="U31" i="148"/>
  <c r="H13" i="97"/>
  <c r="J30" i="48"/>
  <c r="V22" i="105"/>
  <c r="W22" i="105" s="1"/>
  <c r="G20" i="148"/>
  <c r="E24" i="134"/>
  <c r="F24" i="134" s="1"/>
  <c r="L25" i="97"/>
  <c r="V14" i="47"/>
  <c r="Y14" i="47" s="1"/>
  <c r="F14" i="95"/>
  <c r="Z31" i="139"/>
  <c r="Y23" i="105"/>
  <c r="Z23" i="105" s="1"/>
  <c r="N24" i="140"/>
  <c r="D21" i="134"/>
  <c r="S20" i="103"/>
  <c r="E23" i="147"/>
  <c r="J23" i="147"/>
  <c r="D14" i="134"/>
  <c r="S13" i="103"/>
  <c r="C24" i="84"/>
  <c r="I24" i="84" s="1"/>
  <c r="T19" i="54"/>
  <c r="L30" i="47"/>
  <c r="D18" i="54"/>
  <c r="D27" i="53"/>
  <c r="H21" i="107"/>
  <c r="D12" i="54"/>
  <c r="AC23" i="139"/>
  <c r="F23" i="97"/>
  <c r="V23" i="49"/>
  <c r="Y23" i="49" s="1"/>
  <c r="S12" i="103"/>
  <c r="D13" i="134"/>
  <c r="D14" i="96"/>
  <c r="G24" i="147"/>
  <c r="C13" i="84"/>
  <c r="I13" i="84" s="1"/>
  <c r="D31" i="84"/>
  <c r="I29" i="55"/>
  <c r="L14" i="95"/>
  <c r="V12" i="103"/>
  <c r="W12" i="103" s="1"/>
  <c r="M14" i="98"/>
  <c r="J22" i="148"/>
  <c r="E22" i="148"/>
  <c r="L13" i="96"/>
  <c r="F12" i="97"/>
  <c r="V12" i="49"/>
  <c r="Y12" i="49" s="1"/>
  <c r="H20" i="97"/>
  <c r="D17" i="139"/>
  <c r="AC29" i="139"/>
  <c r="C20" i="84"/>
  <c r="J30" i="49"/>
  <c r="J31" i="140"/>
  <c r="K31" i="140" s="1"/>
  <c r="V11" i="105"/>
  <c r="L23" i="95"/>
  <c r="V12" i="105"/>
  <c r="W12" i="105" s="1"/>
  <c r="N30" i="49"/>
  <c r="G22" i="148"/>
  <c r="V22" i="49"/>
  <c r="Y22" i="49" s="1"/>
  <c r="F22" i="97"/>
  <c r="S14" i="98"/>
  <c r="N27" i="140"/>
  <c r="Y26" i="105"/>
  <c r="Z26" i="105" s="1"/>
  <c r="E28" i="146"/>
  <c r="J28" i="146"/>
  <c r="G26" i="147"/>
  <c r="T16" i="53"/>
  <c r="Y17" i="104"/>
  <c r="Z17" i="104" s="1"/>
  <c r="N18" i="138"/>
  <c r="Q14" i="92"/>
  <c r="Q14" i="152"/>
  <c r="AC29" i="146"/>
  <c r="D17" i="53"/>
  <c r="J26" i="36"/>
  <c r="K26" i="36"/>
  <c r="E29" i="139"/>
  <c r="G28" i="143"/>
  <c r="J18" i="141"/>
  <c r="J18" i="108"/>
  <c r="N14" i="138"/>
  <c r="Y13" i="104"/>
  <c r="Z13" i="104" s="1"/>
  <c r="J17" i="141"/>
  <c r="J17" i="108"/>
  <c r="H18" i="107"/>
  <c r="J19" i="147"/>
  <c r="E19" i="147"/>
  <c r="S15" i="105"/>
  <c r="D16" i="140"/>
  <c r="H19" i="97"/>
  <c r="D16" i="97"/>
  <c r="Q31" i="139"/>
  <c r="G18" i="146"/>
  <c r="E16" i="146"/>
  <c r="J16" i="146"/>
  <c r="C27" i="84"/>
  <c r="I27" i="84" s="1"/>
  <c r="AC18" i="139"/>
  <c r="G17" i="146"/>
  <c r="E25" i="139"/>
  <c r="H26" i="107"/>
  <c r="AC13" i="139"/>
  <c r="E29" i="134"/>
  <c r="F29" i="134" s="1"/>
  <c r="Y28" i="103"/>
  <c r="Z28" i="103" s="1"/>
  <c r="C19" i="84"/>
  <c r="H27" i="95"/>
  <c r="D22" i="97"/>
  <c r="D29" i="139"/>
  <c r="D22" i="53"/>
  <c r="T11" i="55"/>
  <c r="S29" i="55"/>
  <c r="V26" i="48"/>
  <c r="Y26" i="48" s="1"/>
  <c r="F26" i="96"/>
  <c r="J15" i="97"/>
  <c r="AC29" i="147"/>
  <c r="D15" i="139"/>
  <c r="F24" i="96"/>
  <c r="V24" i="48"/>
  <c r="Y24" i="48" s="1"/>
  <c r="D23" i="95"/>
  <c r="Z19" i="79"/>
  <c r="S16" i="98"/>
  <c r="L17" i="95"/>
  <c r="V13" i="105"/>
  <c r="W13" i="105" s="1"/>
  <c r="E22" i="139"/>
  <c r="J27" i="147"/>
  <c r="E27" i="147"/>
  <c r="D25" i="139"/>
  <c r="AC24" i="134"/>
  <c r="D22" i="95"/>
  <c r="D19" i="140"/>
  <c r="S18" i="105"/>
  <c r="F11" i="96"/>
  <c r="N11" i="96" s="1"/>
  <c r="I11" i="96" s="1"/>
  <c r="V11" i="48"/>
  <c r="Y11" i="48" s="1"/>
  <c r="E29" i="146"/>
  <c r="J29" i="146"/>
  <c r="G26" i="139"/>
  <c r="F18" i="96"/>
  <c r="V18" i="48"/>
  <c r="Y18" i="48" s="1"/>
  <c r="AC27" i="134"/>
  <c r="E15" i="147"/>
  <c r="J15" i="147"/>
  <c r="J26" i="148"/>
  <c r="E26" i="148"/>
  <c r="D25" i="54"/>
  <c r="N29" i="54"/>
  <c r="T19" i="56"/>
  <c r="L19" i="96"/>
  <c r="G15" i="148"/>
  <c r="V22" i="48"/>
  <c r="Y22" i="48" s="1"/>
  <c r="F22" i="96"/>
  <c r="H25" i="107"/>
  <c r="G12" i="147"/>
  <c r="N31" i="147"/>
  <c r="H18" i="95"/>
  <c r="H20" i="107"/>
  <c r="L13" i="95"/>
  <c r="D18" i="140"/>
  <c r="E18" i="140" s="1"/>
  <c r="S17" i="105"/>
  <c r="G20" i="146"/>
  <c r="D15" i="95"/>
  <c r="H10" i="97"/>
  <c r="P30" i="49"/>
  <c r="Y23" i="103"/>
  <c r="Z23" i="103" s="1"/>
  <c r="Y15" i="103"/>
  <c r="Z15" i="103" s="1"/>
  <c r="D28" i="140"/>
  <c r="S27" i="105"/>
  <c r="H13" i="95"/>
  <c r="L25" i="95"/>
  <c r="H23" i="96"/>
  <c r="L16" i="96"/>
  <c r="Q19" i="79"/>
  <c r="M16" i="98"/>
  <c r="T24" i="57"/>
  <c r="G26" i="146"/>
  <c r="D13" i="54"/>
  <c r="AC13" i="134"/>
  <c r="G19" i="134"/>
  <c r="D25" i="96"/>
  <c r="J24" i="95"/>
  <c r="E12" i="147"/>
  <c r="J12" i="147"/>
  <c r="L31" i="147"/>
  <c r="J20" i="148"/>
  <c r="E20" i="148"/>
  <c r="J21" i="97"/>
  <c r="H19" i="107"/>
  <c r="G16" i="147"/>
  <c r="C17" i="84"/>
  <c r="I17" i="84" s="1"/>
  <c r="G27" i="148"/>
  <c r="D10" i="95"/>
  <c r="D30" i="47"/>
  <c r="G18" i="147"/>
  <c r="S14" i="105"/>
  <c r="D15" i="140"/>
  <c r="E15" i="140" s="1"/>
  <c r="J19" i="146"/>
  <c r="E19" i="146"/>
  <c r="D15" i="96"/>
  <c r="J17" i="95"/>
  <c r="J27" i="95"/>
  <c r="D24" i="140"/>
  <c r="S23" i="105"/>
  <c r="T13" i="57"/>
  <c r="G25" i="139"/>
  <c r="AC16" i="139"/>
  <c r="D27" i="139"/>
  <c r="L25" i="96"/>
  <c r="T19" i="52"/>
  <c r="G20" i="147"/>
  <c r="AC26" i="146"/>
  <c r="N30" i="47"/>
  <c r="Y14" i="103"/>
  <c r="Z14" i="103" s="1"/>
  <c r="L21" i="96"/>
  <c r="L31" i="148"/>
  <c r="E12" i="148"/>
  <c r="J12" i="148"/>
  <c r="V18" i="105"/>
  <c r="W18" i="105" s="1"/>
  <c r="J21" i="96"/>
  <c r="L22" i="97"/>
  <c r="I14" i="98"/>
  <c r="V24" i="49"/>
  <c r="Y24" i="49" s="1"/>
  <c r="F24" i="97"/>
  <c r="F17" i="96"/>
  <c r="V17" i="48"/>
  <c r="Y17" i="48" s="1"/>
  <c r="S23" i="104"/>
  <c r="D24" i="138"/>
  <c r="E24" i="138" s="1"/>
  <c r="E27" i="137"/>
  <c r="AC15" i="134"/>
  <c r="J12" i="146"/>
  <c r="L31" i="146"/>
  <c r="E12" i="146"/>
  <c r="J25" i="96"/>
  <c r="C37" i="77"/>
  <c r="N31" i="137"/>
  <c r="G12" i="137"/>
  <c r="AC17" i="145"/>
  <c r="F22" i="108"/>
  <c r="F22" i="141"/>
  <c r="T22" i="10"/>
  <c r="V28" i="103"/>
  <c r="W28" i="103" s="1"/>
  <c r="V21" i="103"/>
  <c r="W21" i="103" s="1"/>
  <c r="G17" i="148"/>
  <c r="G19" i="146"/>
  <c r="F14" i="108"/>
  <c r="F14" i="141"/>
  <c r="T14" i="10"/>
  <c r="R14" i="10"/>
  <c r="F18" i="95"/>
  <c r="V18" i="47"/>
  <c r="Y18" i="47" s="1"/>
  <c r="E17" i="134"/>
  <c r="AB31" i="148"/>
  <c r="L26" i="43"/>
  <c r="K26" i="43"/>
  <c r="V17" i="104"/>
  <c r="W17" i="104" s="1"/>
  <c r="I13" i="92"/>
  <c r="I13" i="152"/>
  <c r="V26" i="104"/>
  <c r="W26" i="104" s="1"/>
  <c r="G14" i="152"/>
  <c r="G14" i="92"/>
  <c r="E15" i="137"/>
  <c r="E23" i="146"/>
  <c r="J23" i="146"/>
  <c r="G19" i="139"/>
  <c r="D16" i="139"/>
  <c r="G13" i="147"/>
  <c r="E27" i="134"/>
  <c r="Y26" i="103"/>
  <c r="Z26" i="103" s="1"/>
  <c r="L29" i="54"/>
  <c r="S13" i="105"/>
  <c r="D14" i="140"/>
  <c r="Y20" i="103"/>
  <c r="Z20" i="103" s="1"/>
  <c r="L16" i="95"/>
  <c r="G23" i="139"/>
  <c r="L21" i="95"/>
  <c r="J25" i="95"/>
  <c r="E37" i="77"/>
  <c r="F31" i="84"/>
  <c r="G24" i="146"/>
  <c r="H16" i="95"/>
  <c r="E20" i="139"/>
  <c r="F20" i="139" s="1"/>
  <c r="F21" i="96"/>
  <c r="V21" i="48"/>
  <c r="Y21" i="48" s="1"/>
  <c r="L26" i="97"/>
  <c r="H26" i="96"/>
  <c r="G23" i="147"/>
  <c r="F25" i="96"/>
  <c r="V25" i="48"/>
  <c r="Y25" i="48" s="1"/>
  <c r="T23" i="55"/>
  <c r="J30" i="47"/>
  <c r="N29" i="140"/>
  <c r="Y28" i="105"/>
  <c r="Z28" i="105" s="1"/>
  <c r="E21" i="134"/>
  <c r="E21" i="139"/>
  <c r="G28" i="148"/>
  <c r="T19" i="53"/>
  <c r="G23" i="134"/>
  <c r="H23" i="134" s="1"/>
  <c r="G22" i="134"/>
  <c r="G18" i="148"/>
  <c r="S31" i="148"/>
  <c r="D22" i="57"/>
  <c r="G28" i="146"/>
  <c r="G25" i="146"/>
  <c r="AC22" i="139"/>
  <c r="Y16" i="103"/>
  <c r="Z16" i="103" s="1"/>
  <c r="L30" i="48"/>
  <c r="H13" i="94"/>
  <c r="H16" i="96"/>
  <c r="J15" i="96"/>
  <c r="F15" i="94"/>
  <c r="V15" i="34"/>
  <c r="Y15" i="34" s="1"/>
  <c r="D15" i="52"/>
  <c r="G21" i="147"/>
  <c r="D21" i="139"/>
  <c r="L24" i="96"/>
  <c r="J22" i="146"/>
  <c r="E22" i="146"/>
  <c r="G22" i="139"/>
  <c r="S31" i="139"/>
  <c r="D24" i="96"/>
  <c r="C23" i="84"/>
  <c r="D12" i="52"/>
  <c r="V21" i="105"/>
  <c r="W21" i="105" s="1"/>
  <c r="D14" i="139"/>
  <c r="Y13" i="105"/>
  <c r="Z13" i="105" s="1"/>
  <c r="N14" i="140"/>
  <c r="AC14" i="146"/>
  <c r="N21" i="140"/>
  <c r="Y20" i="105"/>
  <c r="Z20" i="105" s="1"/>
  <c r="C16" i="84"/>
  <c r="S18" i="103"/>
  <c r="P18" i="103" s="1"/>
  <c r="Q18" i="103" s="1"/>
  <c r="D19" i="134"/>
  <c r="AC15" i="148"/>
  <c r="C26" i="84"/>
  <c r="I26" i="84" s="1"/>
  <c r="D37" i="77"/>
  <c r="G29" i="148"/>
  <c r="D23" i="96"/>
  <c r="D27" i="54"/>
  <c r="E24" i="139"/>
  <c r="F24" i="139" s="1"/>
  <c r="G19" i="148"/>
  <c r="L27" i="96"/>
  <c r="D12" i="96"/>
  <c r="V13" i="47"/>
  <c r="Y13" i="47" s="1"/>
  <c r="F13" i="95"/>
  <c r="AC16" i="134"/>
  <c r="J29" i="147"/>
  <c r="E29" i="147"/>
  <c r="L17" i="97"/>
  <c r="D13" i="95"/>
  <c r="G28" i="139"/>
  <c r="J22" i="147"/>
  <c r="E22" i="147"/>
  <c r="E20" i="134"/>
  <c r="G29" i="146"/>
  <c r="C18" i="84"/>
  <c r="D18" i="55"/>
  <c r="F13" i="96"/>
  <c r="V13" i="48"/>
  <c r="Y13" i="48" s="1"/>
  <c r="E23" i="134"/>
  <c r="J18" i="146"/>
  <c r="E18" i="146"/>
  <c r="D12" i="134"/>
  <c r="S11" i="103"/>
  <c r="J31" i="134"/>
  <c r="L11" i="102"/>
  <c r="K11" i="102"/>
  <c r="N31" i="146"/>
  <c r="G12" i="146"/>
  <c r="G29" i="55"/>
  <c r="J29" i="55" s="1"/>
  <c r="D11" i="55"/>
  <c r="L21" i="97"/>
  <c r="H27" i="94"/>
  <c r="L18" i="95"/>
  <c r="H12" i="96"/>
  <c r="K12" i="98"/>
  <c r="N15" i="79"/>
  <c r="V11" i="103"/>
  <c r="Q31" i="134"/>
  <c r="G24" i="148"/>
  <c r="D11" i="97"/>
  <c r="E23" i="148"/>
  <c r="J23" i="148"/>
  <c r="E15" i="139"/>
  <c r="F15" i="139" s="1"/>
  <c r="E14" i="134"/>
  <c r="E19" i="139"/>
  <c r="G20" i="139"/>
  <c r="D15" i="56"/>
  <c r="N19" i="79"/>
  <c r="K16" i="98"/>
  <c r="J27" i="97"/>
  <c r="I18" i="98"/>
  <c r="W15" i="125"/>
  <c r="V17" i="103"/>
  <c r="W17" i="103" s="1"/>
  <c r="H14" i="96"/>
  <c r="E14" i="148"/>
  <c r="J14" i="148"/>
  <c r="C15" i="84"/>
  <c r="I15" i="84" s="1"/>
  <c r="S25" i="103"/>
  <c r="T25" i="103" s="1"/>
  <c r="D26" i="134"/>
  <c r="H26" i="134" s="1"/>
  <c r="J27" i="148"/>
  <c r="E27" i="148"/>
  <c r="L15" i="96"/>
  <c r="E15" i="146"/>
  <c r="J15" i="146"/>
  <c r="J20" i="96"/>
  <c r="F20" i="96"/>
  <c r="V20" i="48"/>
  <c r="Y20" i="48" s="1"/>
  <c r="J23" i="95"/>
  <c r="H29" i="107"/>
  <c r="Q29" i="56"/>
  <c r="E28" i="147"/>
  <c r="J28" i="147"/>
  <c r="J15" i="94"/>
  <c r="D21" i="54"/>
  <c r="G17" i="98"/>
  <c r="G14" i="148"/>
  <c r="K27" i="102"/>
  <c r="D24" i="55"/>
  <c r="T15" i="56"/>
  <c r="L16" i="97"/>
  <c r="D21" i="53"/>
  <c r="F21" i="95"/>
  <c r="V21" i="47"/>
  <c r="Y21" i="47" s="1"/>
  <c r="T25" i="54"/>
  <c r="J17" i="94"/>
  <c r="D22" i="56"/>
  <c r="AC26" i="139"/>
  <c r="C14" i="84"/>
  <c r="Q29" i="55"/>
  <c r="K13" i="98"/>
  <c r="J16" i="94"/>
  <c r="L17" i="102"/>
  <c r="K17" i="102"/>
  <c r="E31" i="107"/>
  <c r="L17" i="96"/>
  <c r="D29" i="10"/>
  <c r="N13" i="136"/>
  <c r="G29" i="56"/>
  <c r="D11" i="56"/>
  <c r="V13" i="34"/>
  <c r="F13" i="94"/>
  <c r="V26" i="105"/>
  <c r="W26" i="105" s="1"/>
  <c r="Z15" i="125"/>
  <c r="G22" i="146"/>
  <c r="R30" i="49"/>
  <c r="J10" i="97"/>
  <c r="U31" i="146"/>
  <c r="D21" i="96"/>
  <c r="V28" i="105"/>
  <c r="W28" i="105" s="1"/>
  <c r="D17" i="95"/>
  <c r="C25" i="84"/>
  <c r="F37" i="77"/>
  <c r="G14" i="147"/>
  <c r="D13" i="56"/>
  <c r="L11" i="95"/>
  <c r="D28" i="107"/>
  <c r="C24" i="3"/>
  <c r="D12" i="53"/>
  <c r="T25" i="52"/>
  <c r="T22" i="57"/>
  <c r="J24" i="96"/>
  <c r="D13" i="136"/>
  <c r="E13" i="136" s="1"/>
  <c r="T28" i="54"/>
  <c r="D16" i="95"/>
  <c r="T15" i="53"/>
  <c r="H23" i="107"/>
  <c r="D19" i="54"/>
  <c r="T23" i="52"/>
  <c r="O14" i="98"/>
  <c r="D20" i="97"/>
  <c r="V24" i="105"/>
  <c r="W24" i="105" s="1"/>
  <c r="D23" i="140"/>
  <c r="S22" i="105"/>
  <c r="L18" i="96"/>
  <c r="J11" i="95"/>
  <c r="H27" i="97"/>
  <c r="Q29" i="52"/>
  <c r="M17" i="98"/>
  <c r="L29" i="55"/>
  <c r="D16" i="52"/>
  <c r="H17" i="95"/>
  <c r="D14" i="52"/>
  <c r="T14" i="52"/>
  <c r="L26" i="95"/>
  <c r="E23" i="139"/>
  <c r="V23" i="34"/>
  <c r="Y23" i="34" s="1"/>
  <c r="F23" i="94"/>
  <c r="T11" i="53"/>
  <c r="S29" i="53"/>
  <c r="T21" i="54"/>
  <c r="H24" i="95"/>
  <c r="D27" i="155"/>
  <c r="J27" i="155" s="1"/>
  <c r="D25" i="94"/>
  <c r="D27" i="107"/>
  <c r="C23" i="3"/>
  <c r="E23" i="107"/>
  <c r="I29" i="53"/>
  <c r="F12" i="95"/>
  <c r="V12" i="47"/>
  <c r="Y12" i="47" s="1"/>
  <c r="J15" i="95"/>
  <c r="V10" i="49"/>
  <c r="F10" i="97"/>
  <c r="F30" i="49"/>
  <c r="G14" i="139"/>
  <c r="D13" i="96"/>
  <c r="D19" i="139"/>
  <c r="D16" i="54"/>
  <c r="T20" i="55"/>
  <c r="D26" i="97"/>
  <c r="L29" i="53"/>
  <c r="K13" i="102"/>
  <c r="L13" i="102"/>
  <c r="T16" i="52"/>
  <c r="T24" i="55"/>
  <c r="AC20" i="148"/>
  <c r="AB31" i="147"/>
  <c r="H30" i="107"/>
  <c r="V23" i="48"/>
  <c r="Y23" i="48" s="1"/>
  <c r="F23" i="96"/>
  <c r="T22" i="55"/>
  <c r="J30" i="34"/>
  <c r="Q15" i="125"/>
  <c r="K19" i="125" s="1"/>
  <c r="H12" i="97"/>
  <c r="D18" i="52"/>
  <c r="E14" i="139"/>
  <c r="L10" i="95"/>
  <c r="T30" i="47"/>
  <c r="F20" i="97"/>
  <c r="V20" i="49"/>
  <c r="Y20" i="49" s="1"/>
  <c r="T24" i="56"/>
  <c r="J24" i="94"/>
  <c r="T28" i="53"/>
  <c r="D11" i="95"/>
  <c r="J25" i="97"/>
  <c r="J22" i="95"/>
  <c r="D17" i="97"/>
  <c r="T22" i="54"/>
  <c r="H12" i="95"/>
  <c r="T21" i="55"/>
  <c r="D28" i="52"/>
  <c r="L26" i="102"/>
  <c r="K26" i="102"/>
  <c r="J13" i="148"/>
  <c r="E13" i="148"/>
  <c r="C29" i="84"/>
  <c r="I29" i="84" s="1"/>
  <c r="D13" i="52"/>
  <c r="J27" i="146"/>
  <c r="E27" i="146"/>
  <c r="H17" i="97"/>
  <c r="D18" i="56"/>
  <c r="N14" i="136"/>
  <c r="V17" i="105"/>
  <c r="W17" i="105" s="1"/>
  <c r="D22" i="136"/>
  <c r="E22" i="136" s="1"/>
  <c r="D23" i="56"/>
  <c r="Z31" i="134"/>
  <c r="L29" i="57"/>
  <c r="F25" i="94"/>
  <c r="V25" i="34"/>
  <c r="H17" i="94"/>
  <c r="T20" i="56"/>
  <c r="F17" i="94"/>
  <c r="V17" i="34"/>
  <c r="AC24" i="139"/>
  <c r="D14" i="56"/>
  <c r="T19" i="57"/>
  <c r="D21" i="97"/>
  <c r="V13" i="103"/>
  <c r="W13" i="103" s="1"/>
  <c r="I29" i="54"/>
  <c r="J20" i="97"/>
  <c r="V26" i="103"/>
  <c r="W26" i="103" s="1"/>
  <c r="T28" i="56"/>
  <c r="V15" i="103"/>
  <c r="W15" i="103" s="1"/>
  <c r="K17" i="98"/>
  <c r="T15" i="52"/>
  <c r="E14" i="147"/>
  <c r="J14" i="147"/>
  <c r="D24" i="53"/>
  <c r="G29" i="134"/>
  <c r="H29" i="134" s="1"/>
  <c r="H25" i="95"/>
  <c r="AC23" i="134"/>
  <c r="D27" i="57"/>
  <c r="D20" i="55"/>
  <c r="C18" i="3"/>
  <c r="D22" i="107"/>
  <c r="N26" i="136"/>
  <c r="E19" i="134"/>
  <c r="F19" i="134" s="1"/>
  <c r="D15" i="55"/>
  <c r="L13" i="97"/>
  <c r="D25" i="140"/>
  <c r="S24" i="105"/>
  <c r="D24" i="52"/>
  <c r="K22" i="102"/>
  <c r="L22" i="102"/>
  <c r="J23" i="97"/>
  <c r="Q18" i="98"/>
  <c r="D15" i="53"/>
  <c r="E18" i="98"/>
  <c r="AC18" i="79"/>
  <c r="H22" i="97"/>
  <c r="V15" i="105"/>
  <c r="W15" i="105" s="1"/>
  <c r="T27" i="52"/>
  <c r="L16" i="102"/>
  <c r="K16" i="102"/>
  <c r="R30" i="48"/>
  <c r="J10" i="96"/>
  <c r="D13" i="55"/>
  <c r="D14" i="57"/>
  <c r="D17" i="57"/>
  <c r="D15" i="155"/>
  <c r="D13" i="94"/>
  <c r="AC27" i="146"/>
  <c r="D15" i="57"/>
  <c r="Y19" i="105"/>
  <c r="Z19" i="105" s="1"/>
  <c r="N20" i="140"/>
  <c r="H11" i="94"/>
  <c r="N27" i="136"/>
  <c r="G27" i="146"/>
  <c r="AC14" i="134"/>
  <c r="D16" i="56"/>
  <c r="G15" i="147"/>
  <c r="AC16" i="146"/>
  <c r="D22" i="52"/>
  <c r="D21" i="52"/>
  <c r="T27" i="53"/>
  <c r="T18" i="55"/>
  <c r="G31" i="140"/>
  <c r="D12" i="140"/>
  <c r="E12" i="140" s="1"/>
  <c r="S11" i="105"/>
  <c r="T16" i="57"/>
  <c r="K24" i="102"/>
  <c r="L24" i="102"/>
  <c r="T24" i="54"/>
  <c r="T26" i="57"/>
  <c r="L10" i="94"/>
  <c r="T30" i="34"/>
  <c r="M31" i="136"/>
  <c r="N31" i="136" s="1"/>
  <c r="N12" i="136"/>
  <c r="E25" i="134"/>
  <c r="L18" i="97"/>
  <c r="M31" i="140"/>
  <c r="N31" i="140" s="1"/>
  <c r="Y11" i="105"/>
  <c r="Z11" i="105" s="1"/>
  <c r="N12" i="140"/>
  <c r="C22" i="84"/>
  <c r="D16" i="57"/>
  <c r="D18" i="95"/>
  <c r="J19" i="95"/>
  <c r="D30" i="49"/>
  <c r="D10" i="97"/>
  <c r="V11" i="49"/>
  <c r="Y11" i="49" s="1"/>
  <c r="F11" i="97"/>
  <c r="J17" i="146"/>
  <c r="E17" i="146"/>
  <c r="F20" i="94"/>
  <c r="V20" i="34"/>
  <c r="L17" i="94"/>
  <c r="H15" i="96"/>
  <c r="D20" i="56"/>
  <c r="T20" i="53"/>
  <c r="AC27" i="139"/>
  <c r="T14" i="57"/>
  <c r="J18" i="97"/>
  <c r="S29" i="54"/>
  <c r="T11" i="54"/>
  <c r="F21" i="97"/>
  <c r="V21" i="49"/>
  <c r="Y21" i="49" s="1"/>
  <c r="H19" i="94"/>
  <c r="H11" i="97"/>
  <c r="Q29" i="57"/>
  <c r="H30" i="49"/>
  <c r="E15" i="134"/>
  <c r="G12" i="134"/>
  <c r="N31" i="134"/>
  <c r="T15" i="79"/>
  <c r="O12" i="98"/>
  <c r="T22" i="56"/>
  <c r="L19" i="95"/>
  <c r="T30" i="49"/>
  <c r="L10" i="97"/>
  <c r="K18" i="98"/>
  <c r="T15" i="57"/>
  <c r="D17" i="54"/>
  <c r="D19" i="96"/>
  <c r="E21" i="146"/>
  <c r="J21" i="146"/>
  <c r="D12" i="139"/>
  <c r="J31" i="139"/>
  <c r="T21" i="56"/>
  <c r="H14" i="94"/>
  <c r="E19" i="107"/>
  <c r="D27" i="140"/>
  <c r="S26" i="105"/>
  <c r="D20" i="94"/>
  <c r="D22" i="155"/>
  <c r="N30" i="48"/>
  <c r="F25" i="97"/>
  <c r="V25" i="49"/>
  <c r="Y25" i="49" s="1"/>
  <c r="D26" i="155"/>
  <c r="J26" i="155" s="1"/>
  <c r="D24" i="94"/>
  <c r="S20" i="105"/>
  <c r="D21" i="140"/>
  <c r="E13" i="134"/>
  <c r="F13" i="134" s="1"/>
  <c r="AC14" i="148"/>
  <c r="D19" i="97"/>
  <c r="T13" i="55"/>
  <c r="J24" i="97"/>
  <c r="E12" i="134"/>
  <c r="L31" i="134"/>
  <c r="D15" i="134"/>
  <c r="H15" i="134" s="1"/>
  <c r="S14" i="103"/>
  <c r="V26" i="34"/>
  <c r="Y26" i="34" s="1"/>
  <c r="F26" i="94"/>
  <c r="AC14" i="79"/>
  <c r="E14" i="98"/>
  <c r="C30" i="84"/>
  <c r="R30" i="34"/>
  <c r="J10" i="94"/>
  <c r="J26" i="94"/>
  <c r="V27" i="34"/>
  <c r="F27" i="94"/>
  <c r="V16" i="34"/>
  <c r="F16" i="94"/>
  <c r="N16" i="94" s="1"/>
  <c r="Q16" i="94" s="1"/>
  <c r="D15" i="107"/>
  <c r="C11" i="3"/>
  <c r="V10" i="48"/>
  <c r="Y10" i="48" s="1"/>
  <c r="F30" i="48"/>
  <c r="F10" i="96"/>
  <c r="T15" i="125"/>
  <c r="L19" i="125" s="1"/>
  <c r="D26" i="53"/>
  <c r="T21" i="53"/>
  <c r="AC14" i="147"/>
  <c r="N23" i="136"/>
  <c r="J14" i="146"/>
  <c r="E14" i="146"/>
  <c r="H21" i="94"/>
  <c r="G16" i="148"/>
  <c r="J14" i="96"/>
  <c r="F15" i="95"/>
  <c r="V15" i="47"/>
  <c r="Y15" i="47" s="1"/>
  <c r="D12" i="136"/>
  <c r="E12" i="136" s="1"/>
  <c r="G31" i="136"/>
  <c r="L26" i="94"/>
  <c r="H14" i="107"/>
  <c r="H31" i="84"/>
  <c r="AC28" i="147"/>
  <c r="D21" i="95"/>
  <c r="I16" i="98"/>
  <c r="K19" i="79"/>
  <c r="O17" i="98"/>
  <c r="D12" i="56"/>
  <c r="J20" i="95"/>
  <c r="F18" i="97"/>
  <c r="V18" i="49"/>
  <c r="Y18" i="49" s="1"/>
  <c r="T21" i="57"/>
  <c r="F21" i="94"/>
  <c r="V21" i="34"/>
  <c r="Y21" i="34" s="1"/>
  <c r="H22" i="94"/>
  <c r="L14" i="96"/>
  <c r="J17" i="97"/>
  <c r="H15" i="95"/>
  <c r="E16" i="134"/>
  <c r="H22" i="107"/>
  <c r="D14" i="97"/>
  <c r="E28" i="107"/>
  <c r="J22" i="96"/>
  <c r="J14" i="97"/>
  <c r="D20" i="155"/>
  <c r="F20" i="155" s="1"/>
  <c r="G20" i="155" s="1"/>
  <c r="D18" i="94"/>
  <c r="T28" i="55"/>
  <c r="T17" i="52"/>
  <c r="L27" i="97"/>
  <c r="J16" i="95"/>
  <c r="D24" i="136"/>
  <c r="E24" i="136" s="1"/>
  <c r="K21" i="102"/>
  <c r="L21" i="102"/>
  <c r="D23" i="53"/>
  <c r="D30" i="48"/>
  <c r="D10" i="96"/>
  <c r="D20" i="54"/>
  <c r="D28" i="136"/>
  <c r="E28" i="136" s="1"/>
  <c r="T13" i="53"/>
  <c r="E25" i="107"/>
  <c r="H30" i="48"/>
  <c r="D22" i="55"/>
  <c r="N18" i="136"/>
  <c r="H16" i="94"/>
  <c r="J25" i="94"/>
  <c r="D23" i="136"/>
  <c r="E23" i="136" s="1"/>
  <c r="E24" i="148"/>
  <c r="J24" i="148"/>
  <c r="AC18" i="134"/>
  <c r="N31" i="148"/>
  <c r="G12" i="148"/>
  <c r="G21" i="148"/>
  <c r="D19" i="52"/>
  <c r="G17" i="147"/>
  <c r="L24" i="95"/>
  <c r="J18" i="147"/>
  <c r="E18" i="147"/>
  <c r="G29" i="53"/>
  <c r="D11" i="53"/>
  <c r="G15" i="146"/>
  <c r="AC25" i="134"/>
  <c r="L15" i="97"/>
  <c r="D28" i="53"/>
  <c r="T17" i="54"/>
  <c r="H24" i="107"/>
  <c r="T12" i="53"/>
  <c r="N29" i="55"/>
  <c r="O29" i="55" s="1"/>
  <c r="D25" i="57"/>
  <c r="V23" i="103"/>
  <c r="W23" i="103" s="1"/>
  <c r="L22" i="95"/>
  <c r="E24" i="107"/>
  <c r="T13" i="56"/>
  <c r="D21" i="55"/>
  <c r="L19" i="94"/>
  <c r="J19" i="97"/>
  <c r="AC29" i="134"/>
  <c r="P30" i="48"/>
  <c r="H10" i="96"/>
  <c r="E18" i="139"/>
  <c r="D13" i="97"/>
  <c r="I29" i="56"/>
  <c r="J29" i="56" s="1"/>
  <c r="I29" i="52"/>
  <c r="H12" i="94"/>
  <c r="J23" i="96"/>
  <c r="L27" i="95"/>
  <c r="T16" i="55"/>
  <c r="S25" i="105"/>
  <c r="T25" i="105" s="1"/>
  <c r="D26" i="140"/>
  <c r="T14" i="56"/>
  <c r="V16" i="49"/>
  <c r="Y16" i="49" s="1"/>
  <c r="F16" i="97"/>
  <c r="D25" i="55"/>
  <c r="H26" i="94"/>
  <c r="N26" i="94" s="1"/>
  <c r="Q26" i="94" s="1"/>
  <c r="J10" i="95"/>
  <c r="R30" i="47"/>
  <c r="T24" i="53"/>
  <c r="L29" i="52"/>
  <c r="T12" i="57"/>
  <c r="T20" i="57"/>
  <c r="T25" i="57"/>
  <c r="T26" i="55"/>
  <c r="D24" i="54"/>
  <c r="D18" i="57"/>
  <c r="D19" i="95"/>
  <c r="L12" i="95"/>
  <c r="D11" i="54"/>
  <c r="G29" i="54"/>
  <c r="D14" i="54"/>
  <c r="T22" i="53"/>
  <c r="C20" i="3"/>
  <c r="D24" i="107"/>
  <c r="H26" i="95"/>
  <c r="D22" i="96"/>
  <c r="N17" i="140"/>
  <c r="Y16" i="105"/>
  <c r="Z16" i="105" s="1"/>
  <c r="C16" i="3"/>
  <c r="D20" i="107"/>
  <c r="J16" i="147"/>
  <c r="E16" i="147"/>
  <c r="L23" i="97"/>
  <c r="V20" i="103"/>
  <c r="W20" i="103" s="1"/>
  <c r="D27" i="55"/>
  <c r="Q29" i="53"/>
  <c r="D27" i="136"/>
  <c r="E27" i="136" s="1"/>
  <c r="M13" i="98"/>
  <c r="S13" i="98"/>
  <c r="C28" i="84"/>
  <c r="G18" i="98"/>
  <c r="H19" i="96"/>
  <c r="AC17" i="139"/>
  <c r="Q16" i="98"/>
  <c r="W19" i="79"/>
  <c r="T14" i="53"/>
  <c r="V15" i="49"/>
  <c r="Y15" i="49" s="1"/>
  <c r="F15" i="97"/>
  <c r="J27" i="96"/>
  <c r="D26" i="52"/>
  <c r="H23" i="94"/>
  <c r="H18" i="97"/>
  <c r="V19" i="49"/>
  <c r="Y19" i="49" s="1"/>
  <c r="F19" i="97"/>
  <c r="J23" i="94"/>
  <c r="D24" i="57"/>
  <c r="L30" i="49"/>
  <c r="O13" i="98"/>
  <c r="D29" i="102"/>
  <c r="G13" i="98"/>
  <c r="S29" i="56"/>
  <c r="T11" i="56"/>
  <c r="D12" i="97"/>
  <c r="T18" i="57"/>
  <c r="D26" i="107"/>
  <c r="C22" i="3"/>
  <c r="D15" i="97"/>
  <c r="K15" i="102"/>
  <c r="L15" i="102"/>
  <c r="T23" i="56"/>
  <c r="T18" i="53"/>
  <c r="T19" i="55"/>
  <c r="D21" i="136"/>
  <c r="E21" i="136" s="1"/>
  <c r="D26" i="55"/>
  <c r="L16" i="94"/>
  <c r="D14" i="94"/>
  <c r="D16" i="155"/>
  <c r="F16" i="155" s="1"/>
  <c r="G16" i="155" s="1"/>
  <c r="L11" i="94"/>
  <c r="T17" i="57"/>
  <c r="D26" i="136"/>
  <c r="E26" i="136" s="1"/>
  <c r="L21" i="94"/>
  <c r="U21" i="34"/>
  <c r="L18" i="102"/>
  <c r="K18" i="102"/>
  <c r="D18" i="97"/>
  <c r="D22" i="54"/>
  <c r="D28" i="57"/>
  <c r="D11" i="57"/>
  <c r="G29" i="57"/>
  <c r="D21" i="94"/>
  <c r="D23" i="155"/>
  <c r="E14" i="107"/>
  <c r="H31" i="106"/>
  <c r="V12" i="34"/>
  <c r="Y12" i="34" s="1"/>
  <c r="F12" i="94"/>
  <c r="D25" i="134"/>
  <c r="S24" i="103"/>
  <c r="J19" i="96"/>
  <c r="H21" i="95"/>
  <c r="D20" i="57"/>
  <c r="L25" i="94"/>
  <c r="T18" i="54"/>
  <c r="T12" i="56"/>
  <c r="D28" i="155"/>
  <c r="D26" i="94"/>
  <c r="J13" i="95"/>
  <c r="D19" i="55"/>
  <c r="P30" i="34"/>
  <c r="H10" i="94"/>
  <c r="N29" i="57"/>
  <c r="L12" i="102"/>
  <c r="K12" i="102"/>
  <c r="V20" i="47"/>
  <c r="Y20" i="47" s="1"/>
  <c r="F20" i="95"/>
  <c r="Q29" i="54"/>
  <c r="D25" i="136"/>
  <c r="E25" i="136" s="1"/>
  <c r="AC12" i="79"/>
  <c r="E15" i="79"/>
  <c r="E12" i="98"/>
  <c r="L23" i="94"/>
  <c r="E17" i="107"/>
  <c r="W15" i="79"/>
  <c r="Q12" i="98"/>
  <c r="S22" i="103"/>
  <c r="D23" i="134"/>
  <c r="Q15" i="79"/>
  <c r="Q21" i="79" s="1"/>
  <c r="M12" i="98"/>
  <c r="M15" i="98" s="1"/>
  <c r="Z13" i="98" s="1"/>
  <c r="F14" i="94"/>
  <c r="V14" i="34"/>
  <c r="L27" i="94"/>
  <c r="D14" i="155"/>
  <c r="J14" i="155" s="1"/>
  <c r="D12" i="94"/>
  <c r="C27" i="3"/>
  <c r="D31" i="107"/>
  <c r="C12" i="3"/>
  <c r="D16" i="107"/>
  <c r="D18" i="107"/>
  <c r="C14" i="3"/>
  <c r="D16" i="94"/>
  <c r="D18" i="155"/>
  <c r="F18" i="155" s="1"/>
  <c r="G18" i="155" s="1"/>
  <c r="J19" i="94"/>
  <c r="V22" i="34"/>
  <c r="Y22" i="34" s="1"/>
  <c r="F22" i="94"/>
  <c r="H24" i="97"/>
  <c r="T26" i="52"/>
  <c r="Q14" i="98"/>
  <c r="AC13" i="125"/>
  <c r="AA13" i="125" s="1"/>
  <c r="T12" i="54"/>
  <c r="V25" i="105"/>
  <c r="W25" i="105" s="1"/>
  <c r="S16" i="103"/>
  <c r="T16" i="103" s="1"/>
  <c r="D17" i="134"/>
  <c r="J20" i="94"/>
  <c r="E29" i="148"/>
  <c r="J29" i="148"/>
  <c r="J26" i="97"/>
  <c r="L20" i="95"/>
  <c r="F18" i="94"/>
  <c r="V18" i="34"/>
  <c r="G16" i="139"/>
  <c r="T26" i="53"/>
  <c r="T16" i="56"/>
  <c r="H23" i="97"/>
  <c r="L20" i="97"/>
  <c r="E13" i="98"/>
  <c r="AC13" i="79"/>
  <c r="D26" i="54"/>
  <c r="J13" i="96"/>
  <c r="N13" i="96" s="1"/>
  <c r="N13" i="140"/>
  <c r="Y12" i="105"/>
  <c r="Z12" i="105" s="1"/>
  <c r="S18" i="98"/>
  <c r="F10" i="94"/>
  <c r="F30" i="34"/>
  <c r="V10" i="34"/>
  <c r="T25" i="55"/>
  <c r="H25" i="94"/>
  <c r="V13" i="49"/>
  <c r="Y13" i="49" s="1"/>
  <c r="F13" i="97"/>
  <c r="H18" i="94"/>
  <c r="O18" i="98"/>
  <c r="T26" i="54"/>
  <c r="D26" i="57"/>
  <c r="Y24" i="103"/>
  <c r="Z24" i="103" s="1"/>
  <c r="K10" i="102"/>
  <c r="J29" i="102"/>
  <c r="L29" i="102" s="1"/>
  <c r="N29" i="102" s="1"/>
  <c r="L10" i="102"/>
  <c r="D20" i="52"/>
  <c r="D15" i="54"/>
  <c r="D24" i="56"/>
  <c r="D23" i="54"/>
  <c r="G14" i="98"/>
  <c r="D17" i="107"/>
  <c r="C13" i="3"/>
  <c r="H26" i="97"/>
  <c r="E27" i="107"/>
  <c r="K27" i="107" s="1"/>
  <c r="L27" i="107" s="1"/>
  <c r="Q17" i="98"/>
  <c r="J27" i="94"/>
  <c r="N27" i="94" s="1"/>
  <c r="Q27" i="94" s="1"/>
  <c r="D25" i="107"/>
  <c r="C21" i="3"/>
  <c r="J22" i="94"/>
  <c r="L18" i="94"/>
  <c r="D13" i="53"/>
  <c r="L14" i="94"/>
  <c r="D11" i="94"/>
  <c r="D13" i="155"/>
  <c r="F13" i="155" s="1"/>
  <c r="G13" i="155" s="1"/>
  <c r="D25" i="52"/>
  <c r="D17" i="155"/>
  <c r="D15" i="94"/>
  <c r="J31" i="136"/>
  <c r="K31" i="136" s="1"/>
  <c r="D23" i="57"/>
  <c r="T14" i="54"/>
  <c r="H25" i="97"/>
  <c r="E15" i="125"/>
  <c r="E19" i="125" s="1"/>
  <c r="AC12" i="125"/>
  <c r="L22" i="94"/>
  <c r="N29" i="52"/>
  <c r="N28" i="136"/>
  <c r="L30" i="34"/>
  <c r="K14" i="98"/>
  <c r="D27" i="56"/>
  <c r="D23" i="107"/>
  <c r="F23" i="107" s="1"/>
  <c r="C19" i="3"/>
  <c r="J18" i="94"/>
  <c r="D14" i="53"/>
  <c r="L20" i="94"/>
  <c r="U20" i="34"/>
  <c r="T17" i="55"/>
  <c r="L19" i="97"/>
  <c r="N19" i="97" s="1"/>
  <c r="Q19" i="97" s="1"/>
  <c r="D21" i="107"/>
  <c r="C17" i="3"/>
  <c r="E15" i="107"/>
  <c r="F15" i="107" s="1"/>
  <c r="J11" i="97"/>
  <c r="D23" i="52"/>
  <c r="D17" i="55"/>
  <c r="H15" i="97"/>
  <c r="Y21" i="103"/>
  <c r="Z21" i="103" s="1"/>
  <c r="L12" i="96"/>
  <c r="AC20" i="134"/>
  <c r="T20" i="54"/>
  <c r="J13" i="97"/>
  <c r="D11" i="52"/>
  <c r="G29" i="52"/>
  <c r="I29" i="57"/>
  <c r="Z31" i="148"/>
  <c r="E31" i="148" s="1"/>
  <c r="E16" i="107"/>
  <c r="K16" i="107" s="1"/>
  <c r="N15" i="136"/>
  <c r="E26" i="107"/>
  <c r="K26" i="107" s="1"/>
  <c r="E21" i="107"/>
  <c r="D31" i="43"/>
  <c r="N20" i="136"/>
  <c r="D18" i="136"/>
  <c r="E18" i="136" s="1"/>
  <c r="N17" i="136"/>
  <c r="I13" i="98"/>
  <c r="I15" i="98" s="1"/>
  <c r="X12" i="98" s="1"/>
  <c r="H31" i="107"/>
  <c r="K31" i="107" s="1"/>
  <c r="L31" i="107" s="1"/>
  <c r="J12" i="94"/>
  <c r="C20" i="106"/>
  <c r="J21" i="94"/>
  <c r="D21" i="155"/>
  <c r="F21" i="155" s="1"/>
  <c r="G21" i="155" s="1"/>
  <c r="D19" i="94"/>
  <c r="T23" i="53"/>
  <c r="AC16" i="79"/>
  <c r="E16" i="98"/>
  <c r="E19" i="79"/>
  <c r="E19" i="98" s="1"/>
  <c r="D17" i="136"/>
  <c r="E17" i="136" s="1"/>
  <c r="L19" i="102"/>
  <c r="K19" i="102"/>
  <c r="J13" i="94"/>
  <c r="N13" i="94" s="1"/>
  <c r="Q13" i="94" s="1"/>
  <c r="D23" i="55"/>
  <c r="K14" i="102"/>
  <c r="L14" i="102"/>
  <c r="F19" i="94"/>
  <c r="V19" i="34"/>
  <c r="C18" i="106"/>
  <c r="I18" i="106" s="1"/>
  <c r="D20" i="136"/>
  <c r="E20" i="136" s="1"/>
  <c r="J11" i="94"/>
  <c r="D17" i="94"/>
  <c r="D19" i="155"/>
  <c r="J19" i="155" s="1"/>
  <c r="AC25" i="139"/>
  <c r="S15" i="103"/>
  <c r="D16" i="134"/>
  <c r="J16" i="97"/>
  <c r="AC19" i="148"/>
  <c r="T12" i="55"/>
  <c r="F14" i="97"/>
  <c r="V14" i="49"/>
  <c r="Y14" i="49" s="1"/>
  <c r="H19" i="95"/>
  <c r="L13" i="94"/>
  <c r="U13" i="34"/>
  <c r="T23" i="57"/>
  <c r="F19" i="95"/>
  <c r="V19" i="47"/>
  <c r="Y19" i="47" s="1"/>
  <c r="V26" i="49"/>
  <c r="Y26" i="49" s="1"/>
  <c r="F26" i="97"/>
  <c r="N26" i="97" s="1"/>
  <c r="D15" i="136"/>
  <c r="E15" i="136" s="1"/>
  <c r="D17" i="140"/>
  <c r="S16" i="105"/>
  <c r="T15" i="54"/>
  <c r="D22" i="140"/>
  <c r="E22" i="140" s="1"/>
  <c r="S21" i="105"/>
  <c r="Y27" i="105"/>
  <c r="Z27" i="105" s="1"/>
  <c r="N28" i="140"/>
  <c r="C29" i="106"/>
  <c r="I29" i="106" s="1"/>
  <c r="AC17" i="79"/>
  <c r="AA17" i="79" s="1"/>
  <c r="E17" i="98"/>
  <c r="D25" i="53"/>
  <c r="C10" i="3"/>
  <c r="D14" i="107"/>
  <c r="D29" i="3"/>
  <c r="E25" i="3" s="1"/>
  <c r="T27" i="57"/>
  <c r="S29" i="57"/>
  <c r="T11" i="57"/>
  <c r="H19" i="79"/>
  <c r="G16" i="98"/>
  <c r="G19" i="98" s="1"/>
  <c r="W18" i="98" s="1"/>
  <c r="N25" i="136"/>
  <c r="T17" i="56"/>
  <c r="D16" i="53"/>
  <c r="F27" i="97"/>
  <c r="V27" i="49"/>
  <c r="Y27" i="49" s="1"/>
  <c r="D19" i="56"/>
  <c r="H30" i="34"/>
  <c r="D16" i="136"/>
  <c r="E16" i="136" s="1"/>
  <c r="T21" i="52"/>
  <c r="D30" i="107"/>
  <c r="C26" i="3"/>
  <c r="D24" i="97"/>
  <c r="T24" i="52"/>
  <c r="L23" i="102"/>
  <c r="K23" i="102"/>
  <c r="D19" i="107"/>
  <c r="C15" i="3"/>
  <c r="D21" i="57"/>
  <c r="J14" i="94"/>
  <c r="D10" i="94"/>
  <c r="D30" i="34"/>
  <c r="D12" i="155"/>
  <c r="F12" i="155" s="1"/>
  <c r="H15" i="79"/>
  <c r="G12" i="98"/>
  <c r="L12" i="94"/>
  <c r="D14" i="136"/>
  <c r="E14" i="136" s="1"/>
  <c r="T27" i="56"/>
  <c r="AC17" i="147"/>
  <c r="L24" i="94"/>
  <c r="D28" i="56"/>
  <c r="N24" i="136"/>
  <c r="T26" i="56"/>
  <c r="N19" i="136"/>
  <c r="D28" i="55"/>
  <c r="D23" i="94"/>
  <c r="D25" i="155"/>
  <c r="F25" i="155" s="1"/>
  <c r="G25" i="155" s="1"/>
  <c r="D19" i="57"/>
  <c r="L20" i="102"/>
  <c r="K20" i="102"/>
  <c r="P30" i="47"/>
  <c r="H10" i="95"/>
  <c r="T22" i="52"/>
  <c r="T13" i="54"/>
  <c r="S29" i="52"/>
  <c r="T29" i="52" s="1"/>
  <c r="T11" i="52"/>
  <c r="D29" i="136"/>
  <c r="E29" i="136" s="1"/>
  <c r="D19" i="53"/>
  <c r="T23" i="54"/>
  <c r="S17" i="98"/>
  <c r="S19" i="98" s="1"/>
  <c r="AC17" i="98" s="1"/>
  <c r="D27" i="52"/>
  <c r="T17" i="53"/>
  <c r="F24" i="94"/>
  <c r="V24" i="34"/>
  <c r="Y24" i="34" s="1"/>
  <c r="L24" i="97"/>
  <c r="S31" i="146"/>
  <c r="E31" i="146" s="1"/>
  <c r="J12" i="97"/>
  <c r="N12" i="97" s="1"/>
  <c r="V27" i="48"/>
  <c r="Y27" i="48" s="1"/>
  <c r="F27" i="96"/>
  <c r="D17" i="96"/>
  <c r="J26" i="95"/>
  <c r="D16" i="55"/>
  <c r="Y12" i="103"/>
  <c r="Z12" i="103" s="1"/>
  <c r="T27" i="54"/>
  <c r="H24" i="96"/>
  <c r="N24" i="96" s="1"/>
  <c r="Q24" i="96" s="1"/>
  <c r="L25" i="102"/>
  <c r="K25" i="102"/>
  <c r="H15" i="94"/>
  <c r="J17" i="96"/>
  <c r="K15" i="125"/>
  <c r="H19" i="125" s="1"/>
  <c r="J12" i="96"/>
  <c r="L11" i="97"/>
  <c r="L29" i="56"/>
  <c r="D14" i="55"/>
  <c r="T20" i="52"/>
  <c r="N21" i="136"/>
  <c r="L15" i="94"/>
  <c r="N15" i="94" s="1"/>
  <c r="Q15" i="94" s="1"/>
  <c r="N16" i="136"/>
  <c r="E29" i="107"/>
  <c r="T19" i="79"/>
  <c r="T21" i="79" s="1"/>
  <c r="O16" i="98"/>
  <c r="D19" i="136"/>
  <c r="E19" i="136" s="1"/>
  <c r="T25" i="56"/>
  <c r="T14" i="55"/>
  <c r="H14" i="95"/>
  <c r="N14" i="95" s="1"/>
  <c r="I14" i="95" s="1"/>
  <c r="N29" i="136"/>
  <c r="H21" i="96"/>
  <c r="N21" i="96" s="1"/>
  <c r="T16" i="54"/>
  <c r="N29" i="53"/>
  <c r="O29" i="53" s="1"/>
  <c r="H21" i="97"/>
  <c r="D20" i="53"/>
  <c r="Z15" i="79"/>
  <c r="Z21" i="79" s="1"/>
  <c r="S12" i="98"/>
  <c r="S15" i="98" s="1"/>
  <c r="AC12" i="98" s="1"/>
  <c r="E22" i="107"/>
  <c r="F22" i="107" s="1"/>
  <c r="H24" i="94"/>
  <c r="N22" i="136"/>
  <c r="E18" i="107"/>
  <c r="K18" i="107" s="1"/>
  <c r="L18" i="107" s="1"/>
  <c r="T27" i="55"/>
  <c r="D12" i="57"/>
  <c r="N30" i="34"/>
  <c r="D13" i="57"/>
  <c r="F11" i="94"/>
  <c r="V11" i="34"/>
  <c r="Y11" i="34" s="1"/>
  <c r="D26" i="95"/>
  <c r="D29" i="107"/>
  <c r="C25" i="3"/>
  <c r="E20" i="107"/>
  <c r="T28" i="52"/>
  <c r="E30" i="107"/>
  <c r="L14" i="97"/>
  <c r="D12" i="55"/>
  <c r="D22" i="94"/>
  <c r="D24" i="155"/>
  <c r="H27" i="96"/>
  <c r="T25" i="53"/>
  <c r="D28" i="54"/>
  <c r="N29" i="56"/>
  <c r="D18" i="53"/>
  <c r="D14" i="148"/>
  <c r="K14" i="148" s="1"/>
  <c r="F18" i="139"/>
  <c r="N21" i="108"/>
  <c r="G21" i="108" s="1"/>
  <c r="AC24" i="145"/>
  <c r="AC18" i="144"/>
  <c r="AC27" i="143"/>
  <c r="AC25" i="147"/>
  <c r="F28" i="137"/>
  <c r="H28" i="137"/>
  <c r="F29" i="139"/>
  <c r="AC14" i="144"/>
  <c r="C23" i="106"/>
  <c r="I23" i="106" s="1"/>
  <c r="C17" i="106"/>
  <c r="I17" i="106" s="1"/>
  <c r="R22" i="10"/>
  <c r="U23" i="34"/>
  <c r="H12" i="134"/>
  <c r="H14" i="134"/>
  <c r="X10" i="10"/>
  <c r="I19" i="84"/>
  <c r="AC26" i="145"/>
  <c r="N21" i="141"/>
  <c r="G21" i="141" s="1"/>
  <c r="F19" i="137"/>
  <c r="H19" i="137"/>
  <c r="H25" i="137"/>
  <c r="AC16" i="144"/>
  <c r="H16" i="139"/>
  <c r="H19" i="139"/>
  <c r="AC19" i="142"/>
  <c r="J29" i="51"/>
  <c r="AC20" i="145"/>
  <c r="F25" i="137"/>
  <c r="U27" i="10"/>
  <c r="R25" i="10"/>
  <c r="U14" i="10"/>
  <c r="U24" i="10"/>
  <c r="H18" i="134"/>
  <c r="F27" i="139"/>
  <c r="U23" i="10"/>
  <c r="H13" i="134"/>
  <c r="AC15" i="144"/>
  <c r="C28" i="106"/>
  <c r="I28" i="106" s="1"/>
  <c r="H25" i="139"/>
  <c r="I30" i="84"/>
  <c r="T29" i="50"/>
  <c r="U15" i="10"/>
  <c r="R20" i="10"/>
  <c r="U21" i="10"/>
  <c r="G31" i="144"/>
  <c r="I20" i="84"/>
  <c r="V31" i="139"/>
  <c r="X15" i="10"/>
  <c r="H26" i="137"/>
  <c r="AC18" i="145"/>
  <c r="F17" i="139"/>
  <c r="N23" i="95"/>
  <c r="Q23" i="95" s="1"/>
  <c r="U20" i="10"/>
  <c r="X23" i="10"/>
  <c r="U25" i="10"/>
  <c r="AC24" i="146"/>
  <c r="AC12" i="147"/>
  <c r="R21" i="10"/>
  <c r="C24" i="106"/>
  <c r="D13" i="147"/>
  <c r="F13" i="147" s="1"/>
  <c r="Q31" i="145"/>
  <c r="T31" i="145" s="1"/>
  <c r="H27" i="139"/>
  <c r="N10" i="141"/>
  <c r="K10" i="141" s="1"/>
  <c r="T28" i="105"/>
  <c r="P28" i="105"/>
  <c r="Q28" i="105" s="1"/>
  <c r="R12" i="10"/>
  <c r="X12" i="10"/>
  <c r="C15" i="106"/>
  <c r="T22" i="105"/>
  <c r="AA13" i="68"/>
  <c r="AC19" i="145"/>
  <c r="D27" i="148"/>
  <c r="K27" i="148" s="1"/>
  <c r="U10" i="34"/>
  <c r="F14" i="155"/>
  <c r="G14" i="155" s="1"/>
  <c r="D24" i="143"/>
  <c r="K24" i="143" s="1"/>
  <c r="T24" i="105"/>
  <c r="J16" i="155"/>
  <c r="G31" i="145"/>
  <c r="AC24" i="142"/>
  <c r="D13" i="144"/>
  <c r="E26" i="140"/>
  <c r="D17" i="145"/>
  <c r="AC22" i="148"/>
  <c r="U16" i="10"/>
  <c r="N10" i="108"/>
  <c r="M10" i="108" s="1"/>
  <c r="U12" i="10"/>
  <c r="D22" i="142"/>
  <c r="H22" i="142" s="1"/>
  <c r="D19" i="147"/>
  <c r="K19" i="147" s="1"/>
  <c r="H18" i="139"/>
  <c r="N23" i="141"/>
  <c r="I23" i="141" s="1"/>
  <c r="V30" i="48"/>
  <c r="I30" i="48" s="1"/>
  <c r="E25" i="140"/>
  <c r="J20" i="155"/>
  <c r="P17" i="104"/>
  <c r="Q17" i="104" s="1"/>
  <c r="T17" i="104"/>
  <c r="D28" i="147"/>
  <c r="H28" i="147" s="1"/>
  <c r="E27" i="140"/>
  <c r="AC22" i="142"/>
  <c r="T27" i="105"/>
  <c r="AA20" i="68"/>
  <c r="C16" i="106"/>
  <c r="R13" i="10"/>
  <c r="X13" i="10"/>
  <c r="F26" i="155"/>
  <c r="G26" i="155" s="1"/>
  <c r="AC27" i="148"/>
  <c r="D20" i="145"/>
  <c r="F20" i="145" s="1"/>
  <c r="G31" i="142"/>
  <c r="D13" i="143"/>
  <c r="F13" i="143" s="1"/>
  <c r="AA15" i="68"/>
  <c r="N17" i="94"/>
  <c r="X21" i="10"/>
  <c r="E15" i="98"/>
  <c r="V14" i="98" s="1"/>
  <c r="N27" i="141"/>
  <c r="I27" i="141" s="1"/>
  <c r="C19" i="106"/>
  <c r="Y13" i="34"/>
  <c r="N20" i="108"/>
  <c r="K20" i="108" s="1"/>
  <c r="AC21" i="143"/>
  <c r="D26" i="142"/>
  <c r="F26" i="142" s="1"/>
  <c r="D29" i="146"/>
  <c r="K29" i="146" s="1"/>
  <c r="AC23" i="147"/>
  <c r="T12" i="103"/>
  <c r="T26" i="105"/>
  <c r="F19" i="155"/>
  <c r="G19" i="155" s="1"/>
  <c r="D16" i="143"/>
  <c r="F27" i="155"/>
  <c r="G27" i="155" s="1"/>
  <c r="N13" i="108"/>
  <c r="M13" i="108" s="1"/>
  <c r="L30" i="108"/>
  <c r="I21" i="108"/>
  <c r="D15" i="142"/>
  <c r="AC20" i="147"/>
  <c r="AC26" i="143"/>
  <c r="AC16" i="142"/>
  <c r="N16" i="96"/>
  <c r="Q16" i="96" s="1"/>
  <c r="AC21" i="68"/>
  <c r="F21" i="68" s="1"/>
  <c r="N18" i="96"/>
  <c r="Q18" i="96" s="1"/>
  <c r="AA18" i="68"/>
  <c r="D24" i="145"/>
  <c r="K24" i="145" s="1"/>
  <c r="AA12" i="79"/>
  <c r="AC29" i="148"/>
  <c r="AA17" i="68"/>
  <c r="N27" i="108"/>
  <c r="I27" i="108" s="1"/>
  <c r="F15" i="137"/>
  <c r="H22" i="134"/>
  <c r="E28" i="140"/>
  <c r="K25" i="107"/>
  <c r="F25" i="107"/>
  <c r="D27" i="145"/>
  <c r="AC16" i="147"/>
  <c r="Y16" i="34"/>
  <c r="U16" i="34"/>
  <c r="I16" i="84"/>
  <c r="D28" i="145"/>
  <c r="O16" i="92"/>
  <c r="AA12" i="92" s="1"/>
  <c r="AC28" i="145"/>
  <c r="E21" i="92"/>
  <c r="V20" i="92" s="1"/>
  <c r="T13" i="104"/>
  <c r="P13" i="104"/>
  <c r="Q13" i="104" s="1"/>
  <c r="J31" i="145"/>
  <c r="D12" i="145"/>
  <c r="K12" i="145" s="1"/>
  <c r="AC21" i="144"/>
  <c r="E19" i="140"/>
  <c r="D20" i="143"/>
  <c r="AC24" i="144"/>
  <c r="P11" i="111"/>
  <c r="D11" i="111"/>
  <c r="N13" i="141"/>
  <c r="K13" i="141" s="1"/>
  <c r="O31" i="139"/>
  <c r="G31" i="139"/>
  <c r="T15" i="105"/>
  <c r="P15" i="105"/>
  <c r="Q15" i="105" s="1"/>
  <c r="F29" i="137"/>
  <c r="E13" i="140"/>
  <c r="D22" i="145"/>
  <c r="F22" i="145" s="1"/>
  <c r="T21" i="104"/>
  <c r="P21" i="104"/>
  <c r="Q21" i="104" s="1"/>
  <c r="H31" i="136"/>
  <c r="H26" i="139"/>
  <c r="O16" i="152"/>
  <c r="AA12" i="152" s="1"/>
  <c r="E21" i="152"/>
  <c r="V19" i="152" s="1"/>
  <c r="J31" i="142"/>
  <c r="D12" i="142"/>
  <c r="Q31" i="143"/>
  <c r="T31" i="143" s="1"/>
  <c r="S30" i="104"/>
  <c r="T30" i="104" s="1"/>
  <c r="P11" i="104"/>
  <c r="T11" i="104"/>
  <c r="T17" i="105"/>
  <c r="P17" i="105"/>
  <c r="Q17" i="105" s="1"/>
  <c r="D19" i="142"/>
  <c r="F19" i="142" s="1"/>
  <c r="AC25" i="145"/>
  <c r="E16" i="140"/>
  <c r="E21" i="140"/>
  <c r="E14" i="140"/>
  <c r="D25" i="145"/>
  <c r="K25" i="145" s="1"/>
  <c r="M19" i="98"/>
  <c r="Z17" i="98" s="1"/>
  <c r="K23" i="107"/>
  <c r="L23" i="107" s="1"/>
  <c r="O19" i="125"/>
  <c r="D18" i="147"/>
  <c r="K18" i="147" s="1"/>
  <c r="AC27" i="145"/>
  <c r="T23" i="68"/>
  <c r="T14" i="104"/>
  <c r="P14" i="104"/>
  <c r="Q14" i="104" s="1"/>
  <c r="Q23" i="68"/>
  <c r="P23" i="105"/>
  <c r="Q23" i="105" s="1"/>
  <c r="T23" i="105"/>
  <c r="F22" i="139"/>
  <c r="E20" i="140"/>
  <c r="F21" i="139"/>
  <c r="D28" i="142"/>
  <c r="F28" i="142" s="1"/>
  <c r="AC25" i="148"/>
  <c r="D31" i="138"/>
  <c r="E31" i="138" s="1"/>
  <c r="H31" i="138"/>
  <c r="G21" i="92"/>
  <c r="W17" i="92" s="1"/>
  <c r="AC23" i="148"/>
  <c r="D19" i="144"/>
  <c r="F19" i="144" s="1"/>
  <c r="H23" i="68"/>
  <c r="T13" i="105"/>
  <c r="P13" i="105"/>
  <c r="Q13" i="105" s="1"/>
  <c r="W21" i="79"/>
  <c r="AA31" i="139"/>
  <c r="I21" i="84"/>
  <c r="P12" i="105"/>
  <c r="Q12" i="105" s="1"/>
  <c r="T12" i="105"/>
  <c r="M21" i="152"/>
  <c r="Z19" i="152" s="1"/>
  <c r="AA31" i="134"/>
  <c r="I16" i="92"/>
  <c r="X15" i="92" s="1"/>
  <c r="AC12" i="143"/>
  <c r="M16" i="152"/>
  <c r="Z14" i="152" s="1"/>
  <c r="E24" i="140"/>
  <c r="D20" i="142"/>
  <c r="H20" i="142" s="1"/>
  <c r="AC26" i="142"/>
  <c r="H27" i="137"/>
  <c r="H21" i="139"/>
  <c r="N18" i="97"/>
  <c r="Q18" i="97" s="1"/>
  <c r="N24" i="141"/>
  <c r="I24" i="141" s="1"/>
  <c r="AC18" i="142"/>
  <c r="AC13" i="148"/>
  <c r="K21" i="107"/>
  <c r="L21" i="107" s="1"/>
  <c r="G16" i="152"/>
  <c r="F31" i="107"/>
  <c r="G31" i="148"/>
  <c r="P20" i="105"/>
  <c r="Q20" i="105" s="1"/>
  <c r="T20" i="105"/>
  <c r="K22" i="107"/>
  <c r="L22" i="107" s="1"/>
  <c r="F28" i="107"/>
  <c r="K28" i="107"/>
  <c r="L28" i="107" s="1"/>
  <c r="AC17" i="148"/>
  <c r="M21" i="92"/>
  <c r="Z20" i="92" s="1"/>
  <c r="AC18" i="143"/>
  <c r="P25" i="104"/>
  <c r="Q25" i="104" s="1"/>
  <c r="T25" i="104"/>
  <c r="K30" i="107"/>
  <c r="L30" i="107" s="1"/>
  <c r="F30" i="107"/>
  <c r="D28" i="143"/>
  <c r="H28" i="143" s="1"/>
  <c r="T14" i="103"/>
  <c r="P14" i="103"/>
  <c r="Q14" i="103" s="1"/>
  <c r="Q19" i="98"/>
  <c r="AB18" i="98" s="1"/>
  <c r="T28" i="104"/>
  <c r="P28" i="104"/>
  <c r="Q28" i="104" s="1"/>
  <c r="AC16" i="68"/>
  <c r="AA16" i="68" s="1"/>
  <c r="AA12" i="68"/>
  <c r="I21" i="152"/>
  <c r="X19" i="152" s="1"/>
  <c r="Z11" i="103"/>
  <c r="AC17" i="143"/>
  <c r="AC20" i="143"/>
  <c r="D26" i="148"/>
  <c r="K26" i="148" s="1"/>
  <c r="D21" i="143"/>
  <c r="K21" i="143" s="1"/>
  <c r="F22" i="155"/>
  <c r="G22" i="155" s="1"/>
  <c r="J22" i="155"/>
  <c r="AC19" i="147"/>
  <c r="G16" i="92"/>
  <c r="W12" i="92" s="1"/>
  <c r="K19" i="107"/>
  <c r="L19" i="107" s="1"/>
  <c r="F19" i="107"/>
  <c r="D16" i="148"/>
  <c r="F16" i="148" s="1"/>
  <c r="Q15" i="98"/>
  <c r="N20" i="95"/>
  <c r="Q20" i="95" s="1"/>
  <c r="H31" i="140"/>
  <c r="D31" i="140"/>
  <c r="E31" i="140" s="1"/>
  <c r="N26" i="96"/>
  <c r="Q26" i="96" s="1"/>
  <c r="T23" i="104"/>
  <c r="P23" i="104"/>
  <c r="Q23" i="104" s="1"/>
  <c r="U19" i="34"/>
  <c r="AC23" i="144"/>
  <c r="M16" i="92"/>
  <c r="Z13" i="92" s="1"/>
  <c r="T27" i="104"/>
  <c r="P27" i="104"/>
  <c r="Q27" i="104" s="1"/>
  <c r="D23" i="144"/>
  <c r="F23" i="144" s="1"/>
  <c r="N12" i="96"/>
  <c r="Q12" i="96" s="1"/>
  <c r="I19" i="125"/>
  <c r="U26" i="10"/>
  <c r="D21" i="112"/>
  <c r="P21" i="112"/>
  <c r="D21" i="142"/>
  <c r="H21" i="142" s="1"/>
  <c r="H13" i="147"/>
  <c r="D29" i="143"/>
  <c r="F24" i="107"/>
  <c r="K24" i="107"/>
  <c r="L24" i="107" s="1"/>
  <c r="D22" i="148"/>
  <c r="K22" i="148" s="1"/>
  <c r="D25" i="147"/>
  <c r="K25" i="147" s="1"/>
  <c r="F19" i="125"/>
  <c r="D24" i="147"/>
  <c r="P11" i="105"/>
  <c r="T11" i="105"/>
  <c r="Y25" i="34"/>
  <c r="U25" i="34"/>
  <c r="T12" i="104"/>
  <c r="P12" i="104"/>
  <c r="Q12" i="104" s="1"/>
  <c r="Y10" i="47"/>
  <c r="F14" i="139"/>
  <c r="I28" i="84"/>
  <c r="AC20" i="142"/>
  <c r="W11" i="103"/>
  <c r="P23" i="112"/>
  <c r="D23" i="112"/>
  <c r="F22" i="134"/>
  <c r="AA13" i="79"/>
  <c r="H23" i="139"/>
  <c r="F24" i="155"/>
  <c r="G24" i="155" s="1"/>
  <c r="J24" i="155"/>
  <c r="E16" i="152"/>
  <c r="F18" i="134"/>
  <c r="F19" i="139"/>
  <c r="P24" i="109"/>
  <c r="D24" i="109"/>
  <c r="P25" i="103"/>
  <c r="Q25" i="103" s="1"/>
  <c r="N22" i="108"/>
  <c r="K22" i="108" s="1"/>
  <c r="D17" i="111"/>
  <c r="AC28" i="143"/>
  <c r="E31" i="139"/>
  <c r="M31" i="139"/>
  <c r="K21" i="108"/>
  <c r="N19" i="141"/>
  <c r="K19" i="141" s="1"/>
  <c r="P15" i="103"/>
  <c r="Q15" i="103" s="1"/>
  <c r="T15" i="103"/>
  <c r="P16" i="104"/>
  <c r="Q16" i="104" s="1"/>
  <c r="T16" i="104"/>
  <c r="J13" i="155"/>
  <c r="P10" i="109"/>
  <c r="D10" i="109"/>
  <c r="N19" i="95"/>
  <c r="Q19" i="95" s="1"/>
  <c r="T26" i="104"/>
  <c r="P26" i="104"/>
  <c r="Q26" i="104" s="1"/>
  <c r="D29" i="144"/>
  <c r="D25" i="112"/>
  <c r="D21" i="146"/>
  <c r="F21" i="146" s="1"/>
  <c r="P25" i="111"/>
  <c r="D25" i="111"/>
  <c r="D12" i="109"/>
  <c r="F14" i="134"/>
  <c r="D26" i="145"/>
  <c r="P14" i="110"/>
  <c r="D14" i="110"/>
  <c r="D26" i="144"/>
  <c r="D19" i="145"/>
  <c r="D13" i="109"/>
  <c r="D22" i="112"/>
  <c r="D25" i="146"/>
  <c r="H25" i="146" s="1"/>
  <c r="D19" i="112"/>
  <c r="T24" i="104"/>
  <c r="P24" i="104"/>
  <c r="Q24" i="104" s="1"/>
  <c r="T15" i="104"/>
  <c r="D15" i="145"/>
  <c r="F15" i="145" s="1"/>
  <c r="D13" i="145"/>
  <c r="K13" i="145" s="1"/>
  <c r="J17" i="155"/>
  <c r="F17" i="155"/>
  <c r="G17" i="155" s="1"/>
  <c r="D21" i="144"/>
  <c r="K21" i="144" s="1"/>
  <c r="E31" i="143"/>
  <c r="P22" i="111"/>
  <c r="D22" i="111"/>
  <c r="I21" i="92"/>
  <c r="X18" i="92" s="1"/>
  <c r="D26" i="143"/>
  <c r="F28" i="139"/>
  <c r="P12" i="110"/>
  <c r="D12" i="110"/>
  <c r="E31" i="137"/>
  <c r="M31" i="137"/>
  <c r="D15" i="147"/>
  <c r="F15" i="147" s="1"/>
  <c r="T16" i="105"/>
  <c r="J30" i="141"/>
  <c r="J29" i="141"/>
  <c r="N19" i="125"/>
  <c r="D25" i="144"/>
  <c r="U24" i="34"/>
  <c r="D18" i="142"/>
  <c r="E31" i="147"/>
  <c r="F26" i="139"/>
  <c r="D27" i="143"/>
  <c r="J29" i="54"/>
  <c r="D19" i="146"/>
  <c r="K19" i="146" s="1"/>
  <c r="P20" i="109"/>
  <c r="D20" i="109"/>
  <c r="P10" i="110"/>
  <c r="D10" i="110"/>
  <c r="D23" i="111"/>
  <c r="C27" i="106"/>
  <c r="P17" i="109"/>
  <c r="D17" i="109"/>
  <c r="D16" i="109"/>
  <c r="D13" i="111"/>
  <c r="K21" i="79"/>
  <c r="P18" i="105"/>
  <c r="Q18" i="105" s="1"/>
  <c r="T18" i="105"/>
  <c r="E23" i="140"/>
  <c r="J23" i="155"/>
  <c r="F23" i="155"/>
  <c r="G23" i="155" s="1"/>
  <c r="U18" i="10"/>
  <c r="J31" i="143"/>
  <c r="M31" i="143" s="1"/>
  <c r="D12" i="143"/>
  <c r="H12" i="143" s="1"/>
  <c r="O21" i="92"/>
  <c r="AA19" i="92" s="1"/>
  <c r="D11" i="110"/>
  <c r="N11" i="108"/>
  <c r="M11" i="108" s="1"/>
  <c r="H17" i="134"/>
  <c r="P26" i="103"/>
  <c r="Q26" i="103" s="1"/>
  <c r="T26" i="103"/>
  <c r="D17" i="110"/>
  <c r="F12" i="137"/>
  <c r="L31" i="43"/>
  <c r="D13" i="148"/>
  <c r="K13" i="148" s="1"/>
  <c r="Q21" i="92"/>
  <c r="AB20" i="92" s="1"/>
  <c r="D12" i="111"/>
  <c r="F16" i="137"/>
  <c r="O31" i="134"/>
  <c r="G31" i="134"/>
  <c r="AC29" i="143"/>
  <c r="R11" i="10"/>
  <c r="D12" i="147"/>
  <c r="N14" i="96"/>
  <c r="Q14" i="96" s="1"/>
  <c r="Y14" i="34"/>
  <c r="T23" i="103"/>
  <c r="N21" i="79"/>
  <c r="D31" i="139"/>
  <c r="Y31" i="139" s="1"/>
  <c r="D26" i="110"/>
  <c r="Y20" i="34"/>
  <c r="P24" i="112"/>
  <c r="D24" i="112"/>
  <c r="R17" i="10"/>
  <c r="P20" i="111"/>
  <c r="D20" i="111"/>
  <c r="P13" i="103"/>
  <c r="Q13" i="103" s="1"/>
  <c r="T13" i="103"/>
  <c r="F26" i="137"/>
  <c r="E31" i="145"/>
  <c r="M31" i="145"/>
  <c r="J31" i="36"/>
  <c r="K31" i="36"/>
  <c r="F18" i="107"/>
  <c r="T29" i="57"/>
  <c r="N18" i="141"/>
  <c r="K18" i="141" s="1"/>
  <c r="J25" i="155"/>
  <c r="D17" i="148"/>
  <c r="O21" i="152"/>
  <c r="N11" i="141"/>
  <c r="I11" i="141" s="1"/>
  <c r="D25" i="143"/>
  <c r="R23" i="10"/>
  <c r="P19" i="111"/>
  <c r="D19" i="111"/>
  <c r="T21" i="105"/>
  <c r="P21" i="105"/>
  <c r="Q21" i="105" s="1"/>
  <c r="J30" i="108"/>
  <c r="J29" i="108"/>
  <c r="K10" i="108"/>
  <c r="AC26" i="147"/>
  <c r="AC31" i="134"/>
  <c r="N14" i="94"/>
  <c r="Q14" i="94" s="1"/>
  <c r="N17" i="141"/>
  <c r="I17" i="141" s="1"/>
  <c r="P10" i="111"/>
  <c r="D10" i="111"/>
  <c r="D24" i="142"/>
  <c r="H24" i="142" s="1"/>
  <c r="D13" i="110"/>
  <c r="N20" i="94"/>
  <c r="G20" i="94" s="1"/>
  <c r="P24" i="110"/>
  <c r="D24" i="110"/>
  <c r="P18" i="112"/>
  <c r="D18" i="112"/>
  <c r="P26" i="109"/>
  <c r="D26" i="109"/>
  <c r="D15" i="112"/>
  <c r="P11" i="112"/>
  <c r="D11" i="112"/>
  <c r="O29" i="51"/>
  <c r="P18" i="104"/>
  <c r="Q18" i="104" s="1"/>
  <c r="T18" i="104"/>
  <c r="I17" i="94"/>
  <c r="N25" i="95"/>
  <c r="Q25" i="95" s="1"/>
  <c r="D22" i="144"/>
  <c r="R10" i="10"/>
  <c r="H15" i="137"/>
  <c r="S21" i="92"/>
  <c r="AC20" i="92" s="1"/>
  <c r="F25" i="134"/>
  <c r="N24" i="108"/>
  <c r="I24" i="108" s="1"/>
  <c r="D20" i="144"/>
  <c r="D18" i="143"/>
  <c r="F18" i="143" s="1"/>
  <c r="N18" i="108"/>
  <c r="M18" i="108" s="1"/>
  <c r="C30" i="106"/>
  <c r="K16" i="152"/>
  <c r="Y13" i="152" s="1"/>
  <c r="N15" i="95"/>
  <c r="Q15" i="95" s="1"/>
  <c r="D23" i="143"/>
  <c r="U11" i="10"/>
  <c r="C13" i="106"/>
  <c r="H29" i="141"/>
  <c r="H30" i="141"/>
  <c r="I10" i="141"/>
  <c r="Y10" i="49"/>
  <c r="N15" i="108"/>
  <c r="M15" i="108" s="1"/>
  <c r="D18" i="144"/>
  <c r="N20" i="97"/>
  <c r="Q20" i="97" s="1"/>
  <c r="C25" i="106"/>
  <c r="W11" i="105"/>
  <c r="T28" i="103"/>
  <c r="X31" i="148"/>
  <c r="D26" i="111"/>
  <c r="H28" i="139"/>
  <c r="AC24" i="143"/>
  <c r="D23" i="146"/>
  <c r="AA19" i="68"/>
  <c r="P21" i="110"/>
  <c r="D21" i="110"/>
  <c r="P12" i="112"/>
  <c r="D12" i="112"/>
  <c r="D31" i="134"/>
  <c r="Y31" i="134" s="1"/>
  <c r="P25" i="109"/>
  <c r="D25" i="109"/>
  <c r="D13" i="146"/>
  <c r="K13" i="146" s="1"/>
  <c r="D18" i="110"/>
  <c r="P14" i="111"/>
  <c r="D14" i="111"/>
  <c r="D18" i="146"/>
  <c r="K18" i="146" s="1"/>
  <c r="D24" i="111"/>
  <c r="N13" i="95"/>
  <c r="Q13" i="95" s="1"/>
  <c r="D13" i="112"/>
  <c r="V18" i="92"/>
  <c r="U17" i="34"/>
  <c r="Y17" i="34"/>
  <c r="U10" i="10"/>
  <c r="I25" i="107"/>
  <c r="C26" i="106"/>
  <c r="N12" i="108"/>
  <c r="K12" i="108" s="1"/>
  <c r="N26" i="141"/>
  <c r="I26" i="141" s="1"/>
  <c r="T17" i="103"/>
  <c r="P17" i="103"/>
  <c r="Q17" i="103" s="1"/>
  <c r="X22" i="10"/>
  <c r="Z11" i="104"/>
  <c r="J15" i="155"/>
  <c r="F15" i="155"/>
  <c r="G15" i="155" s="1"/>
  <c r="N14" i="108"/>
  <c r="M14" i="108" s="1"/>
  <c r="K16" i="92"/>
  <c r="Y14" i="92" s="1"/>
  <c r="N25" i="97"/>
  <c r="G25" i="97" s="1"/>
  <c r="P21" i="109"/>
  <c r="D21" i="109"/>
  <c r="S16" i="92"/>
  <c r="AC14" i="92" s="1"/>
  <c r="C21" i="106"/>
  <c r="D17" i="143"/>
  <c r="H17" i="143" s="1"/>
  <c r="H30" i="108"/>
  <c r="H29" i="108"/>
  <c r="I10" i="108"/>
  <c r="F13" i="139"/>
  <c r="N15" i="141"/>
  <c r="K15" i="141" s="1"/>
  <c r="F21" i="137"/>
  <c r="N19" i="96"/>
  <c r="Q19" i="96" s="1"/>
  <c r="R18" i="10"/>
  <c r="F14" i="137"/>
  <c r="H20" i="137"/>
  <c r="H20" i="134"/>
  <c r="U15" i="34"/>
  <c r="N17" i="108"/>
  <c r="I17" i="108" s="1"/>
  <c r="D15" i="109"/>
  <c r="D15" i="146"/>
  <c r="F15" i="146" s="1"/>
  <c r="P14" i="112"/>
  <c r="D14" i="112"/>
  <c r="H29" i="137"/>
  <c r="D16" i="146"/>
  <c r="P18" i="111"/>
  <c r="D18" i="111"/>
  <c r="D23" i="109"/>
  <c r="T11" i="103"/>
  <c r="P25" i="110"/>
  <c r="D25" i="110"/>
  <c r="P24" i="111"/>
  <c r="N17" i="95"/>
  <c r="Q17" i="95" s="1"/>
  <c r="N23" i="108"/>
  <c r="K23" i="108" s="1"/>
  <c r="N12" i="141"/>
  <c r="K12" i="141" s="1"/>
  <c r="N26" i="108"/>
  <c r="I26" i="108" s="1"/>
  <c r="P26" i="112"/>
  <c r="D26" i="112"/>
  <c r="N27" i="95"/>
  <c r="Q27" i="95" s="1"/>
  <c r="F21" i="142"/>
  <c r="X14" i="10"/>
  <c r="Z23" i="68"/>
  <c r="P18" i="109"/>
  <c r="D18" i="109"/>
  <c r="AC13" i="146"/>
  <c r="AC12" i="145"/>
  <c r="N10" i="97"/>
  <c r="Q10" i="97" s="1"/>
  <c r="I23" i="95"/>
  <c r="P9" i="111"/>
  <c r="D9" i="111"/>
  <c r="C27" i="111"/>
  <c r="D20" i="147"/>
  <c r="F20" i="147" s="1"/>
  <c r="H20" i="139"/>
  <c r="D14" i="144"/>
  <c r="F14" i="144" s="1"/>
  <c r="E17" i="3"/>
  <c r="T27" i="103"/>
  <c r="P27" i="103"/>
  <c r="Q27" i="103" s="1"/>
  <c r="N22" i="97"/>
  <c r="Q22" i="97" s="1"/>
  <c r="Q31" i="144"/>
  <c r="T31" i="144" s="1"/>
  <c r="D15" i="110"/>
  <c r="AC20" i="146"/>
  <c r="N16" i="97"/>
  <c r="Q16" i="97" s="1"/>
  <c r="D14" i="142"/>
  <c r="D24" i="144"/>
  <c r="K24" i="144" s="1"/>
  <c r="D29" i="51"/>
  <c r="E29" i="51" s="1"/>
  <c r="H28" i="142"/>
  <c r="N11" i="97"/>
  <c r="P23" i="110"/>
  <c r="D23" i="110"/>
  <c r="P19" i="109"/>
  <c r="D19" i="109"/>
  <c r="AC22" i="146"/>
  <c r="D29" i="142"/>
  <c r="D29" i="50"/>
  <c r="E15" i="50" s="1"/>
  <c r="J31" i="144"/>
  <c r="M31" i="144" s="1"/>
  <c r="D12" i="144"/>
  <c r="K21" i="92"/>
  <c r="Y18" i="92" s="1"/>
  <c r="AC27" i="147"/>
  <c r="D18" i="145"/>
  <c r="T31" i="139"/>
  <c r="P17" i="112"/>
  <c r="D17" i="112"/>
  <c r="P9" i="110"/>
  <c r="C27" i="110"/>
  <c r="D9" i="110"/>
  <c r="N22" i="95"/>
  <c r="I22" i="95" s="1"/>
  <c r="P16" i="112"/>
  <c r="D16" i="112"/>
  <c r="AC18" i="146"/>
  <c r="T20" i="103"/>
  <c r="D19" i="110"/>
  <c r="D14" i="146"/>
  <c r="D17" i="142"/>
  <c r="H17" i="142" s="1"/>
  <c r="N14" i="141"/>
  <c r="K14" i="141" s="1"/>
  <c r="D16" i="142"/>
  <c r="U22" i="10"/>
  <c r="F29" i="146"/>
  <c r="J30" i="97"/>
  <c r="N25" i="108"/>
  <c r="M25" i="108" s="1"/>
  <c r="E24" i="3"/>
  <c r="Q16" i="92"/>
  <c r="AB15" i="92" s="1"/>
  <c r="H12" i="137"/>
  <c r="P14" i="105"/>
  <c r="Q14" i="105" s="1"/>
  <c r="T14" i="105"/>
  <c r="D16" i="145"/>
  <c r="N24" i="95"/>
  <c r="Q24" i="95" s="1"/>
  <c r="F17" i="134"/>
  <c r="F27" i="137"/>
  <c r="P15" i="111"/>
  <c r="D15" i="111"/>
  <c r="D20" i="146"/>
  <c r="F20" i="146" s="1"/>
  <c r="U14" i="34"/>
  <c r="P16" i="111"/>
  <c r="D16" i="111"/>
  <c r="P9" i="109"/>
  <c r="D9" i="109"/>
  <c r="C27" i="109"/>
  <c r="P27" i="109" s="1"/>
  <c r="D24" i="146"/>
  <c r="AC28" i="146"/>
  <c r="P9" i="112"/>
  <c r="D9" i="112"/>
  <c r="C27" i="112"/>
  <c r="AC24" i="148"/>
  <c r="P22" i="104"/>
  <c r="Q22" i="104" s="1"/>
  <c r="T22" i="104"/>
  <c r="R27" i="10"/>
  <c r="D22" i="109"/>
  <c r="E31" i="144"/>
  <c r="E16" i="92"/>
  <c r="H30" i="97"/>
  <c r="D29" i="145"/>
  <c r="G31" i="143"/>
  <c r="T19" i="103"/>
  <c r="AA31" i="137"/>
  <c r="T20" i="104"/>
  <c r="P20" i="104"/>
  <c r="Q20" i="104" s="1"/>
  <c r="N19" i="108"/>
  <c r="G19" i="108" s="1"/>
  <c r="N25" i="141"/>
  <c r="K25" i="141" s="1"/>
  <c r="E26" i="3"/>
  <c r="Q16" i="152"/>
  <c r="AB12" i="152" s="1"/>
  <c r="AC16" i="145"/>
  <c r="G31" i="146"/>
  <c r="D11" i="109"/>
  <c r="H17" i="139"/>
  <c r="AC15" i="142"/>
  <c r="D22" i="110"/>
  <c r="N21" i="95"/>
  <c r="Q21" i="95" s="1"/>
  <c r="D22" i="146"/>
  <c r="K22" i="146" s="1"/>
  <c r="P20" i="112"/>
  <c r="D20" i="112"/>
  <c r="D26" i="146"/>
  <c r="D15" i="144"/>
  <c r="K15" i="144" s="1"/>
  <c r="K27" i="108"/>
  <c r="T19" i="104"/>
  <c r="P19" i="104"/>
  <c r="Q19" i="104" s="1"/>
  <c r="H14" i="139"/>
  <c r="P19" i="105"/>
  <c r="Q19" i="105" s="1"/>
  <c r="T19" i="105"/>
  <c r="N10" i="96"/>
  <c r="I10" i="96" s="1"/>
  <c r="X27" i="10"/>
  <c r="F25" i="139"/>
  <c r="E14" i="3"/>
  <c r="E29" i="3"/>
  <c r="P22" i="103"/>
  <c r="Q22" i="103" s="1"/>
  <c r="T22" i="103"/>
  <c r="K19" i="98"/>
  <c r="Y17" i="98" s="1"/>
  <c r="F20" i="137"/>
  <c r="E23" i="68"/>
  <c r="D28" i="144"/>
  <c r="H28" i="144" s="1"/>
  <c r="D27" i="142"/>
  <c r="N22" i="141"/>
  <c r="I22" i="141" s="1"/>
  <c r="D21" i="111"/>
  <c r="H19" i="144"/>
  <c r="H22" i="139"/>
  <c r="D10" i="112"/>
  <c r="Z18" i="152"/>
  <c r="E22" i="3"/>
  <c r="Y27" i="34"/>
  <c r="W23" i="68"/>
  <c r="X16" i="68"/>
  <c r="O31" i="137"/>
  <c r="G31" i="137"/>
  <c r="N16" i="95"/>
  <c r="Q16" i="95" s="1"/>
  <c r="H24" i="143"/>
  <c r="D23" i="142"/>
  <c r="P14" i="109"/>
  <c r="D14" i="109"/>
  <c r="K18" i="96"/>
  <c r="U22" i="34"/>
  <c r="AC23" i="142"/>
  <c r="W11" i="104"/>
  <c r="V30" i="104"/>
  <c r="W30" i="104" s="1"/>
  <c r="N27" i="97"/>
  <c r="Q27" i="97" s="1"/>
  <c r="T31" i="134"/>
  <c r="D20" i="110"/>
  <c r="C14" i="106"/>
  <c r="AC19" i="146"/>
  <c r="F28" i="155"/>
  <c r="G28" i="155" s="1"/>
  <c r="J28" i="155"/>
  <c r="AC21" i="146"/>
  <c r="M31" i="134"/>
  <c r="E31" i="134"/>
  <c r="I18" i="96"/>
  <c r="D16" i="110"/>
  <c r="H29" i="146"/>
  <c r="Y11" i="101"/>
  <c r="S13" i="101"/>
  <c r="V22" i="101"/>
  <c r="S11" i="4"/>
  <c r="Y20" i="4"/>
  <c r="Y19" i="101"/>
  <c r="Y13" i="101"/>
  <c r="S23" i="101"/>
  <c r="Y26" i="4"/>
  <c r="V24" i="101"/>
  <c r="S26" i="4"/>
  <c r="S21" i="4"/>
  <c r="S27" i="101"/>
  <c r="S15" i="101"/>
  <c r="V13" i="101"/>
  <c r="V20" i="101"/>
  <c r="S14" i="4"/>
  <c r="V28" i="4"/>
  <c r="V18" i="4"/>
  <c r="S22" i="100"/>
  <c r="S13" i="4"/>
  <c r="S23" i="4"/>
  <c r="V23" i="4"/>
  <c r="S18" i="4"/>
  <c r="V12" i="101"/>
  <c r="Y23" i="100"/>
  <c r="S20" i="101"/>
  <c r="S17" i="100"/>
  <c r="V21" i="101"/>
  <c r="S24" i="100"/>
  <c r="S27" i="4"/>
  <c r="V17" i="100"/>
  <c r="V11" i="100"/>
  <c r="Y22" i="100"/>
  <c r="Y13" i="100"/>
  <c r="V27" i="100"/>
  <c r="V25" i="100"/>
  <c r="Y17" i="101"/>
  <c r="V13" i="4"/>
  <c r="S24" i="101"/>
  <c r="V15" i="101"/>
  <c r="Y13" i="4"/>
  <c r="S24" i="4"/>
  <c r="S26" i="101"/>
  <c r="V26" i="4"/>
  <c r="Y22" i="4"/>
  <c r="Y14" i="4"/>
  <c r="V14" i="4"/>
  <c r="Y27" i="4"/>
  <c r="Y27" i="101"/>
  <c r="Y24" i="4"/>
  <c r="S16" i="4"/>
  <c r="V19" i="101"/>
  <c r="Y15" i="101"/>
  <c r="Y15" i="4"/>
  <c r="V12" i="4"/>
  <c r="V27" i="4"/>
  <c r="V26" i="101"/>
  <c r="S19" i="101"/>
  <c r="Y17" i="4"/>
  <c r="S21" i="101"/>
  <c r="S25" i="100"/>
  <c r="Y21" i="101"/>
  <c r="S28" i="101"/>
  <c r="V11" i="101"/>
  <c r="Y25" i="101"/>
  <c r="V28" i="100"/>
  <c r="Y12" i="100"/>
  <c r="S14" i="100"/>
  <c r="V26" i="100"/>
  <c r="S18" i="100"/>
  <c r="S20" i="100"/>
  <c r="V20" i="100"/>
  <c r="Y25" i="100"/>
  <c r="V12" i="100"/>
  <c r="S28" i="100"/>
  <c r="Y18" i="100"/>
  <c r="S12" i="100"/>
  <c r="Y17" i="100"/>
  <c r="V23" i="101"/>
  <c r="Y22" i="101"/>
  <c r="V17" i="4"/>
  <c r="V14" i="100"/>
  <c r="S22" i="101"/>
  <c r="Y24" i="101"/>
  <c r="S25" i="4"/>
  <c r="S22" i="4"/>
  <c r="S17" i="4"/>
  <c r="S11" i="101"/>
  <c r="S14" i="101"/>
  <c r="V11" i="4"/>
  <c r="S28" i="4"/>
  <c r="Y11" i="4"/>
  <c r="S12" i="101"/>
  <c r="Y16" i="4"/>
  <c r="S17" i="101"/>
  <c r="Y23" i="101"/>
  <c r="V24" i="4"/>
  <c r="S20" i="4"/>
  <c r="V27" i="101"/>
  <c r="Y25" i="4"/>
  <c r="Y12" i="4"/>
  <c r="V28" i="101"/>
  <c r="V17" i="101"/>
  <c r="Y23" i="4"/>
  <c r="V18" i="101"/>
  <c r="Y15" i="100"/>
  <c r="V21" i="4"/>
  <c r="Y21" i="100"/>
  <c r="S26" i="100"/>
  <c r="S16" i="101"/>
  <c r="V20" i="4"/>
  <c r="S19" i="4"/>
  <c r="Y26" i="101"/>
  <c r="S12" i="4"/>
  <c r="S25" i="101"/>
  <c r="Y19" i="4"/>
  <c r="Y21" i="4"/>
  <c r="V25" i="4"/>
  <c r="V19" i="4"/>
  <c r="V16" i="4"/>
  <c r="Y20" i="101"/>
  <c r="S15" i="4"/>
  <c r="Y18" i="101"/>
  <c r="Y12" i="101"/>
  <c r="V15" i="4"/>
  <c r="Y18" i="4"/>
  <c r="V22" i="4"/>
  <c r="Y16" i="101"/>
  <c r="S18" i="101"/>
  <c r="V25" i="101"/>
  <c r="Y28" i="101"/>
  <c r="Y14" i="101"/>
  <c r="Y11" i="100"/>
  <c r="Y19" i="100"/>
  <c r="V23" i="100"/>
  <c r="V14" i="101"/>
  <c r="V16" i="101"/>
  <c r="V16" i="100"/>
  <c r="S21" i="100"/>
  <c r="Y28" i="4"/>
  <c r="Y26" i="100"/>
  <c r="S13" i="100"/>
  <c r="V21" i="100"/>
  <c r="S16" i="100"/>
  <c r="S23" i="100"/>
  <c r="S15" i="100"/>
  <c r="Y28" i="100"/>
  <c r="Y24" i="100"/>
  <c r="V15" i="100"/>
  <c r="V24" i="100"/>
  <c r="S19" i="100"/>
  <c r="Y20" i="100"/>
  <c r="Y14" i="100"/>
  <c r="Y16" i="100"/>
  <c r="V22" i="100"/>
  <c r="S27" i="100"/>
  <c r="V18" i="100"/>
  <c r="S11" i="100"/>
  <c r="V19" i="100"/>
  <c r="V13" i="100"/>
  <c r="Y27" i="100"/>
  <c r="Z27" i="100" l="1"/>
  <c r="W13" i="100"/>
  <c r="W19" i="100"/>
  <c r="T11" i="100"/>
  <c r="S30" i="100"/>
  <c r="T30" i="100" s="1"/>
  <c r="P11" i="100"/>
  <c r="Q11" i="100" s="1"/>
  <c r="W18" i="100"/>
  <c r="T27" i="100"/>
  <c r="P27" i="100"/>
  <c r="Q27" i="100" s="1"/>
  <c r="W22" i="100"/>
  <c r="Z16" i="100"/>
  <c r="Z14" i="100"/>
  <c r="Z20" i="100"/>
  <c r="P19" i="100"/>
  <c r="Q19" i="100" s="1"/>
  <c r="T19" i="100"/>
  <c r="W24" i="100"/>
  <c r="W15" i="100"/>
  <c r="Z24" i="100"/>
  <c r="Z28" i="100"/>
  <c r="T15" i="100"/>
  <c r="P15" i="100"/>
  <c r="Q15" i="100" s="1"/>
  <c r="T23" i="100"/>
  <c r="P23" i="100"/>
  <c r="Q23" i="100" s="1"/>
  <c r="T16" i="100"/>
  <c r="P16" i="100"/>
  <c r="Q16" i="100" s="1"/>
  <c r="W21" i="100"/>
  <c r="T13" i="100"/>
  <c r="P13" i="100"/>
  <c r="Q13" i="100" s="1"/>
  <c r="Z26" i="100"/>
  <c r="Z28" i="4"/>
  <c r="P21" i="100"/>
  <c r="Q21" i="100" s="1"/>
  <c r="T21" i="100"/>
  <c r="W16" i="100"/>
  <c r="W16" i="101"/>
  <c r="W14" i="101"/>
  <c r="W23" i="100"/>
  <c r="Z19" i="100"/>
  <c r="Z11" i="100"/>
  <c r="Y30" i="100"/>
  <c r="Z30" i="100" s="1"/>
  <c r="Z14" i="101"/>
  <c r="Z28" i="101"/>
  <c r="W25" i="101"/>
  <c r="P18" i="101"/>
  <c r="Q18" i="101" s="1"/>
  <c r="T18" i="101"/>
  <c r="Z16" i="101"/>
  <c r="W22" i="4"/>
  <c r="Z18" i="4"/>
  <c r="W15" i="4"/>
  <c r="Z12" i="101"/>
  <c r="Z18" i="101"/>
  <c r="P15" i="4"/>
  <c r="Q15" i="4" s="1"/>
  <c r="T15" i="4"/>
  <c r="Z20" i="101"/>
  <c r="W16" i="4"/>
  <c r="W19" i="4"/>
  <c r="W25" i="4"/>
  <c r="Z21" i="4"/>
  <c r="Z19" i="4"/>
  <c r="T25" i="101"/>
  <c r="P25" i="101"/>
  <c r="Q25" i="101" s="1"/>
  <c r="P12" i="4"/>
  <c r="Q12" i="4" s="1"/>
  <c r="T12" i="4"/>
  <c r="Z26" i="101"/>
  <c r="P19" i="4"/>
  <c r="Q19" i="4" s="1"/>
  <c r="T19" i="4"/>
  <c r="W20" i="4"/>
  <c r="P16" i="101"/>
  <c r="Q16" i="101" s="1"/>
  <c r="T16" i="101"/>
  <c r="P26" i="100"/>
  <c r="Q26" i="100" s="1"/>
  <c r="T26" i="100"/>
  <c r="Z21" i="100"/>
  <c r="W21" i="4"/>
  <c r="Z15" i="100"/>
  <c r="W18" i="101"/>
  <c r="Z23" i="4"/>
  <c r="W17" i="101"/>
  <c r="W28" i="101"/>
  <c r="Z12" i="4"/>
  <c r="Z25" i="4"/>
  <c r="W27" i="101"/>
  <c r="P20" i="4"/>
  <c r="Q20" i="4" s="1"/>
  <c r="T20" i="4"/>
  <c r="W24" i="4"/>
  <c r="Z23" i="101"/>
  <c r="P17" i="101"/>
  <c r="Q17" i="101" s="1"/>
  <c r="T17" i="101"/>
  <c r="Z16" i="4"/>
  <c r="T12" i="101"/>
  <c r="P12" i="101"/>
  <c r="Q12" i="101" s="1"/>
  <c r="Z11" i="4"/>
  <c r="Y30" i="4"/>
  <c r="Z30" i="4" s="1"/>
  <c r="P28" i="4"/>
  <c r="Q28" i="4" s="1"/>
  <c r="T28" i="4"/>
  <c r="W11" i="4"/>
  <c r="V30" i="4"/>
  <c r="W30" i="4" s="1"/>
  <c r="T14" i="101"/>
  <c r="P14" i="101"/>
  <c r="Q14" i="101" s="1"/>
  <c r="S30" i="101"/>
  <c r="T30" i="101" s="1"/>
  <c r="P11" i="101"/>
  <c r="Q11" i="101" s="1"/>
  <c r="T11" i="101"/>
  <c r="T17" i="4"/>
  <c r="P17" i="4"/>
  <c r="Q17" i="4" s="1"/>
  <c r="T22" i="4"/>
  <c r="P22" i="4"/>
  <c r="Q22" i="4" s="1"/>
  <c r="P25" i="4"/>
  <c r="Q25" i="4" s="1"/>
  <c r="T25" i="4"/>
  <c r="Z24" i="101"/>
  <c r="P22" i="101"/>
  <c r="Q22" i="101" s="1"/>
  <c r="T22" i="101"/>
  <c r="W14" i="100"/>
  <c r="W17" i="4"/>
  <c r="Z22" i="101"/>
  <c r="W23" i="101"/>
  <c r="Z17" i="100"/>
  <c r="P12" i="100"/>
  <c r="Q12" i="100" s="1"/>
  <c r="T12" i="100"/>
  <c r="Z18" i="100"/>
  <c r="P28" i="100"/>
  <c r="Q28" i="100" s="1"/>
  <c r="T28" i="100"/>
  <c r="W12" i="100"/>
  <c r="Z25" i="100"/>
  <c r="W20" i="100"/>
  <c r="P20" i="100"/>
  <c r="Q20" i="100" s="1"/>
  <c r="T20" i="100"/>
  <c r="P18" i="100"/>
  <c r="Q18" i="100" s="1"/>
  <c r="T18" i="100"/>
  <c r="W26" i="100"/>
  <c r="P14" i="100"/>
  <c r="Q14" i="100" s="1"/>
  <c r="T14" i="100"/>
  <c r="Z12" i="100"/>
  <c r="W28" i="100"/>
  <c r="Z25" i="101"/>
  <c r="W11" i="101"/>
  <c r="V30" i="101"/>
  <c r="W30" i="101" s="1"/>
  <c r="T28" i="101"/>
  <c r="P28" i="101"/>
  <c r="Q28" i="101" s="1"/>
  <c r="Z21" i="101"/>
  <c r="P25" i="100"/>
  <c r="Q25" i="100" s="1"/>
  <c r="T25" i="100"/>
  <c r="P21" i="101"/>
  <c r="Q21" i="101" s="1"/>
  <c r="T21" i="101"/>
  <c r="Z17" i="4"/>
  <c r="T19" i="101"/>
  <c r="P19" i="101"/>
  <c r="Q19" i="101" s="1"/>
  <c r="W26" i="101"/>
  <c r="W27" i="4"/>
  <c r="W12" i="4"/>
  <c r="Z15" i="4"/>
  <c r="Z15" i="101"/>
  <c r="W19" i="101"/>
  <c r="T16" i="4"/>
  <c r="P16" i="4"/>
  <c r="Q16" i="4" s="1"/>
  <c r="Z24" i="4"/>
  <c r="Z27" i="101"/>
  <c r="Z27" i="4"/>
  <c r="W14" i="4"/>
  <c r="Z14" i="4"/>
  <c r="Z22" i="4"/>
  <c r="W26" i="4"/>
  <c r="P26" i="101"/>
  <c r="Q26" i="101" s="1"/>
  <c r="T26" i="101"/>
  <c r="T24" i="4"/>
  <c r="P24" i="4"/>
  <c r="Q24" i="4" s="1"/>
  <c r="Z13" i="4"/>
  <c r="W15" i="101"/>
  <c r="P24" i="101"/>
  <c r="Q24" i="101" s="1"/>
  <c r="T24" i="101"/>
  <c r="W13" i="4"/>
  <c r="Z17" i="101"/>
  <c r="W25" i="100"/>
  <c r="W27" i="100"/>
  <c r="Z13" i="100"/>
  <c r="Z22" i="100"/>
  <c r="W11" i="100"/>
  <c r="V30" i="100"/>
  <c r="W30" i="100" s="1"/>
  <c r="W17" i="100"/>
  <c r="T27" i="4"/>
  <c r="P27" i="4"/>
  <c r="Q27" i="4" s="1"/>
  <c r="P24" i="100"/>
  <c r="Q24" i="100" s="1"/>
  <c r="T24" i="100"/>
  <c r="W21" i="101"/>
  <c r="P17" i="100"/>
  <c r="Q17" i="100" s="1"/>
  <c r="T17" i="100"/>
  <c r="T20" i="101"/>
  <c r="P20" i="101"/>
  <c r="Q20" i="101" s="1"/>
  <c r="Z23" i="100"/>
  <c r="W12" i="101"/>
  <c r="T18" i="4"/>
  <c r="P18" i="4"/>
  <c r="Q18" i="4" s="1"/>
  <c r="W23" i="4"/>
  <c r="P23" i="4"/>
  <c r="Q23" i="4" s="1"/>
  <c r="T23" i="4"/>
  <c r="T13" i="4"/>
  <c r="P13" i="4"/>
  <c r="Q13" i="4" s="1"/>
  <c r="T22" i="100"/>
  <c r="P22" i="100"/>
  <c r="Q22" i="100" s="1"/>
  <c r="W18" i="4"/>
  <c r="W28" i="4"/>
  <c r="P14" i="4"/>
  <c r="Q14" i="4" s="1"/>
  <c r="T14" i="4"/>
  <c r="W20" i="101"/>
  <c r="W13" i="101"/>
  <c r="P15" i="101"/>
  <c r="Q15" i="101" s="1"/>
  <c r="T15" i="101"/>
  <c r="P27" i="101"/>
  <c r="Q27" i="101" s="1"/>
  <c r="T27" i="101"/>
  <c r="T21" i="4"/>
  <c r="P21" i="4"/>
  <c r="Q21" i="4" s="1"/>
  <c r="P26" i="4"/>
  <c r="Q26" i="4" s="1"/>
  <c r="T26" i="4"/>
  <c r="W24" i="101"/>
  <c r="Z26" i="4"/>
  <c r="T23" i="101"/>
  <c r="P23" i="101"/>
  <c r="Q23" i="101" s="1"/>
  <c r="Z13" i="101"/>
  <c r="Z19" i="101"/>
  <c r="Z20" i="4"/>
  <c r="T11" i="4"/>
  <c r="S30" i="4"/>
  <c r="T30" i="4" s="1"/>
  <c r="P11" i="4"/>
  <c r="Q11" i="4" s="1"/>
  <c r="W22" i="101"/>
  <c r="T13" i="101"/>
  <c r="P13" i="101"/>
  <c r="Q13" i="101" s="1"/>
  <c r="Y30" i="101"/>
  <c r="Z30" i="101" s="1"/>
  <c r="Z11" i="101"/>
  <c r="O29" i="54"/>
  <c r="D25" i="45"/>
  <c r="D26" i="45"/>
  <c r="G31" i="147"/>
  <c r="F16" i="139"/>
  <c r="O19" i="98"/>
  <c r="AA17" i="98" s="1"/>
  <c r="K15" i="98"/>
  <c r="N24" i="97"/>
  <c r="Q24" i="97" s="1"/>
  <c r="N21" i="97"/>
  <c r="Q21" i="97" s="1"/>
  <c r="D30" i="97"/>
  <c r="N15" i="97"/>
  <c r="Q15" i="97" s="1"/>
  <c r="N17" i="97"/>
  <c r="M17" i="97" s="1"/>
  <c r="N23" i="97"/>
  <c r="Q23" i="97" s="1"/>
  <c r="N22" i="96"/>
  <c r="Q22" i="96" s="1"/>
  <c r="U30" i="48"/>
  <c r="H30" i="96"/>
  <c r="J30" i="96"/>
  <c r="N23" i="96"/>
  <c r="N25" i="96"/>
  <c r="Q25" i="96" s="1"/>
  <c r="N27" i="96"/>
  <c r="Q27" i="96" s="1"/>
  <c r="D30" i="96"/>
  <c r="L30" i="96"/>
  <c r="H30" i="95"/>
  <c r="L30" i="95"/>
  <c r="N18" i="95"/>
  <c r="Q18" i="95" s="1"/>
  <c r="N12" i="95"/>
  <c r="N21" i="94"/>
  <c r="Q21" i="94" s="1"/>
  <c r="J12" i="155"/>
  <c r="J21" i="155"/>
  <c r="N24" i="94"/>
  <c r="K24" i="94" s="1"/>
  <c r="N22" i="94"/>
  <c r="Q22" i="94" s="1"/>
  <c r="N19" i="94"/>
  <c r="Q19" i="94" s="1"/>
  <c r="N12" i="94"/>
  <c r="Q12" i="94" s="1"/>
  <c r="N23" i="94"/>
  <c r="H30" i="94"/>
  <c r="Q21" i="152"/>
  <c r="N23" i="68"/>
  <c r="S16" i="152"/>
  <c r="AC12" i="152" s="1"/>
  <c r="H15" i="142"/>
  <c r="N25" i="43"/>
  <c r="L29" i="108"/>
  <c r="F30" i="108"/>
  <c r="F29" i="141"/>
  <c r="T18" i="103"/>
  <c r="F26" i="134"/>
  <c r="P21" i="103"/>
  <c r="Q21" i="103" s="1"/>
  <c r="P19" i="103"/>
  <c r="Q19" i="103" s="1"/>
  <c r="F15" i="134"/>
  <c r="P11" i="103"/>
  <c r="F27" i="134"/>
  <c r="F21" i="107"/>
  <c r="K14" i="107"/>
  <c r="I14" i="107" s="1"/>
  <c r="Q23" i="96"/>
  <c r="M23" i="96"/>
  <c r="Q12" i="97"/>
  <c r="K12" i="97"/>
  <c r="M12" i="97"/>
  <c r="H16" i="144"/>
  <c r="W17" i="152"/>
  <c r="W19" i="152"/>
  <c r="W18" i="152"/>
  <c r="AB17" i="152"/>
  <c r="AB18" i="152"/>
  <c r="Q31" i="146"/>
  <c r="V31" i="146" s="1"/>
  <c r="P23" i="103"/>
  <c r="Q23" i="103" s="1"/>
  <c r="H32" i="107"/>
  <c r="D28" i="146"/>
  <c r="H28" i="146" s="1"/>
  <c r="D26" i="147"/>
  <c r="H26" i="147" s="1"/>
  <c r="L30" i="94"/>
  <c r="D19" i="143"/>
  <c r="F19" i="143" s="1"/>
  <c r="Q17" i="94"/>
  <c r="D21" i="147"/>
  <c r="H21" i="147" s="1"/>
  <c r="L30" i="97"/>
  <c r="N28" i="43"/>
  <c r="W20" i="92"/>
  <c r="P16" i="103"/>
  <c r="Q16" i="103" s="1"/>
  <c r="J31" i="146"/>
  <c r="O31" i="146" s="1"/>
  <c r="V30" i="105"/>
  <c r="W30" i="105" s="1"/>
  <c r="D29" i="54"/>
  <c r="E29" i="54" s="1"/>
  <c r="E19" i="3"/>
  <c r="P16" i="105"/>
  <c r="Q16" i="105" s="1"/>
  <c r="E15" i="3"/>
  <c r="V30" i="103"/>
  <c r="W30" i="103" s="1"/>
  <c r="D22" i="147"/>
  <c r="Y30" i="103"/>
  <c r="Z30" i="103" s="1"/>
  <c r="AT25" i="103" s="1"/>
  <c r="G23" i="152"/>
  <c r="D18" i="148"/>
  <c r="D14" i="143"/>
  <c r="H14" i="143" s="1"/>
  <c r="N16" i="108"/>
  <c r="K16" i="108" s="1"/>
  <c r="K15" i="107"/>
  <c r="L15" i="107" s="1"/>
  <c r="F29" i="108"/>
  <c r="AC21" i="147"/>
  <c r="T21" i="103"/>
  <c r="AH22" i="103" s="1"/>
  <c r="H17" i="137"/>
  <c r="H21" i="79"/>
  <c r="S30" i="105"/>
  <c r="T30" i="105" s="1"/>
  <c r="I20" i="106"/>
  <c r="F14" i="107"/>
  <c r="D12" i="146"/>
  <c r="Y30" i="104"/>
  <c r="Z30" i="104" s="1"/>
  <c r="T29" i="10"/>
  <c r="U11" i="34"/>
  <c r="D27" i="147"/>
  <c r="H27" i="147" s="1"/>
  <c r="N18" i="43"/>
  <c r="E23" i="92"/>
  <c r="C22" i="106"/>
  <c r="Q31" i="142"/>
  <c r="T31" i="142" s="1"/>
  <c r="K29" i="102"/>
  <c r="P20" i="103"/>
  <c r="Q20" i="103" s="1"/>
  <c r="O16" i="68"/>
  <c r="S30" i="103"/>
  <c r="T30" i="103" s="1"/>
  <c r="AH15" i="103" s="1"/>
  <c r="D17" i="45"/>
  <c r="P30" i="4"/>
  <c r="Q30" i="4" s="1"/>
  <c r="D25" i="142"/>
  <c r="V30" i="49"/>
  <c r="U30" i="49" s="1"/>
  <c r="Y18" i="34"/>
  <c r="H29" i="10"/>
  <c r="I29" i="10" s="1"/>
  <c r="K17" i="94"/>
  <c r="H13" i="143"/>
  <c r="M31" i="36"/>
  <c r="N31" i="43"/>
  <c r="D13" i="142"/>
  <c r="AC14" i="143"/>
  <c r="N20" i="96"/>
  <c r="D23" i="147"/>
  <c r="Q31" i="148"/>
  <c r="V31" i="148" s="1"/>
  <c r="AC21" i="148"/>
  <c r="F30" i="141"/>
  <c r="P30" i="100"/>
  <c r="Q30" i="100" s="1"/>
  <c r="I22" i="84"/>
  <c r="AC27" i="144"/>
  <c r="K29" i="107"/>
  <c r="N10" i="95"/>
  <c r="K21" i="141"/>
  <c r="C31" i="84"/>
  <c r="G31" i="84" s="1"/>
  <c r="D27" i="144"/>
  <c r="X31" i="145"/>
  <c r="K27" i="141"/>
  <c r="F30" i="96"/>
  <c r="Q11" i="97"/>
  <c r="D21" i="148"/>
  <c r="H21" i="148" s="1"/>
  <c r="H13" i="144"/>
  <c r="D29" i="147"/>
  <c r="K29" i="147" s="1"/>
  <c r="X31" i="144"/>
  <c r="AA31" i="144" s="1"/>
  <c r="K31" i="43"/>
  <c r="E13" i="3"/>
  <c r="N16" i="141"/>
  <c r="K16" i="141" s="1"/>
  <c r="U18" i="34"/>
  <c r="D22" i="143"/>
  <c r="N15" i="96"/>
  <c r="Q15" i="96" s="1"/>
  <c r="J31" i="147"/>
  <c r="Q31" i="147"/>
  <c r="V31" i="147" s="1"/>
  <c r="P15" i="104"/>
  <c r="Q15" i="104" s="1"/>
  <c r="D14" i="145"/>
  <c r="P17" i="111"/>
  <c r="E27" i="3"/>
  <c r="J18" i="155"/>
  <c r="D15" i="143"/>
  <c r="K15" i="143" s="1"/>
  <c r="V31" i="137"/>
  <c r="E21" i="79"/>
  <c r="X31" i="146"/>
  <c r="AA31" i="146" s="1"/>
  <c r="D29" i="56"/>
  <c r="E25" i="56" s="1"/>
  <c r="D20" i="148"/>
  <c r="X19" i="10"/>
  <c r="I19" i="98"/>
  <c r="X18" i="98" s="1"/>
  <c r="H17" i="145"/>
  <c r="T31" i="137"/>
  <c r="F30" i="97"/>
  <c r="X31" i="142"/>
  <c r="AC31" i="142" s="1"/>
  <c r="X31" i="143"/>
  <c r="AA31" i="143" s="1"/>
  <c r="M21" i="108"/>
  <c r="D25" i="148"/>
  <c r="H25" i="148" s="1"/>
  <c r="P24" i="105"/>
  <c r="Q24" i="105" s="1"/>
  <c r="AA14" i="68"/>
  <c r="N17" i="96"/>
  <c r="AC18" i="148"/>
  <c r="D27" i="146"/>
  <c r="F27" i="146" s="1"/>
  <c r="D17" i="146"/>
  <c r="D21" i="145"/>
  <c r="D28" i="148"/>
  <c r="U19" i="10"/>
  <c r="D30" i="94"/>
  <c r="O15" i="98"/>
  <c r="AA13" i="98" s="1"/>
  <c r="F27" i="107"/>
  <c r="AC15" i="125"/>
  <c r="U15" i="125" s="1"/>
  <c r="J30" i="94"/>
  <c r="N14" i="97"/>
  <c r="Q14" i="97" s="1"/>
  <c r="F17" i="107"/>
  <c r="W23" i="34"/>
  <c r="N25" i="94"/>
  <c r="F20" i="134"/>
  <c r="AC25" i="146"/>
  <c r="N26" i="95"/>
  <c r="K26" i="95" s="1"/>
  <c r="T29" i="54"/>
  <c r="D29" i="148"/>
  <c r="H29" i="148" s="1"/>
  <c r="P24" i="103"/>
  <c r="Q24" i="103" s="1"/>
  <c r="F23" i="139"/>
  <c r="K19" i="95"/>
  <c r="AA16" i="79"/>
  <c r="E10" i="3"/>
  <c r="F20" i="107"/>
  <c r="G15" i="98"/>
  <c r="H27" i="134"/>
  <c r="AC31" i="146"/>
  <c r="AC19" i="79"/>
  <c r="N11" i="94"/>
  <c r="Q11" i="94" s="1"/>
  <c r="N18" i="94"/>
  <c r="Q18" i="94" s="1"/>
  <c r="O29" i="57"/>
  <c r="L16" i="107"/>
  <c r="I16" i="107"/>
  <c r="Q26" i="95"/>
  <c r="Q10" i="95"/>
  <c r="I10" i="95"/>
  <c r="M10" i="95"/>
  <c r="K10" i="95"/>
  <c r="Q18" i="70"/>
  <c r="Q22" i="70"/>
  <c r="Q16" i="70"/>
  <c r="Q31" i="70"/>
  <c r="Q27" i="70"/>
  <c r="Q24" i="70"/>
  <c r="Q21" i="70"/>
  <c r="Q28" i="70"/>
  <c r="Q25" i="70"/>
  <c r="Q30" i="70"/>
  <c r="Q29" i="70"/>
  <c r="Q17" i="70"/>
  <c r="Q13" i="70"/>
  <c r="Q23" i="70"/>
  <c r="Q20" i="70"/>
  <c r="Q32" i="70"/>
  <c r="Q26" i="70"/>
  <c r="Q15" i="70"/>
  <c r="Q19" i="70"/>
  <c r="Q14" i="70"/>
  <c r="G26" i="97"/>
  <c r="Q26" i="97"/>
  <c r="M26" i="97"/>
  <c r="I26" i="97"/>
  <c r="K26" i="97"/>
  <c r="Q30" i="48"/>
  <c r="T24" i="103"/>
  <c r="D31" i="155"/>
  <c r="J31" i="155" s="1"/>
  <c r="P27" i="105"/>
  <c r="Q27" i="105" s="1"/>
  <c r="Y30" i="105"/>
  <c r="Z30" i="105" s="1"/>
  <c r="AT14" i="105" s="1"/>
  <c r="F30" i="94"/>
  <c r="D32" i="107"/>
  <c r="E12" i="3"/>
  <c r="J29" i="53"/>
  <c r="J30" i="95"/>
  <c r="P22" i="105"/>
  <c r="Q22" i="105" s="1"/>
  <c r="V13" i="98"/>
  <c r="S30" i="48"/>
  <c r="Q23" i="94"/>
  <c r="D29" i="53"/>
  <c r="E25" i="53" s="1"/>
  <c r="AC13" i="147"/>
  <c r="J29" i="52"/>
  <c r="F22" i="137"/>
  <c r="E17" i="140"/>
  <c r="D14" i="147"/>
  <c r="K23" i="95"/>
  <c r="I27" i="107"/>
  <c r="G23" i="95"/>
  <c r="D19" i="148"/>
  <c r="F19" i="148" s="1"/>
  <c r="D17" i="147"/>
  <c r="P26" i="105"/>
  <c r="Q26" i="105" s="1"/>
  <c r="D24" i="148"/>
  <c r="D12" i="148"/>
  <c r="K20" i="107"/>
  <c r="L20" i="107" s="1"/>
  <c r="X31" i="147"/>
  <c r="AC31" i="147" s="1"/>
  <c r="F23" i="134"/>
  <c r="R16" i="10"/>
  <c r="F28" i="134"/>
  <c r="X25" i="10"/>
  <c r="AC27" i="142"/>
  <c r="M17" i="94"/>
  <c r="D29" i="57"/>
  <c r="AA12" i="125"/>
  <c r="D16" i="147"/>
  <c r="H16" i="147" s="1"/>
  <c r="U12" i="34"/>
  <c r="J29" i="57"/>
  <c r="F30" i="95"/>
  <c r="AC22" i="144"/>
  <c r="H24" i="137"/>
  <c r="I13" i="141"/>
  <c r="O15" i="125"/>
  <c r="H14" i="148"/>
  <c r="D30" i="95"/>
  <c r="J31" i="148"/>
  <c r="M31" i="148" s="1"/>
  <c r="I25" i="84"/>
  <c r="F24" i="137"/>
  <c r="AC19" i="144"/>
  <c r="M30" i="48"/>
  <c r="O30" i="48"/>
  <c r="G30" i="48"/>
  <c r="H12" i="145"/>
  <c r="H20" i="148"/>
  <c r="L25" i="107"/>
  <c r="Y10" i="34"/>
  <c r="F16" i="107"/>
  <c r="F14" i="148"/>
  <c r="E11" i="3"/>
  <c r="E21" i="3"/>
  <c r="F29" i="107"/>
  <c r="D29" i="52"/>
  <c r="E17" i="52" s="1"/>
  <c r="N10" i="94"/>
  <c r="I10" i="94" s="1"/>
  <c r="N13" i="97"/>
  <c r="I13" i="97" s="1"/>
  <c r="AC31" i="139"/>
  <c r="X18" i="10"/>
  <c r="Z14" i="92"/>
  <c r="P30" i="101"/>
  <c r="Q30" i="101" s="1"/>
  <c r="V18" i="98"/>
  <c r="H16" i="137"/>
  <c r="G13" i="96"/>
  <c r="M13" i="96"/>
  <c r="K13" i="96"/>
  <c r="L26" i="107"/>
  <c r="I26" i="107"/>
  <c r="Q21" i="96"/>
  <c r="I21" i="96"/>
  <c r="W14" i="98"/>
  <c r="W13" i="98"/>
  <c r="AT19" i="105"/>
  <c r="M29" i="52"/>
  <c r="Q17" i="96"/>
  <c r="K17" i="96"/>
  <c r="I17" i="96"/>
  <c r="M17" i="96"/>
  <c r="Z18" i="92"/>
  <c r="M16" i="96"/>
  <c r="I18" i="95"/>
  <c r="K23" i="96"/>
  <c r="I12" i="97"/>
  <c r="H26" i="142"/>
  <c r="K17" i="107"/>
  <c r="L17" i="107" s="1"/>
  <c r="AA18" i="79"/>
  <c r="F26" i="107"/>
  <c r="E20" i="3"/>
  <c r="F12" i="139"/>
  <c r="O29" i="56"/>
  <c r="I23" i="84"/>
  <c r="F16" i="134"/>
  <c r="AC12" i="148"/>
  <c r="T29" i="55"/>
  <c r="AD19" i="68"/>
  <c r="H16" i="134"/>
  <c r="R26" i="10"/>
  <c r="I16" i="152"/>
  <c r="H18" i="137"/>
  <c r="H14" i="137"/>
  <c r="AC21" i="142"/>
  <c r="D23" i="145"/>
  <c r="K13" i="108"/>
  <c r="F18" i="137"/>
  <c r="H29" i="139"/>
  <c r="AC13" i="142"/>
  <c r="R19" i="10"/>
  <c r="F13" i="137"/>
  <c r="F16" i="68"/>
  <c r="O31" i="143"/>
  <c r="N23" i="43"/>
  <c r="K16" i="96"/>
  <c r="I13" i="108"/>
  <c r="H27" i="145"/>
  <c r="AB19" i="152"/>
  <c r="I15" i="125"/>
  <c r="Y19" i="34"/>
  <c r="D31" i="136"/>
  <c r="E31" i="136" s="1"/>
  <c r="AC15" i="79"/>
  <c r="I15" i="79" s="1"/>
  <c r="P12" i="103"/>
  <c r="Q12" i="103" s="1"/>
  <c r="D15" i="148"/>
  <c r="H19" i="134"/>
  <c r="AC26" i="148"/>
  <c r="F17" i="137"/>
  <c r="N11" i="95"/>
  <c r="H15" i="139"/>
  <c r="D17" i="144"/>
  <c r="H21" i="137"/>
  <c r="AC20" i="144"/>
  <c r="E32" i="107"/>
  <c r="P25" i="105"/>
  <c r="Q25" i="105" s="1"/>
  <c r="AC12" i="146"/>
  <c r="H13" i="139"/>
  <c r="H28" i="134"/>
  <c r="D29" i="55"/>
  <c r="V30" i="34"/>
  <c r="G30" i="34" s="1"/>
  <c r="W14" i="34"/>
  <c r="E16" i="3"/>
  <c r="I18" i="84"/>
  <c r="AC24" i="147"/>
  <c r="X17" i="10"/>
  <c r="AC28" i="142"/>
  <c r="W24" i="34"/>
  <c r="O29" i="52"/>
  <c r="U27" i="34"/>
  <c r="I14" i="84"/>
  <c r="H12" i="139"/>
  <c r="H23" i="137"/>
  <c r="AC31" i="137"/>
  <c r="R15" i="10"/>
  <c r="F23" i="137"/>
  <c r="H22" i="137"/>
  <c r="AA14" i="79"/>
  <c r="AD18" i="79"/>
  <c r="E18" i="3"/>
  <c r="E23" i="3"/>
  <c r="F21" i="134"/>
  <c r="AD12" i="68"/>
  <c r="V31" i="134"/>
  <c r="AC17" i="144"/>
  <c r="I16" i="108"/>
  <c r="E20" i="53"/>
  <c r="V30" i="47"/>
  <c r="U30" i="47" s="1"/>
  <c r="F12" i="148"/>
  <c r="M29" i="53"/>
  <c r="D23" i="148"/>
  <c r="H23" i="148" s="1"/>
  <c r="L29" i="107"/>
  <c r="T29" i="56"/>
  <c r="U26" i="34"/>
  <c r="AC28" i="148"/>
  <c r="T29" i="53"/>
  <c r="AC22" i="147"/>
  <c r="K23" i="68"/>
  <c r="X11" i="10"/>
  <c r="AC29" i="144"/>
  <c r="AC16" i="148"/>
  <c r="X20" i="10"/>
  <c r="AC28" i="144"/>
  <c r="M23" i="95"/>
  <c r="AN13" i="103"/>
  <c r="D31" i="36"/>
  <c r="E23" i="152"/>
  <c r="X18" i="152"/>
  <c r="V31" i="143"/>
  <c r="I11" i="108"/>
  <c r="N22" i="43"/>
  <c r="I16" i="141"/>
  <c r="I21" i="141"/>
  <c r="K26" i="96"/>
  <c r="W13" i="92"/>
  <c r="F24" i="143"/>
  <c r="M22" i="108"/>
  <c r="AT20" i="105"/>
  <c r="M14" i="94"/>
  <c r="V17" i="98"/>
  <c r="E20" i="56"/>
  <c r="F20" i="143"/>
  <c r="F27" i="148"/>
  <c r="M30" i="47"/>
  <c r="O23" i="152"/>
  <c r="W17" i="98"/>
  <c r="AD13" i="68"/>
  <c r="Z15" i="92"/>
  <c r="M19" i="95"/>
  <c r="H26" i="148"/>
  <c r="K23" i="141"/>
  <c r="I26" i="94"/>
  <c r="I16" i="96"/>
  <c r="AA13" i="152"/>
  <c r="F16" i="144"/>
  <c r="R31" i="134"/>
  <c r="AN25" i="103"/>
  <c r="K18" i="95"/>
  <c r="M18" i="95"/>
  <c r="K20" i="95"/>
  <c r="H25" i="145"/>
  <c r="H12" i="148"/>
  <c r="AT16" i="103"/>
  <c r="E23" i="57"/>
  <c r="H29" i="144"/>
  <c r="D19" i="45"/>
  <c r="O26" i="97"/>
  <c r="L21" i="68"/>
  <c r="Z13" i="152"/>
  <c r="K17" i="97"/>
  <c r="E16" i="57"/>
  <c r="F31" i="134"/>
  <c r="N20" i="43"/>
  <c r="AA14" i="152"/>
  <c r="F24" i="148"/>
  <c r="M26" i="94"/>
  <c r="N21" i="43"/>
  <c r="AC19" i="152"/>
  <c r="H30" i="45"/>
  <c r="H18" i="148"/>
  <c r="H12" i="147"/>
  <c r="I20" i="97"/>
  <c r="H29" i="147"/>
  <c r="I20" i="108"/>
  <c r="W13" i="152"/>
  <c r="X21" i="68"/>
  <c r="E23" i="52"/>
  <c r="E27" i="52"/>
  <c r="H27" i="148"/>
  <c r="M20" i="108"/>
  <c r="O21" i="68"/>
  <c r="M14" i="95"/>
  <c r="H22" i="145"/>
  <c r="AC14" i="98"/>
  <c r="U21" i="68"/>
  <c r="X17" i="98"/>
  <c r="X20" i="92"/>
  <c r="E18" i="52"/>
  <c r="E15" i="52"/>
  <c r="H13" i="145"/>
  <c r="W14" i="152"/>
  <c r="I17" i="107"/>
  <c r="X13" i="92"/>
  <c r="F12" i="145"/>
  <c r="E25" i="52"/>
  <c r="AA21" i="68"/>
  <c r="E26" i="52"/>
  <c r="E22" i="52"/>
  <c r="N15" i="102"/>
  <c r="M15" i="96"/>
  <c r="I12" i="108"/>
  <c r="K15" i="95"/>
  <c r="E23" i="54"/>
  <c r="N16" i="43"/>
  <c r="R29" i="56"/>
  <c r="H31" i="137"/>
  <c r="M25" i="95"/>
  <c r="F26" i="145"/>
  <c r="H26" i="145"/>
  <c r="E20" i="50"/>
  <c r="K12" i="94"/>
  <c r="I26" i="95"/>
  <c r="H16" i="148"/>
  <c r="E21" i="50"/>
  <c r="K25" i="97"/>
  <c r="M18" i="97"/>
  <c r="H14" i="145"/>
  <c r="K16" i="94"/>
  <c r="H15" i="143"/>
  <c r="M18" i="96"/>
  <c r="AA15" i="92"/>
  <c r="I23" i="96"/>
  <c r="H29" i="143"/>
  <c r="E24" i="56"/>
  <c r="AA14" i="92"/>
  <c r="O15" i="79"/>
  <c r="AA15" i="79"/>
  <c r="H20" i="145"/>
  <c r="M27" i="108"/>
  <c r="F17" i="146"/>
  <c r="Y18" i="152"/>
  <c r="F29" i="142"/>
  <c r="M21" i="98"/>
  <c r="I21" i="68"/>
  <c r="M19" i="36"/>
  <c r="I18" i="107"/>
  <c r="M28" i="36"/>
  <c r="M11" i="36"/>
  <c r="AH19" i="104"/>
  <c r="G11" i="97"/>
  <c r="I18" i="108"/>
  <c r="F26" i="143"/>
  <c r="X15" i="79"/>
  <c r="E16" i="52"/>
  <c r="W16" i="98"/>
  <c r="F28" i="147"/>
  <c r="Y13" i="92"/>
  <c r="AA13" i="92"/>
  <c r="Z18" i="98"/>
  <c r="R15" i="79"/>
  <c r="F20" i="148"/>
  <c r="K20" i="148"/>
  <c r="F22" i="142"/>
  <c r="AT28" i="105"/>
  <c r="G25" i="96"/>
  <c r="F22" i="144"/>
  <c r="F29" i="147"/>
  <c r="F12" i="147"/>
  <c r="G21" i="96"/>
  <c r="X17" i="92"/>
  <c r="Q21" i="98"/>
  <c r="F27" i="145"/>
  <c r="M23" i="92"/>
  <c r="G26" i="141"/>
  <c r="AA31" i="142"/>
  <c r="K11" i="141"/>
  <c r="K22" i="94"/>
  <c r="D29" i="45"/>
  <c r="M29" i="56"/>
  <c r="R21" i="68"/>
  <c r="F15" i="143"/>
  <c r="X16" i="98"/>
  <c r="K22" i="96"/>
  <c r="F15" i="144"/>
  <c r="K18" i="108"/>
  <c r="H25" i="143"/>
  <c r="N21" i="102"/>
  <c r="E15" i="51"/>
  <c r="M25" i="97"/>
  <c r="AC15" i="92"/>
  <c r="N24" i="102"/>
  <c r="I14" i="94"/>
  <c r="E24" i="50"/>
  <c r="G12" i="94"/>
  <c r="K16" i="146"/>
  <c r="G15" i="141"/>
  <c r="I18" i="141"/>
  <c r="N13" i="102"/>
  <c r="G18" i="108"/>
  <c r="G22" i="94"/>
  <c r="H16" i="143"/>
  <c r="F27" i="147"/>
  <c r="AT13" i="105"/>
  <c r="F23" i="146"/>
  <c r="H23" i="146"/>
  <c r="AN21" i="103"/>
  <c r="AN19" i="103"/>
  <c r="AT30" i="104"/>
  <c r="E26" i="56"/>
  <c r="E28" i="56"/>
  <c r="E19" i="56"/>
  <c r="E17" i="56"/>
  <c r="E12" i="56"/>
  <c r="E15" i="56"/>
  <c r="E18" i="56"/>
  <c r="E13" i="56"/>
  <c r="E11" i="50"/>
  <c r="E16" i="50"/>
  <c r="D21" i="45"/>
  <c r="D20" i="45"/>
  <c r="D27" i="45"/>
  <c r="D14" i="45"/>
  <c r="P30" i="45"/>
  <c r="D23" i="45"/>
  <c r="L30" i="45"/>
  <c r="D12" i="45"/>
  <c r="Z12" i="98"/>
  <c r="Z16" i="98"/>
  <c r="K17" i="148"/>
  <c r="K20" i="147"/>
  <c r="V12" i="152"/>
  <c r="V17" i="152"/>
  <c r="X17" i="152"/>
  <c r="M23" i="152"/>
  <c r="V18" i="152"/>
  <c r="V12" i="92"/>
  <c r="W14" i="92"/>
  <c r="X19" i="92"/>
  <c r="K28" i="142"/>
  <c r="R31" i="137"/>
  <c r="G13" i="108"/>
  <c r="G24" i="108"/>
  <c r="G25" i="141"/>
  <c r="G20" i="141"/>
  <c r="G26" i="108"/>
  <c r="G25" i="108"/>
  <c r="G11" i="141"/>
  <c r="I25" i="108"/>
  <c r="R15" i="125"/>
  <c r="X15" i="125"/>
  <c r="AA15" i="125"/>
  <c r="AN24" i="104"/>
  <c r="AN30" i="105"/>
  <c r="K31" i="134"/>
  <c r="E11" i="56"/>
  <c r="E25" i="55"/>
  <c r="E22" i="55"/>
  <c r="E26" i="55"/>
  <c r="E23" i="55"/>
  <c r="R29" i="55"/>
  <c r="E14" i="55"/>
  <c r="E11" i="52"/>
  <c r="H29" i="52"/>
  <c r="D24" i="45"/>
  <c r="X14" i="98"/>
  <c r="K18" i="148"/>
  <c r="F18" i="148"/>
  <c r="F21" i="147"/>
  <c r="H24" i="147"/>
  <c r="H23" i="147"/>
  <c r="K26" i="147"/>
  <c r="K24" i="147"/>
  <c r="H17" i="147"/>
  <c r="H19" i="147"/>
  <c r="F23" i="147"/>
  <c r="K26" i="146"/>
  <c r="F13" i="146"/>
  <c r="K23" i="146"/>
  <c r="G21" i="97"/>
  <c r="G22" i="97"/>
  <c r="K19" i="97"/>
  <c r="G24" i="97"/>
  <c r="M20" i="97"/>
  <c r="G10" i="95"/>
  <c r="O10" i="95" s="1"/>
  <c r="K22" i="95"/>
  <c r="G19" i="95"/>
  <c r="G20" i="95"/>
  <c r="W19" i="34"/>
  <c r="K19" i="94"/>
  <c r="I19" i="94"/>
  <c r="G18" i="94"/>
  <c r="M16" i="94"/>
  <c r="W20" i="34"/>
  <c r="K26" i="94"/>
  <c r="G26" i="94"/>
  <c r="M22" i="94"/>
  <c r="W18" i="34"/>
  <c r="K26" i="145"/>
  <c r="K16" i="145"/>
  <c r="H28" i="145"/>
  <c r="K22" i="145"/>
  <c r="K20" i="145"/>
  <c r="K28" i="145"/>
  <c r="F24" i="144"/>
  <c r="K13" i="144"/>
  <c r="H22" i="144"/>
  <c r="K22" i="144"/>
  <c r="K29" i="144"/>
  <c r="H14" i="144"/>
  <c r="F22" i="143"/>
  <c r="K22" i="143"/>
  <c r="K17" i="143"/>
  <c r="K25" i="143"/>
  <c r="K23" i="142"/>
  <c r="K21" i="142"/>
  <c r="F14" i="142"/>
  <c r="K20" i="142"/>
  <c r="K12" i="142"/>
  <c r="K27" i="142"/>
  <c r="F27" i="142"/>
  <c r="K14" i="142"/>
  <c r="F18" i="142"/>
  <c r="K22" i="142"/>
  <c r="M10" i="96"/>
  <c r="F12" i="144"/>
  <c r="M18" i="36"/>
  <c r="F22" i="146"/>
  <c r="M29" i="57"/>
  <c r="K12" i="144"/>
  <c r="G27" i="95"/>
  <c r="G15" i="95"/>
  <c r="AT24" i="103"/>
  <c r="M20" i="95"/>
  <c r="K22" i="147"/>
  <c r="I19" i="141"/>
  <c r="AT26" i="105"/>
  <c r="F25" i="145"/>
  <c r="K27" i="147"/>
  <c r="G16" i="108"/>
  <c r="K25" i="148"/>
  <c r="I15" i="95"/>
  <c r="E14" i="57"/>
  <c r="F25" i="147"/>
  <c r="I22" i="108"/>
  <c r="H22" i="147"/>
  <c r="F13" i="144"/>
  <c r="H29" i="51"/>
  <c r="G11" i="96"/>
  <c r="G23" i="108"/>
  <c r="G17" i="108"/>
  <c r="K10" i="96"/>
  <c r="AC18" i="98"/>
  <c r="AN14" i="105"/>
  <c r="K21" i="148"/>
  <c r="Y12" i="152"/>
  <c r="E28" i="57"/>
  <c r="G15" i="96"/>
  <c r="K15" i="145"/>
  <c r="K19" i="143"/>
  <c r="K21" i="95"/>
  <c r="K30" i="47"/>
  <c r="AT30" i="105"/>
  <c r="AN30" i="104"/>
  <c r="AC16" i="98"/>
  <c r="M27" i="95"/>
  <c r="AA20" i="92"/>
  <c r="K17" i="95"/>
  <c r="W21" i="34"/>
  <c r="E27" i="51"/>
  <c r="I17" i="97"/>
  <c r="AD13" i="125"/>
  <c r="E22" i="51"/>
  <c r="F13" i="148"/>
  <c r="G19" i="97"/>
  <c r="AN12" i="103"/>
  <c r="F22" i="147"/>
  <c r="Z17" i="152"/>
  <c r="AD16" i="79"/>
  <c r="AD14" i="79"/>
  <c r="G23" i="96"/>
  <c r="K16" i="144"/>
  <c r="K20" i="143"/>
  <c r="G18" i="96"/>
  <c r="E28" i="52"/>
  <c r="U15" i="79"/>
  <c r="G27" i="141"/>
  <c r="O27" i="141" s="1"/>
  <c r="K17" i="145"/>
  <c r="F28" i="144"/>
  <c r="AN20" i="105"/>
  <c r="M19" i="108"/>
  <c r="E11" i="51"/>
  <c r="W17" i="34"/>
  <c r="AH27" i="103"/>
  <c r="G17" i="95"/>
  <c r="I11" i="94"/>
  <c r="AN12" i="104"/>
  <c r="G27" i="96"/>
  <c r="U29" i="10"/>
  <c r="AA18" i="92"/>
  <c r="AA17" i="92"/>
  <c r="F21" i="144"/>
  <c r="H18" i="142"/>
  <c r="D22" i="45"/>
  <c r="F21" i="143"/>
  <c r="K19" i="148"/>
  <c r="E17" i="55"/>
  <c r="E11" i="55"/>
  <c r="I27" i="95"/>
  <c r="E25" i="57"/>
  <c r="K29" i="145"/>
  <c r="N14" i="43"/>
  <c r="K18" i="145"/>
  <c r="Y17" i="92"/>
  <c r="I21" i="97"/>
  <c r="F17" i="148"/>
  <c r="F25" i="143"/>
  <c r="H19" i="143"/>
  <c r="G14" i="96"/>
  <c r="K18" i="142"/>
  <c r="AN14" i="103"/>
  <c r="E26" i="57"/>
  <c r="K14" i="145"/>
  <c r="G22" i="108"/>
  <c r="AT28" i="103"/>
  <c r="E15" i="55"/>
  <c r="M29" i="55"/>
  <c r="O21" i="108"/>
  <c r="K26" i="142"/>
  <c r="G16" i="141"/>
  <c r="F29" i="148"/>
  <c r="K13" i="147"/>
  <c r="M14" i="96"/>
  <c r="AN28" i="105"/>
  <c r="M21" i="95"/>
  <c r="AN17" i="104"/>
  <c r="E14" i="51"/>
  <c r="F21" i="148"/>
  <c r="K14" i="96"/>
  <c r="I13" i="94"/>
  <c r="W25" i="34"/>
  <c r="V14" i="152"/>
  <c r="H19" i="148"/>
  <c r="F14" i="143"/>
  <c r="H29" i="55"/>
  <c r="E13" i="51"/>
  <c r="G27" i="94"/>
  <c r="K24" i="146"/>
  <c r="H12" i="146"/>
  <c r="E16" i="51"/>
  <c r="H22" i="143"/>
  <c r="H25" i="142"/>
  <c r="F20" i="144"/>
  <c r="F28" i="146"/>
  <c r="M24" i="36"/>
  <c r="G25" i="95"/>
  <c r="K28" i="146"/>
  <c r="H21" i="146"/>
  <c r="AH21" i="105"/>
  <c r="H13" i="148"/>
  <c r="M11" i="94"/>
  <c r="G11" i="108"/>
  <c r="F29" i="144"/>
  <c r="F14" i="145"/>
  <c r="K27" i="95"/>
  <c r="K18" i="94"/>
  <c r="E29" i="102"/>
  <c r="I22" i="107"/>
  <c r="E18" i="55"/>
  <c r="X12" i="92"/>
  <c r="AD17" i="68"/>
  <c r="K16" i="143"/>
  <c r="G23" i="141"/>
  <c r="O23" i="141" s="1"/>
  <c r="AD15" i="68"/>
  <c r="G23" i="97"/>
  <c r="G21" i="95"/>
  <c r="AN20" i="104"/>
  <c r="K20" i="146"/>
  <c r="H24" i="146"/>
  <c r="K27" i="146"/>
  <c r="G15" i="97"/>
  <c r="K15" i="96"/>
  <c r="K14" i="97"/>
  <c r="K20" i="144"/>
  <c r="K31" i="137"/>
  <c r="K26" i="144"/>
  <c r="E26" i="51"/>
  <c r="AD12" i="125"/>
  <c r="K16" i="148"/>
  <c r="H25" i="147"/>
  <c r="I16" i="94"/>
  <c r="AT18" i="103"/>
  <c r="W12" i="34"/>
  <c r="G21" i="98"/>
  <c r="M21" i="36"/>
  <c r="N26" i="43"/>
  <c r="M12" i="36"/>
  <c r="M17" i="36"/>
  <c r="N27" i="102"/>
  <c r="N13" i="43"/>
  <c r="N11" i="43"/>
  <c r="N30" i="96"/>
  <c r="Q30" i="96" s="1"/>
  <c r="AC31" i="148"/>
  <c r="H29" i="54"/>
  <c r="G24" i="94"/>
  <c r="Q24" i="94"/>
  <c r="O31" i="147"/>
  <c r="D31" i="147"/>
  <c r="K31" i="147" s="1"/>
  <c r="H14" i="146"/>
  <c r="G16" i="95"/>
  <c r="Y16" i="98"/>
  <c r="AB14" i="92"/>
  <c r="H19" i="146"/>
  <c r="K27" i="94"/>
  <c r="AH14" i="105"/>
  <c r="G14" i="141"/>
  <c r="K14" i="108"/>
  <c r="M29" i="51"/>
  <c r="K29" i="142"/>
  <c r="V31" i="144"/>
  <c r="I22" i="106"/>
  <c r="G21" i="94"/>
  <c r="D27" i="111"/>
  <c r="N27" i="111"/>
  <c r="L27" i="111"/>
  <c r="F27" i="111"/>
  <c r="H27" i="111"/>
  <c r="J27" i="111"/>
  <c r="N30" i="97"/>
  <c r="Q30" i="97" s="1"/>
  <c r="G13" i="94"/>
  <c r="H29" i="142"/>
  <c r="N18" i="102"/>
  <c r="K12" i="146"/>
  <c r="AA16" i="98"/>
  <c r="G19" i="96"/>
  <c r="M13" i="95"/>
  <c r="Y12" i="92"/>
  <c r="K23" i="92"/>
  <c r="AT11" i="104"/>
  <c r="K17" i="141"/>
  <c r="O30" i="49"/>
  <c r="G15" i="108"/>
  <c r="AB13" i="92"/>
  <c r="F25" i="142"/>
  <c r="G11" i="94"/>
  <c r="I25" i="141"/>
  <c r="AA17" i="152"/>
  <c r="F27" i="143"/>
  <c r="AB18" i="92"/>
  <c r="I18" i="97"/>
  <c r="E25" i="51"/>
  <c r="N15" i="43"/>
  <c r="E20" i="51"/>
  <c r="M15" i="36"/>
  <c r="AC18" i="92"/>
  <c r="E26" i="54"/>
  <c r="K21" i="146"/>
  <c r="M27" i="96"/>
  <c r="AH16" i="104"/>
  <c r="F19" i="145"/>
  <c r="G14" i="95"/>
  <c r="Q14" i="95"/>
  <c r="F31" i="139"/>
  <c r="AN26" i="105"/>
  <c r="H29" i="56"/>
  <c r="E29" i="56"/>
  <c r="K25" i="96"/>
  <c r="AT20" i="104"/>
  <c r="G12" i="96"/>
  <c r="E14" i="56"/>
  <c r="I21" i="95"/>
  <c r="AB12" i="98"/>
  <c r="W15" i="92"/>
  <c r="G23" i="92"/>
  <c r="M27" i="36"/>
  <c r="I28" i="107"/>
  <c r="W12" i="152"/>
  <c r="M25" i="36"/>
  <c r="E16" i="56"/>
  <c r="E12" i="50"/>
  <c r="F20" i="142"/>
  <c r="AN13" i="105"/>
  <c r="P30" i="104"/>
  <c r="Q30" i="104" s="1"/>
  <c r="Q11" i="104"/>
  <c r="M23" i="36"/>
  <c r="M19" i="97"/>
  <c r="AT27" i="105"/>
  <c r="AT25" i="105"/>
  <c r="K27" i="96"/>
  <c r="M15" i="95"/>
  <c r="AT13" i="103"/>
  <c r="K14" i="143"/>
  <c r="V15" i="92"/>
  <c r="M12" i="96"/>
  <c r="H18" i="145"/>
  <c r="AH27" i="105"/>
  <c r="K30" i="48"/>
  <c r="Y30" i="48"/>
  <c r="L29" i="10"/>
  <c r="AN16" i="104"/>
  <c r="M26" i="95"/>
  <c r="N30" i="95"/>
  <c r="Q30" i="95" s="1"/>
  <c r="H13" i="142"/>
  <c r="D28" i="45"/>
  <c r="H14" i="142"/>
  <c r="G27" i="97"/>
  <c r="G22" i="141"/>
  <c r="K28" i="144"/>
  <c r="K17" i="146"/>
  <c r="G24" i="95"/>
  <c r="K16" i="142"/>
  <c r="K14" i="146"/>
  <c r="G22" i="95"/>
  <c r="Q22" i="95"/>
  <c r="E28" i="54"/>
  <c r="E22" i="54"/>
  <c r="I27" i="94"/>
  <c r="K14" i="144"/>
  <c r="G12" i="141"/>
  <c r="N14" i="102"/>
  <c r="H12" i="144"/>
  <c r="E29" i="10"/>
  <c r="M24" i="95"/>
  <c r="G12" i="108"/>
  <c r="E24" i="51"/>
  <c r="N19" i="102"/>
  <c r="H29" i="145"/>
  <c r="AN27" i="105"/>
  <c r="E25" i="50"/>
  <c r="G18" i="141"/>
  <c r="K31" i="139"/>
  <c r="M24" i="94"/>
  <c r="R29" i="10"/>
  <c r="M27" i="94"/>
  <c r="H22" i="146"/>
  <c r="AT19" i="104"/>
  <c r="T31" i="147"/>
  <c r="N27" i="43"/>
  <c r="E19" i="57"/>
  <c r="E17" i="50"/>
  <c r="K25" i="144"/>
  <c r="F31" i="137"/>
  <c r="M29" i="54"/>
  <c r="E28" i="51"/>
  <c r="H19" i="145"/>
  <c r="AN30" i="103"/>
  <c r="H27" i="142"/>
  <c r="AH12" i="104"/>
  <c r="I22" i="97"/>
  <c r="I27" i="96"/>
  <c r="L16" i="68"/>
  <c r="AC23" i="68"/>
  <c r="O23" i="68" s="1"/>
  <c r="I15" i="96"/>
  <c r="K13" i="142"/>
  <c r="R19" i="79"/>
  <c r="H27" i="143"/>
  <c r="AH30" i="104"/>
  <c r="I19" i="95"/>
  <c r="N25" i="102"/>
  <c r="M31" i="142"/>
  <c r="D31" i="142"/>
  <c r="F31" i="142" s="1"/>
  <c r="E12" i="54"/>
  <c r="G16" i="94"/>
  <c r="G13" i="141"/>
  <c r="O13" i="141" s="1"/>
  <c r="M20" i="94"/>
  <c r="H21" i="144"/>
  <c r="AT24" i="104"/>
  <c r="AH26" i="105"/>
  <c r="W13" i="34"/>
  <c r="G17" i="94"/>
  <c r="O17" i="94" s="1"/>
  <c r="AT19" i="103"/>
  <c r="I16" i="106"/>
  <c r="N24" i="43"/>
  <c r="K19" i="96"/>
  <c r="Y18" i="98"/>
  <c r="K21" i="145"/>
  <c r="G10" i="141"/>
  <c r="O10" i="141" s="1"/>
  <c r="N29" i="141"/>
  <c r="O29" i="141" s="1"/>
  <c r="V31" i="145"/>
  <c r="Y13" i="98"/>
  <c r="K21" i="98"/>
  <c r="E19" i="50"/>
  <c r="AT21" i="104"/>
  <c r="E15" i="54"/>
  <c r="M19" i="96"/>
  <c r="K24" i="97"/>
  <c r="M30" i="49"/>
  <c r="AN23" i="103"/>
  <c r="AN11" i="103"/>
  <c r="M12" i="94"/>
  <c r="M16" i="95"/>
  <c r="AN23" i="105"/>
  <c r="H16" i="145"/>
  <c r="I11" i="97"/>
  <c r="H14" i="147"/>
  <c r="G12" i="155"/>
  <c r="F31" i="155"/>
  <c r="G31" i="155" s="1"/>
  <c r="I24" i="107"/>
  <c r="D31" i="145"/>
  <c r="H31" i="145" s="1"/>
  <c r="S30" i="47"/>
  <c r="F17" i="142"/>
  <c r="W12" i="98"/>
  <c r="F15" i="142"/>
  <c r="AN24" i="105"/>
  <c r="M24" i="108"/>
  <c r="K15" i="108"/>
  <c r="AT12" i="103"/>
  <c r="AN16" i="103"/>
  <c r="O31" i="145"/>
  <c r="F24" i="147"/>
  <c r="I31" i="107"/>
  <c r="AH22" i="105"/>
  <c r="AC31" i="145"/>
  <c r="D31" i="146"/>
  <c r="Y31" i="146" s="1"/>
  <c r="H15" i="146"/>
  <c r="AH19" i="105"/>
  <c r="M22" i="97"/>
  <c r="G12" i="95"/>
  <c r="Q12" i="95"/>
  <c r="AT25" i="104"/>
  <c r="E18" i="51"/>
  <c r="E18" i="57"/>
  <c r="F16" i="146"/>
  <c r="E19" i="51"/>
  <c r="I20" i="141"/>
  <c r="I25" i="106"/>
  <c r="K30" i="49"/>
  <c r="AC13" i="152"/>
  <c r="S23" i="152"/>
  <c r="K23" i="152"/>
  <c r="K23" i="94"/>
  <c r="Y12" i="98"/>
  <c r="AA31" i="148"/>
  <c r="F14" i="147"/>
  <c r="AN21" i="104"/>
  <c r="M14" i="97"/>
  <c r="N23" i="102"/>
  <c r="K25" i="95"/>
  <c r="AH15" i="104"/>
  <c r="E13" i="50"/>
  <c r="I14" i="96"/>
  <c r="K18" i="97"/>
  <c r="M13" i="36"/>
  <c r="F13" i="142"/>
  <c r="M17" i="108"/>
  <c r="AN27" i="103"/>
  <c r="F18" i="147"/>
  <c r="I16" i="68"/>
  <c r="E22" i="56"/>
  <c r="AH23" i="105"/>
  <c r="AT17" i="104"/>
  <c r="E27" i="56"/>
  <c r="O23" i="96"/>
  <c r="X29" i="10"/>
  <c r="F24" i="145"/>
  <c r="AC14" i="152"/>
  <c r="I14" i="108"/>
  <c r="Y20" i="92"/>
  <c r="AD12" i="79"/>
  <c r="AN20" i="103"/>
  <c r="I15" i="97"/>
  <c r="M26" i="36"/>
  <c r="AT26" i="104"/>
  <c r="AT24" i="105"/>
  <c r="AT11" i="105"/>
  <c r="F21" i="145"/>
  <c r="E31" i="84"/>
  <c r="H19" i="142"/>
  <c r="F32" i="107"/>
  <c r="H15" i="147"/>
  <c r="AN18" i="103"/>
  <c r="M21" i="97"/>
  <c r="F27" i="144"/>
  <c r="E13" i="54"/>
  <c r="I13" i="96"/>
  <c r="O13" i="96" s="1"/>
  <c r="Q13" i="96"/>
  <c r="W19" i="92"/>
  <c r="K27" i="97"/>
  <c r="AD20" i="68"/>
  <c r="E16" i="55"/>
  <c r="AH22" i="104"/>
  <c r="H27" i="112"/>
  <c r="D27" i="112"/>
  <c r="J27" i="112"/>
  <c r="N27" i="112"/>
  <c r="F27" i="112"/>
  <c r="L27" i="112"/>
  <c r="I15" i="94"/>
  <c r="E22" i="50"/>
  <c r="AH20" i="104"/>
  <c r="E17" i="54"/>
  <c r="Y19" i="152"/>
  <c r="F18" i="144"/>
  <c r="O18" i="96"/>
  <c r="E13" i="57"/>
  <c r="P27" i="112"/>
  <c r="AT27" i="104"/>
  <c r="E24" i="57"/>
  <c r="AB13" i="152"/>
  <c r="Q23" i="152"/>
  <c r="F16" i="142"/>
  <c r="I12" i="141"/>
  <c r="F29" i="145"/>
  <c r="K17" i="142"/>
  <c r="H15" i="144"/>
  <c r="AH20" i="103"/>
  <c r="F16" i="145"/>
  <c r="O31" i="144"/>
  <c r="D31" i="144"/>
  <c r="K31" i="144" s="1"/>
  <c r="H13" i="146"/>
  <c r="E23" i="51"/>
  <c r="K21" i="97"/>
  <c r="K15" i="146"/>
  <c r="AN16" i="105"/>
  <c r="I31" i="84"/>
  <c r="I26" i="96"/>
  <c r="G14" i="108"/>
  <c r="I26" i="106"/>
  <c r="H27" i="146"/>
  <c r="K25" i="142"/>
  <c r="I23" i="94"/>
  <c r="K15" i="97"/>
  <c r="AN13" i="104"/>
  <c r="K24" i="96"/>
  <c r="K23" i="143"/>
  <c r="I30" i="106"/>
  <c r="H25" i="144"/>
  <c r="AC13" i="92"/>
  <c r="K11" i="108"/>
  <c r="AN15" i="104"/>
  <c r="H31" i="134"/>
  <c r="M23" i="94"/>
  <c r="E23" i="50"/>
  <c r="AN25" i="105"/>
  <c r="N12" i="43"/>
  <c r="I27" i="106"/>
  <c r="N16" i="102"/>
  <c r="M21" i="96"/>
  <c r="M19" i="94"/>
  <c r="K25" i="146"/>
  <c r="D13" i="45"/>
  <c r="D30" i="45"/>
  <c r="H15" i="145"/>
  <c r="M29" i="50"/>
  <c r="F12" i="143"/>
  <c r="G19" i="94"/>
  <c r="I19" i="108"/>
  <c r="K29" i="143"/>
  <c r="X19" i="79"/>
  <c r="H27" i="144"/>
  <c r="AN23" i="104"/>
  <c r="G26" i="95"/>
  <c r="X13" i="98"/>
  <c r="I21" i="98"/>
  <c r="M18" i="94"/>
  <c r="E21" i="54"/>
  <c r="X14" i="92"/>
  <c r="I23" i="92"/>
  <c r="AN18" i="105"/>
  <c r="U16" i="68"/>
  <c r="K19" i="142"/>
  <c r="AT12" i="104"/>
  <c r="E21" i="56"/>
  <c r="E25" i="54"/>
  <c r="G20" i="108"/>
  <c r="O20" i="108" s="1"/>
  <c r="V19" i="92"/>
  <c r="L19" i="79"/>
  <c r="M22" i="96"/>
  <c r="AT17" i="105"/>
  <c r="K14" i="95"/>
  <c r="F19" i="147"/>
  <c r="F25" i="148"/>
  <c r="AH24" i="105"/>
  <c r="V13" i="92"/>
  <c r="F28" i="148"/>
  <c r="I29" i="107"/>
  <c r="AH25" i="105"/>
  <c r="AN26" i="104"/>
  <c r="AA31" i="147"/>
  <c r="Q30" i="49"/>
  <c r="Y30" i="49"/>
  <c r="C31" i="106"/>
  <c r="I13" i="106"/>
  <c r="E18" i="54"/>
  <c r="I24" i="96"/>
  <c r="W22" i="34"/>
  <c r="K22" i="97"/>
  <c r="O23" i="95"/>
  <c r="E17" i="51"/>
  <c r="AD13" i="79"/>
  <c r="M27" i="97"/>
  <c r="AH11" i="105"/>
  <c r="R31" i="139"/>
  <c r="H17" i="146"/>
  <c r="AH27" i="104"/>
  <c r="M14" i="36"/>
  <c r="AH20" i="105"/>
  <c r="AB17" i="98"/>
  <c r="I19" i="107"/>
  <c r="M21" i="94"/>
  <c r="AN22" i="105"/>
  <c r="E20" i="57"/>
  <c r="F17" i="147"/>
  <c r="P27" i="111"/>
  <c r="R16" i="68"/>
  <c r="W16" i="34"/>
  <c r="N19" i="43"/>
  <c r="AH21" i="104"/>
  <c r="AA19" i="152"/>
  <c r="AH15" i="105"/>
  <c r="K21" i="96"/>
  <c r="AN22" i="104"/>
  <c r="I24" i="97"/>
  <c r="AT16" i="105"/>
  <c r="AN21" i="105"/>
  <c r="O21" i="141"/>
  <c r="AA14" i="98"/>
  <c r="O21" i="98"/>
  <c r="H23" i="144"/>
  <c r="W18" i="92"/>
  <c r="V13" i="152"/>
  <c r="E20" i="55"/>
  <c r="H20" i="146"/>
  <c r="G30" i="49"/>
  <c r="Y14" i="152"/>
  <c r="I21" i="94"/>
  <c r="G17" i="141"/>
  <c r="I27" i="97"/>
  <c r="K12" i="95"/>
  <c r="I25" i="95"/>
  <c r="K14" i="147"/>
  <c r="AB17" i="92"/>
  <c r="AH26" i="103"/>
  <c r="K26" i="143"/>
  <c r="E12" i="51"/>
  <c r="AH26" i="104"/>
  <c r="F26" i="144"/>
  <c r="I15" i="108"/>
  <c r="I23" i="108"/>
  <c r="AN24" i="103"/>
  <c r="I13" i="95"/>
  <c r="Q11" i="105"/>
  <c r="P30" i="105"/>
  <c r="Q30" i="105" s="1"/>
  <c r="H18" i="147"/>
  <c r="K23" i="144"/>
  <c r="G26" i="96"/>
  <c r="K28" i="143"/>
  <c r="K20" i="96"/>
  <c r="F19" i="79"/>
  <c r="AN17" i="103"/>
  <c r="G24" i="141"/>
  <c r="I24" i="94"/>
  <c r="AH13" i="105"/>
  <c r="K19" i="144"/>
  <c r="AN14" i="104"/>
  <c r="H22" i="148"/>
  <c r="N17" i="43"/>
  <c r="AD14" i="68"/>
  <c r="I19" i="79"/>
  <c r="I14" i="141"/>
  <c r="H24" i="145"/>
  <c r="L15" i="79"/>
  <c r="AC21" i="79"/>
  <c r="I21" i="79" s="1"/>
  <c r="AD18" i="68"/>
  <c r="H12" i="142"/>
  <c r="AT23" i="105"/>
  <c r="I19" i="106"/>
  <c r="F15" i="79"/>
  <c r="AA12" i="98"/>
  <c r="Z19" i="92"/>
  <c r="K24" i="95"/>
  <c r="E23" i="56"/>
  <c r="I14" i="97"/>
  <c r="M16" i="36"/>
  <c r="D15" i="45"/>
  <c r="AH28" i="105"/>
  <c r="K26" i="108"/>
  <c r="G24" i="96"/>
  <c r="M11" i="97"/>
  <c r="AB12" i="92"/>
  <c r="Q23" i="92"/>
  <c r="I21" i="106"/>
  <c r="I25" i="97"/>
  <c r="Q25" i="97"/>
  <c r="AT28" i="104"/>
  <c r="F24" i="142"/>
  <c r="E27" i="57"/>
  <c r="E29" i="57"/>
  <c r="F25" i="146"/>
  <c r="E21" i="51"/>
  <c r="M31" i="147"/>
  <c r="AH16" i="105"/>
  <c r="V31" i="142"/>
  <c r="AH24" i="104"/>
  <c r="F19" i="146"/>
  <c r="K20" i="97"/>
  <c r="I23" i="97"/>
  <c r="K15" i="94"/>
  <c r="K14" i="94"/>
  <c r="H18" i="143"/>
  <c r="K22" i="141"/>
  <c r="AT13" i="104"/>
  <c r="AH28" i="104"/>
  <c r="AH30" i="105"/>
  <c r="AB14" i="152"/>
  <c r="I12" i="96"/>
  <c r="AN22" i="103"/>
  <c r="H31" i="139"/>
  <c r="F12" i="142"/>
  <c r="O23" i="92"/>
  <c r="G27" i="108"/>
  <c r="G16" i="96"/>
  <c r="O16" i="96" s="1"/>
  <c r="AT21" i="105"/>
  <c r="D18" i="45"/>
  <c r="M11" i="96"/>
  <c r="E21" i="98"/>
  <c r="AH17" i="104"/>
  <c r="H20" i="143"/>
  <c r="K21" i="147"/>
  <c r="G18" i="95"/>
  <c r="O18" i="95" s="1"/>
  <c r="E21" i="55"/>
  <c r="Y14" i="98"/>
  <c r="AT18" i="105"/>
  <c r="L15" i="125"/>
  <c r="D16" i="45"/>
  <c r="H24" i="144"/>
  <c r="K26" i="141"/>
  <c r="O26" i="141" s="1"/>
  <c r="E24" i="54"/>
  <c r="M15" i="94"/>
  <c r="AA31" i="145"/>
  <c r="AT18" i="104"/>
  <c r="K17" i="108"/>
  <c r="K27" i="144"/>
  <c r="AN28" i="104"/>
  <c r="S30" i="49"/>
  <c r="G22" i="96"/>
  <c r="K16" i="97"/>
  <c r="E27" i="50"/>
  <c r="H23" i="142"/>
  <c r="F14" i="146"/>
  <c r="M12" i="108"/>
  <c r="G16" i="97"/>
  <c r="H23" i="143"/>
  <c r="AT16" i="104"/>
  <c r="N10" i="102"/>
  <c r="F23" i="143"/>
  <c r="AH17" i="103"/>
  <c r="H26" i="146"/>
  <c r="M31" i="146"/>
  <c r="AN11" i="105"/>
  <c r="G20" i="97"/>
  <c r="K18" i="144"/>
  <c r="AC31" i="144"/>
  <c r="K18" i="143"/>
  <c r="AH18" i="104"/>
  <c r="F18" i="146"/>
  <c r="G23" i="94"/>
  <c r="G14" i="94"/>
  <c r="K13" i="94"/>
  <c r="H18" i="146"/>
  <c r="AC17" i="152"/>
  <c r="AN15" i="103"/>
  <c r="F25" i="144"/>
  <c r="E11" i="57"/>
  <c r="K12" i="143"/>
  <c r="AA18" i="152"/>
  <c r="K15" i="147"/>
  <c r="M23" i="108"/>
  <c r="AB19" i="92"/>
  <c r="G19" i="141"/>
  <c r="O19" i="141" s="1"/>
  <c r="AA19" i="79"/>
  <c r="AT23" i="103"/>
  <c r="Z12" i="92"/>
  <c r="H26" i="144"/>
  <c r="AT11" i="103"/>
  <c r="M22" i="36"/>
  <c r="K19" i="108"/>
  <c r="I12" i="95"/>
  <c r="G18" i="97"/>
  <c r="Z12" i="152"/>
  <c r="AC31" i="143"/>
  <c r="AA18" i="98"/>
  <c r="M13" i="94"/>
  <c r="H21" i="143"/>
  <c r="I12" i="94"/>
  <c r="K21" i="94"/>
  <c r="V17" i="92"/>
  <c r="K27" i="145"/>
  <c r="M20" i="36"/>
  <c r="K24" i="108"/>
  <c r="AN28" i="103"/>
  <c r="AT22" i="105"/>
  <c r="K13" i="143"/>
  <c r="F16" i="143"/>
  <c r="Y15" i="92"/>
  <c r="AT12" i="105"/>
  <c r="I20" i="95"/>
  <c r="O20" i="95" s="1"/>
  <c r="AN15" i="105"/>
  <c r="H21" i="145"/>
  <c r="AN17" i="105"/>
  <c r="W10" i="34"/>
  <c r="I19" i="96"/>
  <c r="I15" i="106"/>
  <c r="F22" i="148"/>
  <c r="M10" i="94"/>
  <c r="Q10" i="94"/>
  <c r="M24" i="96"/>
  <c r="G17" i="97"/>
  <c r="O17" i="97" s="1"/>
  <c r="Q17" i="97"/>
  <c r="AC19" i="92"/>
  <c r="AT14" i="104"/>
  <c r="K20" i="94"/>
  <c r="I20" i="94"/>
  <c r="Q20" i="94"/>
  <c r="N20" i="102"/>
  <c r="AH23" i="103"/>
  <c r="M16" i="97"/>
  <c r="I22" i="96"/>
  <c r="M23" i="97"/>
  <c r="AN26" i="103"/>
  <c r="E22" i="57"/>
  <c r="I16" i="97"/>
  <c r="H18" i="144"/>
  <c r="AN25" i="104"/>
  <c r="M22" i="95"/>
  <c r="AH12" i="105"/>
  <c r="AH17" i="105"/>
  <c r="N22" i="102"/>
  <c r="AH13" i="104"/>
  <c r="AB13" i="98"/>
  <c r="N11" i="102"/>
  <c r="O13" i="108"/>
  <c r="I16" i="95"/>
  <c r="F13" i="145"/>
  <c r="E12" i="57"/>
  <c r="I21" i="107"/>
  <c r="I15" i="141"/>
  <c r="O15" i="141" s="1"/>
  <c r="H26" i="143"/>
  <c r="M16" i="108"/>
  <c r="T31" i="146"/>
  <c r="D27" i="109"/>
  <c r="L27" i="109"/>
  <c r="H27" i="109"/>
  <c r="J27" i="109"/>
  <c r="N27" i="109"/>
  <c r="F27" i="109"/>
  <c r="R29" i="50"/>
  <c r="E29" i="50"/>
  <c r="I14" i="106"/>
  <c r="M10" i="97"/>
  <c r="I30" i="49"/>
  <c r="F23" i="142"/>
  <c r="E20" i="54"/>
  <c r="F18" i="145"/>
  <c r="H16" i="146"/>
  <c r="AT23" i="104"/>
  <c r="N12" i="102"/>
  <c r="F12" i="146"/>
  <c r="AN11" i="104"/>
  <c r="G15" i="94"/>
  <c r="H20" i="147"/>
  <c r="E14" i="54"/>
  <c r="G10" i="96"/>
  <c r="Q10" i="96"/>
  <c r="E17" i="57"/>
  <c r="M26" i="96"/>
  <c r="I24" i="95"/>
  <c r="I10" i="97"/>
  <c r="F26" i="146"/>
  <c r="H31" i="147"/>
  <c r="K11" i="97"/>
  <c r="W15" i="34"/>
  <c r="K10" i="97"/>
  <c r="K23" i="97"/>
  <c r="H29" i="50"/>
  <c r="F24" i="146"/>
  <c r="AN27" i="104"/>
  <c r="K11" i="96"/>
  <c r="Q11" i="96"/>
  <c r="P27" i="110"/>
  <c r="H27" i="110"/>
  <c r="J27" i="110"/>
  <c r="N27" i="110"/>
  <c r="F27" i="110"/>
  <c r="L27" i="110"/>
  <c r="D27" i="110"/>
  <c r="E21" i="57"/>
  <c r="E19" i="54"/>
  <c r="G10" i="97"/>
  <c r="M25" i="96"/>
  <c r="F26" i="147"/>
  <c r="AC12" i="92"/>
  <c r="S23" i="92"/>
  <c r="M12" i="95"/>
  <c r="O12" i="36"/>
  <c r="G13" i="95"/>
  <c r="K11" i="94"/>
  <c r="E11" i="54"/>
  <c r="F17" i="143"/>
  <c r="K16" i="95"/>
  <c r="AC17" i="92"/>
  <c r="I25" i="96"/>
  <c r="K24" i="142"/>
  <c r="K25" i="108"/>
  <c r="O25" i="108" s="1"/>
  <c r="O29" i="10"/>
  <c r="N26" i="102"/>
  <c r="K12" i="147"/>
  <c r="R29" i="51"/>
  <c r="D31" i="143"/>
  <c r="K31" i="143" s="1"/>
  <c r="AH18" i="105"/>
  <c r="M15" i="97"/>
  <c r="K12" i="96"/>
  <c r="K27" i="143"/>
  <c r="AT22" i="104"/>
  <c r="R29" i="54"/>
  <c r="K19" i="145"/>
  <c r="H29" i="57"/>
  <c r="I19" i="97"/>
  <c r="E27" i="54"/>
  <c r="G14" i="97"/>
  <c r="E14" i="50"/>
  <c r="E28" i="50"/>
  <c r="F28" i="143"/>
  <c r="AH23" i="104"/>
  <c r="E18" i="50"/>
  <c r="AB16" i="98"/>
  <c r="AT21" i="103"/>
  <c r="Z17" i="92"/>
  <c r="V14" i="92"/>
  <c r="V16" i="98"/>
  <c r="AN12" i="105"/>
  <c r="G12" i="97"/>
  <c r="O12" i="97" s="1"/>
  <c r="AH14" i="104"/>
  <c r="AN19" i="104"/>
  <c r="G20" i="96"/>
  <c r="AN19" i="105"/>
  <c r="I23" i="152"/>
  <c r="I17" i="95"/>
  <c r="M24" i="97"/>
  <c r="AT15" i="104"/>
  <c r="K17" i="147"/>
  <c r="AC13" i="98"/>
  <c r="S21" i="98"/>
  <c r="E19" i="52"/>
  <c r="E29" i="52"/>
  <c r="K15" i="142"/>
  <c r="AB14" i="98"/>
  <c r="F28" i="145"/>
  <c r="K28" i="147"/>
  <c r="AT20" i="103"/>
  <c r="N30" i="108"/>
  <c r="Q30" i="108" s="1"/>
  <c r="H20" i="144"/>
  <c r="I23" i="107"/>
  <c r="K12" i="148"/>
  <c r="F26" i="148"/>
  <c r="E28" i="55"/>
  <c r="G30" i="47"/>
  <c r="F17" i="145"/>
  <c r="N17" i="102"/>
  <c r="N30" i="94"/>
  <c r="M30" i="94" s="1"/>
  <c r="Q11" i="103"/>
  <c r="P30" i="103"/>
  <c r="Q30" i="103" s="1"/>
  <c r="AN18" i="104"/>
  <c r="E26" i="50"/>
  <c r="AH25" i="104"/>
  <c r="M26" i="108"/>
  <c r="H17" i="148"/>
  <c r="AH11" i="104"/>
  <c r="I18" i="94"/>
  <c r="K13" i="95"/>
  <c r="K24" i="141"/>
  <c r="Z14" i="98"/>
  <c r="AH12" i="103"/>
  <c r="T31" i="148"/>
  <c r="M17" i="95"/>
  <c r="O31" i="142"/>
  <c r="I30" i="107"/>
  <c r="K29" i="148"/>
  <c r="H16" i="142"/>
  <c r="V12" i="98"/>
  <c r="E16" i="54"/>
  <c r="Y19" i="92"/>
  <c r="G10" i="108"/>
  <c r="O10" i="108" s="1"/>
  <c r="N29" i="108"/>
  <c r="O29" i="108" s="1"/>
  <c r="E11" i="53"/>
  <c r="F15" i="125"/>
  <c r="O31" i="148"/>
  <c r="D31" i="148"/>
  <c r="K31" i="148" s="1"/>
  <c r="I22" i="94"/>
  <c r="N30" i="141"/>
  <c r="I30" i="141" s="1"/>
  <c r="G17" i="96"/>
  <c r="O17" i="96" s="1"/>
  <c r="F29" i="143"/>
  <c r="I24" i="106"/>
  <c r="L14" i="107" l="1"/>
  <c r="I20" i="107"/>
  <c r="I15" i="107"/>
  <c r="K32" i="107"/>
  <c r="L32" i="107" s="1"/>
  <c r="K10" i="94"/>
  <c r="AH30" i="103"/>
  <c r="AH28" i="103"/>
  <c r="AH24" i="103"/>
  <c r="AH11" i="103"/>
  <c r="AH13" i="103"/>
  <c r="AH19" i="103"/>
  <c r="AT15" i="103"/>
  <c r="AH21" i="103"/>
  <c r="AH14" i="103"/>
  <c r="AH18" i="103"/>
  <c r="AT17" i="103"/>
  <c r="AT22" i="103"/>
  <c r="AT27" i="103"/>
  <c r="AH16" i="103"/>
  <c r="AH25" i="103"/>
  <c r="AT14" i="103"/>
  <c r="AT30" i="103"/>
  <c r="AT26" i="103"/>
  <c r="H29" i="53"/>
  <c r="E27" i="53"/>
  <c r="K23" i="147"/>
  <c r="E14" i="53"/>
  <c r="Q20" i="96"/>
  <c r="I20" i="96"/>
  <c r="M20" i="96"/>
  <c r="E17" i="53"/>
  <c r="E24" i="52"/>
  <c r="K28" i="148"/>
  <c r="H28" i="148"/>
  <c r="W30" i="48"/>
  <c r="W26" i="34"/>
  <c r="W11" i="34"/>
  <c r="F31" i="147"/>
  <c r="O14" i="141"/>
  <c r="O30" i="47"/>
  <c r="AD17" i="79"/>
  <c r="E13" i="52"/>
  <c r="W27" i="34"/>
  <c r="O27" i="108"/>
  <c r="Y31" i="147"/>
  <c r="K23" i="148"/>
  <c r="R29" i="52"/>
  <c r="E12" i="52"/>
  <c r="E14" i="52"/>
  <c r="K15" i="148"/>
  <c r="H15" i="148"/>
  <c r="G13" i="97"/>
  <c r="E21" i="52"/>
  <c r="O16" i="108"/>
  <c r="O25" i="97"/>
  <c r="F15" i="148"/>
  <c r="M13" i="97"/>
  <c r="E20" i="52"/>
  <c r="O19" i="79"/>
  <c r="U19" i="79"/>
  <c r="AD19" i="79" s="1"/>
  <c r="O11" i="141"/>
  <c r="K13" i="97"/>
  <c r="R31" i="147"/>
  <c r="Q13" i="97"/>
  <c r="I25" i="94"/>
  <c r="M25" i="94"/>
  <c r="K25" i="94"/>
  <c r="G25" i="94"/>
  <c r="Q25" i="94"/>
  <c r="Q30" i="47"/>
  <c r="G10" i="94"/>
  <c r="AT15" i="105"/>
  <c r="R29" i="57"/>
  <c r="E15" i="57"/>
  <c r="O27" i="95"/>
  <c r="E31" i="43"/>
  <c r="K24" i="148"/>
  <c r="H24" i="148"/>
  <c r="O20" i="141"/>
  <c r="O19" i="95"/>
  <c r="O16" i="141"/>
  <c r="O10" i="94"/>
  <c r="E29" i="53"/>
  <c r="E16" i="53"/>
  <c r="E28" i="53"/>
  <c r="E18" i="53"/>
  <c r="E19" i="53"/>
  <c r="E24" i="53"/>
  <c r="E26" i="53"/>
  <c r="R29" i="53"/>
  <c r="E15" i="53"/>
  <c r="E23" i="53"/>
  <c r="E22" i="53"/>
  <c r="E21" i="53"/>
  <c r="E12" i="53"/>
  <c r="E13" i="53"/>
  <c r="O14" i="96"/>
  <c r="K16" i="147"/>
  <c r="F16" i="147"/>
  <c r="O25" i="141"/>
  <c r="Y30" i="34"/>
  <c r="K30" i="34"/>
  <c r="O30" i="34"/>
  <c r="U30" i="34"/>
  <c r="Q30" i="34"/>
  <c r="M30" i="34"/>
  <c r="O22" i="108"/>
  <c r="S30" i="34"/>
  <c r="O24" i="94"/>
  <c r="I30" i="34"/>
  <c r="E29" i="55"/>
  <c r="E12" i="55"/>
  <c r="E24" i="55"/>
  <c r="E27" i="55"/>
  <c r="E13" i="55"/>
  <c r="E19" i="55"/>
  <c r="K23" i="145"/>
  <c r="F23" i="145"/>
  <c r="H23" i="145"/>
  <c r="O22" i="94"/>
  <c r="Y30" i="47"/>
  <c r="I30" i="47"/>
  <c r="W30" i="47" s="1"/>
  <c r="K17" i="144"/>
  <c r="F17" i="144"/>
  <c r="H17" i="144"/>
  <c r="X12" i="152"/>
  <c r="X14" i="152"/>
  <c r="X13" i="152"/>
  <c r="O10" i="96"/>
  <c r="F23" i="148"/>
  <c r="I11" i="95"/>
  <c r="K11" i="95"/>
  <c r="M11" i="95"/>
  <c r="G11" i="95"/>
  <c r="Q11" i="95"/>
  <c r="O21" i="95"/>
  <c r="AD15" i="125"/>
  <c r="O23" i="108"/>
  <c r="O11" i="108"/>
  <c r="O15" i="96"/>
  <c r="P11" i="43"/>
  <c r="U23" i="68"/>
  <c r="O24" i="97"/>
  <c r="K30" i="96"/>
  <c r="O20" i="97"/>
  <c r="O14" i="36"/>
  <c r="Q14" i="36" s="1"/>
  <c r="I29" i="141"/>
  <c r="O28" i="36"/>
  <c r="Q28" i="36" s="1"/>
  <c r="O20" i="96"/>
  <c r="K29" i="141"/>
  <c r="O11" i="36"/>
  <c r="P11" i="36" s="1"/>
  <c r="O18" i="94"/>
  <c r="O26" i="36"/>
  <c r="M30" i="97"/>
  <c r="AD21" i="68"/>
  <c r="O24" i="36"/>
  <c r="Q24" i="36" s="1"/>
  <c r="Y31" i="145"/>
  <c r="O18" i="108"/>
  <c r="O19" i="97"/>
  <c r="O20" i="36"/>
  <c r="I30" i="97"/>
  <c r="O26" i="94"/>
  <c r="O29" i="36"/>
  <c r="O22" i="97"/>
  <c r="AB12" i="105"/>
  <c r="O27" i="94"/>
  <c r="O15" i="95"/>
  <c r="Y31" i="142"/>
  <c r="O27" i="96"/>
  <c r="O11" i="96"/>
  <c r="I30" i="96"/>
  <c r="R31" i="142"/>
  <c r="K31" i="145"/>
  <c r="O16" i="94"/>
  <c r="O18" i="141"/>
  <c r="O27" i="36"/>
  <c r="Q27" i="36" s="1"/>
  <c r="M30" i="96"/>
  <c r="O20" i="94"/>
  <c r="O14" i="97"/>
  <c r="O13" i="36"/>
  <c r="P13" i="36" s="1"/>
  <c r="O17" i="36"/>
  <c r="K30" i="95"/>
  <c r="AA23" i="68"/>
  <c r="O23" i="36"/>
  <c r="Q23" i="36" s="1"/>
  <c r="O12" i="94"/>
  <c r="F31" i="144"/>
  <c r="O17" i="141"/>
  <c r="O26" i="95"/>
  <c r="F23" i="68"/>
  <c r="AB27" i="104"/>
  <c r="O25" i="96"/>
  <c r="R31" i="146"/>
  <c r="O14" i="95"/>
  <c r="M30" i="95"/>
  <c r="I30" i="95"/>
  <c r="AB30" i="103"/>
  <c r="AB21" i="105"/>
  <c r="O26" i="108"/>
  <c r="O19" i="108"/>
  <c r="AB14" i="104"/>
  <c r="AB23" i="104"/>
  <c r="AB17" i="104"/>
  <c r="AB13" i="104"/>
  <c r="AB24" i="104"/>
  <c r="AB21" i="104"/>
  <c r="AB17" i="105"/>
  <c r="AB30" i="105"/>
  <c r="AB15" i="104"/>
  <c r="H31" i="148"/>
  <c r="G30" i="96"/>
  <c r="O17" i="95"/>
  <c r="G30" i="95"/>
  <c r="K31" i="142"/>
  <c r="F31" i="146"/>
  <c r="AB28" i="103"/>
  <c r="G30" i="141"/>
  <c r="O22" i="36"/>
  <c r="Q22" i="36" s="1"/>
  <c r="AB27" i="103"/>
  <c r="O23" i="94"/>
  <c r="AB22" i="105"/>
  <c r="O15" i="97"/>
  <c r="G30" i="108"/>
  <c r="O21" i="96"/>
  <c r="AB22" i="104"/>
  <c r="O21" i="97"/>
  <c r="O25" i="36"/>
  <c r="P25" i="36" s="1"/>
  <c r="AB28" i="105"/>
  <c r="AB26" i="104"/>
  <c r="AB14" i="105"/>
  <c r="O18" i="36"/>
  <c r="Q18" i="36" s="1"/>
  <c r="O19" i="94"/>
  <c r="I32" i="107"/>
  <c r="AB24" i="105"/>
  <c r="O19" i="36"/>
  <c r="Q19" i="36" s="1"/>
  <c r="AB28" i="104"/>
  <c r="O25" i="95"/>
  <c r="AB19" i="104"/>
  <c r="AB11" i="104"/>
  <c r="L21" i="79"/>
  <c r="O16" i="36"/>
  <c r="O23" i="97"/>
  <c r="AB18" i="104"/>
  <c r="O22" i="96"/>
  <c r="AD16" i="68"/>
  <c r="R31" i="145"/>
  <c r="H31" i="146"/>
  <c r="AB16" i="104"/>
  <c r="P21" i="43"/>
  <c r="R21" i="43" s="1"/>
  <c r="P28" i="36"/>
  <c r="AA21" i="79"/>
  <c r="O12" i="108"/>
  <c r="P24" i="43"/>
  <c r="P26" i="43"/>
  <c r="O15" i="108"/>
  <c r="AJ23" i="103"/>
  <c r="AJ22" i="103"/>
  <c r="AJ24" i="103"/>
  <c r="AJ14" i="103"/>
  <c r="AJ25" i="103"/>
  <c r="AJ16" i="103"/>
  <c r="AJ11" i="103"/>
  <c r="AJ18" i="103"/>
  <c r="AJ28" i="103"/>
  <c r="AJ29" i="103"/>
  <c r="AJ21" i="103"/>
  <c r="AJ15" i="103"/>
  <c r="AJ20" i="103"/>
  <c r="AJ27" i="103"/>
  <c r="AJ17" i="103"/>
  <c r="AJ12" i="103"/>
  <c r="AJ13" i="103"/>
  <c r="AJ26" i="103"/>
  <c r="AJ19" i="103"/>
  <c r="O21" i="94"/>
  <c r="O16" i="95"/>
  <c r="AB18" i="103"/>
  <c r="I23" i="68"/>
  <c r="L23" i="68"/>
  <c r="O17" i="70"/>
  <c r="P17" i="70"/>
  <c r="O32" i="70"/>
  <c r="P32" i="70"/>
  <c r="K30" i="108"/>
  <c r="P24" i="36"/>
  <c r="O10" i="97"/>
  <c r="O16" i="97"/>
  <c r="AB20" i="103"/>
  <c r="AB25" i="105"/>
  <c r="AJ17" i="105"/>
  <c r="AJ18" i="105"/>
  <c r="AJ15" i="105"/>
  <c r="AJ14" i="105"/>
  <c r="AJ22" i="105"/>
  <c r="AJ26" i="105"/>
  <c r="AJ21" i="105"/>
  <c r="AJ11" i="105"/>
  <c r="AJ13" i="105"/>
  <c r="AJ25" i="105"/>
  <c r="AJ19" i="105"/>
  <c r="AJ12" i="105"/>
  <c r="AJ27" i="105"/>
  <c r="AJ28" i="105"/>
  <c r="AJ23" i="105"/>
  <c r="AJ16" i="105"/>
  <c r="AJ24" i="105"/>
  <c r="AJ20" i="105"/>
  <c r="AJ29" i="105"/>
  <c r="AB15" i="105"/>
  <c r="I30" i="108"/>
  <c r="O17" i="108"/>
  <c r="P25" i="43"/>
  <c r="P12" i="43"/>
  <c r="AV26" i="103"/>
  <c r="P15" i="102"/>
  <c r="X23" i="68"/>
  <c r="R23" i="68"/>
  <c r="AB20" i="104"/>
  <c r="O24" i="108"/>
  <c r="AP11" i="103"/>
  <c r="AP19" i="103"/>
  <c r="AP27" i="103"/>
  <c r="AP24" i="103"/>
  <c r="AP12" i="103"/>
  <c r="AP16" i="103"/>
  <c r="AP25" i="103"/>
  <c r="AP28" i="103"/>
  <c r="AP23" i="103"/>
  <c r="AP13" i="103"/>
  <c r="AP26" i="103"/>
  <c r="AP21" i="103"/>
  <c r="AP18" i="103"/>
  <c r="AP20" i="103"/>
  <c r="AP22" i="103"/>
  <c r="AP29" i="103"/>
  <c r="AP14" i="103"/>
  <c r="AP17" i="103"/>
  <c r="AP15" i="103"/>
  <c r="O22" i="95"/>
  <c r="P15" i="43"/>
  <c r="P28" i="43"/>
  <c r="I30" i="94"/>
  <c r="Q12" i="36"/>
  <c r="P12" i="36"/>
  <c r="K30" i="94"/>
  <c r="U21" i="79"/>
  <c r="F31" i="145"/>
  <c r="I29" i="108"/>
  <c r="P22" i="43"/>
  <c r="P29" i="43"/>
  <c r="O13" i="94"/>
  <c r="AB18" i="105"/>
  <c r="Q20" i="36"/>
  <c r="P20" i="36"/>
  <c r="P22" i="36"/>
  <c r="O25" i="70"/>
  <c r="P25" i="70"/>
  <c r="P31" i="70"/>
  <c r="O31" i="70"/>
  <c r="AJ26" i="104"/>
  <c r="AJ28" i="104"/>
  <c r="AJ22" i="104"/>
  <c r="AJ14" i="104"/>
  <c r="AJ23" i="104"/>
  <c r="AJ15" i="104"/>
  <c r="AJ17" i="104"/>
  <c r="AJ13" i="104"/>
  <c r="AJ25" i="104"/>
  <c r="AJ12" i="104"/>
  <c r="AJ29" i="104"/>
  <c r="AJ18" i="104"/>
  <c r="AJ20" i="104"/>
  <c r="AJ21" i="104"/>
  <c r="AJ16" i="104"/>
  <c r="AJ19" i="104"/>
  <c r="AJ27" i="104"/>
  <c r="AJ24" i="104"/>
  <c r="AJ11" i="104"/>
  <c r="AB11" i="103"/>
  <c r="AB25" i="103"/>
  <c r="R31" i="143"/>
  <c r="AV11" i="103"/>
  <c r="AV23" i="103"/>
  <c r="AV17" i="103"/>
  <c r="AV24" i="103"/>
  <c r="AV15" i="103"/>
  <c r="AV21" i="103"/>
  <c r="AV19" i="103"/>
  <c r="AV28" i="103"/>
  <c r="AV25" i="103"/>
  <c r="AV20" i="103"/>
  <c r="AV13" i="103"/>
  <c r="AV14" i="103"/>
  <c r="AV27" i="103"/>
  <c r="AV29" i="103"/>
  <c r="AV22" i="103"/>
  <c r="AV16" i="103"/>
  <c r="AV18" i="103"/>
  <c r="AV12" i="103"/>
  <c r="AP21" i="105"/>
  <c r="AP11" i="105"/>
  <c r="AP15" i="105"/>
  <c r="AP24" i="105"/>
  <c r="AP28" i="105"/>
  <c r="AP20" i="105"/>
  <c r="AP19" i="105"/>
  <c r="AP23" i="105"/>
  <c r="AP13" i="105"/>
  <c r="AP26" i="105"/>
  <c r="AP25" i="105"/>
  <c r="AP17" i="105"/>
  <c r="AP18" i="105"/>
  <c r="AP29" i="105"/>
  <c r="AP14" i="105"/>
  <c r="AP27" i="105"/>
  <c r="AP22" i="105"/>
  <c r="AP16" i="105"/>
  <c r="AP12" i="105"/>
  <c r="F21" i="79"/>
  <c r="O26" i="96"/>
  <c r="E31" i="106"/>
  <c r="I31" i="106"/>
  <c r="O11" i="97"/>
  <c r="P16" i="43"/>
  <c r="P13" i="43"/>
  <c r="G29" i="141"/>
  <c r="G30" i="97"/>
  <c r="O15" i="70"/>
  <c r="P15" i="70"/>
  <c r="P29" i="70"/>
  <c r="O29" i="70"/>
  <c r="G30" i="94"/>
  <c r="Q30" i="94"/>
  <c r="AB17" i="103"/>
  <c r="F31" i="106"/>
  <c r="G31" i="106" s="1"/>
  <c r="Q11" i="43"/>
  <c r="R11" i="43"/>
  <c r="AV18" i="104"/>
  <c r="AV14" i="104"/>
  <c r="AV26" i="104"/>
  <c r="AV13" i="104"/>
  <c r="AV21" i="104"/>
  <c r="AV19" i="104"/>
  <c r="AV17" i="104"/>
  <c r="AV20" i="104"/>
  <c r="AV11" i="104"/>
  <c r="AV27" i="104"/>
  <c r="AV25" i="104"/>
  <c r="AV23" i="104"/>
  <c r="AV15" i="104"/>
  <c r="AV22" i="104"/>
  <c r="AV28" i="104"/>
  <c r="AV29" i="104"/>
  <c r="AV24" i="104"/>
  <c r="AV16" i="104"/>
  <c r="AV12" i="104"/>
  <c r="P30" i="70"/>
  <c r="O30" i="70"/>
  <c r="O13" i="70"/>
  <c r="P13" i="70"/>
  <c r="M30" i="141"/>
  <c r="Q30" i="141"/>
  <c r="P24" i="70"/>
  <c r="O24" i="70"/>
  <c r="AB15" i="103"/>
  <c r="AB27" i="105"/>
  <c r="O12" i="141"/>
  <c r="O24" i="95"/>
  <c r="P18" i="43"/>
  <c r="K30" i="141"/>
  <c r="O12" i="96"/>
  <c r="Q29" i="36"/>
  <c r="P29" i="36"/>
  <c r="AB26" i="103"/>
  <c r="R31" i="144"/>
  <c r="H31" i="144"/>
  <c r="P14" i="70"/>
  <c r="O14" i="70"/>
  <c r="Q17" i="36"/>
  <c r="P17" i="36"/>
  <c r="P19" i="70"/>
  <c r="O19" i="70"/>
  <c r="R31" i="148"/>
  <c r="O21" i="36"/>
  <c r="O14" i="94"/>
  <c r="M29" i="108"/>
  <c r="AB14" i="103"/>
  <c r="P19" i="43"/>
  <c r="H31" i="142"/>
  <c r="O20" i="70"/>
  <c r="P20" i="70"/>
  <c r="P18" i="70"/>
  <c r="O18" i="70"/>
  <c r="P21" i="70"/>
  <c r="O21" i="70"/>
  <c r="O15" i="36"/>
  <c r="K29" i="108"/>
  <c r="Y31" i="143"/>
  <c r="AB16" i="103"/>
  <c r="AB21" i="103"/>
  <c r="Y31" i="144"/>
  <c r="AD15" i="79"/>
  <c r="M30" i="108"/>
  <c r="AB23" i="105"/>
  <c r="O14" i="108"/>
  <c r="AB19" i="105"/>
  <c r="K31" i="146"/>
  <c r="P14" i="43"/>
  <c r="AB12" i="104"/>
  <c r="P23" i="70"/>
  <c r="O23" i="70"/>
  <c r="P10" i="102"/>
  <c r="P13" i="102"/>
  <c r="P25" i="102"/>
  <c r="P22" i="102"/>
  <c r="P23" i="102"/>
  <c r="P27" i="102"/>
  <c r="P19" i="102"/>
  <c r="P14" i="102"/>
  <c r="P16" i="102"/>
  <c r="P20" i="102"/>
  <c r="P12" i="102"/>
  <c r="P28" i="102"/>
  <c r="P18" i="102"/>
  <c r="P17" i="102"/>
  <c r="P24" i="102"/>
  <c r="P21" i="102"/>
  <c r="P26" i="102"/>
  <c r="P11" i="102"/>
  <c r="O24" i="141"/>
  <c r="AB13" i="105"/>
  <c r="AV27" i="105"/>
  <c r="AV14" i="105"/>
  <c r="AV12" i="105"/>
  <c r="AV17" i="105"/>
  <c r="AV25" i="105"/>
  <c r="AV15" i="105"/>
  <c r="AV22" i="105"/>
  <c r="AV16" i="105"/>
  <c r="AV18" i="105"/>
  <c r="AV29" i="105"/>
  <c r="AV24" i="105"/>
  <c r="AV20" i="105"/>
  <c r="AV11" i="105"/>
  <c r="AV28" i="105"/>
  <c r="AV21" i="105"/>
  <c r="AV13" i="105"/>
  <c r="AV23" i="105"/>
  <c r="AV26" i="105"/>
  <c r="AV19" i="105"/>
  <c r="P17" i="43"/>
  <c r="O11" i="94"/>
  <c r="O19" i="96"/>
  <c r="AB23" i="103"/>
  <c r="P16" i="36"/>
  <c r="Q16" i="36"/>
  <c r="P27" i="70"/>
  <c r="O27" i="70"/>
  <c r="O13" i="95"/>
  <c r="Q26" i="36"/>
  <c r="P26" i="36"/>
  <c r="O15" i="94"/>
  <c r="AB22" i="103"/>
  <c r="F31" i="143"/>
  <c r="O24" i="96"/>
  <c r="AB11" i="105"/>
  <c r="AB16" i="105"/>
  <c r="W30" i="49"/>
  <c r="X21" i="79"/>
  <c r="O21" i="79"/>
  <c r="R21" i="79"/>
  <c r="AB24" i="103"/>
  <c r="O22" i="141"/>
  <c r="P20" i="43"/>
  <c r="K30" i="97"/>
  <c r="AB26" i="105"/>
  <c r="AB30" i="104"/>
  <c r="Y31" i="148"/>
  <c r="P27" i="36"/>
  <c r="AB19" i="103"/>
  <c r="O12" i="95"/>
  <c r="P23" i="43"/>
  <c r="O28" i="70"/>
  <c r="P28" i="70"/>
  <c r="AB12" i="103"/>
  <c r="O16" i="70"/>
  <c r="P16" i="70"/>
  <c r="O22" i="70"/>
  <c r="P22" i="70"/>
  <c r="P26" i="70"/>
  <c r="O26" i="70"/>
  <c r="AB13" i="103"/>
  <c r="Q13" i="36"/>
  <c r="AP11" i="104"/>
  <c r="AP17" i="104"/>
  <c r="AP23" i="104"/>
  <c r="AP21" i="104"/>
  <c r="AP15" i="104"/>
  <c r="AP18" i="104"/>
  <c r="AP19" i="104"/>
  <c r="AP16" i="104"/>
  <c r="AP12" i="104"/>
  <c r="AP27" i="104"/>
  <c r="AP26" i="104"/>
  <c r="AP13" i="104"/>
  <c r="AP24" i="104"/>
  <c r="AP14" i="104"/>
  <c r="AP28" i="104"/>
  <c r="AP25" i="104"/>
  <c r="AP29" i="104"/>
  <c r="AP20" i="104"/>
  <c r="AP22" i="104"/>
  <c r="G29" i="108"/>
  <c r="O18" i="97"/>
  <c r="AB20" i="105"/>
  <c r="F31" i="148"/>
  <c r="O27" i="97"/>
  <c r="P27" i="43"/>
  <c r="AB25" i="104"/>
  <c r="H31" i="143"/>
  <c r="AD23" i="104" l="1"/>
  <c r="O25" i="94"/>
  <c r="P14" i="36"/>
  <c r="O13" i="97"/>
  <c r="P23" i="36"/>
  <c r="AD16" i="104"/>
  <c r="P18" i="36"/>
  <c r="O30" i="95"/>
  <c r="O30" i="96"/>
  <c r="O30" i="108"/>
  <c r="W30" i="34"/>
  <c r="O11" i="95"/>
  <c r="AD20" i="104"/>
  <c r="Q11" i="36"/>
  <c r="P19" i="36"/>
  <c r="Q25" i="36"/>
  <c r="AD29" i="104"/>
  <c r="AD18" i="104"/>
  <c r="AD12" i="104"/>
  <c r="AD22" i="104"/>
  <c r="AD15" i="104"/>
  <c r="AD11" i="104"/>
  <c r="AD25" i="104"/>
  <c r="AD27" i="104"/>
  <c r="AD23" i="68"/>
  <c r="AD21" i="104"/>
  <c r="O30" i="141"/>
  <c r="AD17" i="104"/>
  <c r="AD24" i="104"/>
  <c r="AD28" i="104"/>
  <c r="AE28" i="104" s="1"/>
  <c r="Q21" i="43"/>
  <c r="AD19" i="104"/>
  <c r="AF19" i="104" s="1"/>
  <c r="AD13" i="104"/>
  <c r="AF13" i="104" s="1"/>
  <c r="O30" i="94"/>
  <c r="AF16" i="104"/>
  <c r="AE16" i="104"/>
  <c r="AL13" i="104"/>
  <c r="AK13" i="104"/>
  <c r="AR21" i="103"/>
  <c r="AQ21" i="103"/>
  <c r="Q22" i="102"/>
  <c r="R22" i="102"/>
  <c r="AX29" i="104"/>
  <c r="AW29" i="104"/>
  <c r="AX13" i="104"/>
  <c r="AW13" i="104"/>
  <c r="O30" i="97"/>
  <c r="AR13" i="105"/>
  <c r="AQ13" i="105"/>
  <c r="AX22" i="103"/>
  <c r="AW22" i="103"/>
  <c r="AW17" i="103"/>
  <c r="AX17" i="103"/>
  <c r="AK11" i="104"/>
  <c r="AL11" i="104"/>
  <c r="AK17" i="104"/>
  <c r="AL17" i="104"/>
  <c r="AR26" i="103"/>
  <c r="AQ26" i="103"/>
  <c r="Q12" i="43"/>
  <c r="R12" i="43"/>
  <c r="AL12" i="105"/>
  <c r="AK12" i="105"/>
  <c r="AL21" i="103"/>
  <c r="AK21" i="103"/>
  <c r="R26" i="43"/>
  <c r="Q26" i="43"/>
  <c r="AX26" i="103"/>
  <c r="AW26" i="103"/>
  <c r="AF17" i="104"/>
  <c r="AE17" i="104"/>
  <c r="AX16" i="105"/>
  <c r="AW16" i="105"/>
  <c r="Q21" i="102"/>
  <c r="R21" i="102"/>
  <c r="P15" i="36"/>
  <c r="Q15" i="36"/>
  <c r="AR12" i="104"/>
  <c r="AQ12" i="104"/>
  <c r="AF29" i="104"/>
  <c r="AE29" i="104"/>
  <c r="AE25" i="104"/>
  <c r="AF25" i="104"/>
  <c r="AX19" i="105"/>
  <c r="AW19" i="105"/>
  <c r="AX22" i="105"/>
  <c r="AW22" i="105"/>
  <c r="Q24" i="102"/>
  <c r="R24" i="102"/>
  <c r="Q25" i="102"/>
  <c r="R25" i="102"/>
  <c r="AW28" i="104"/>
  <c r="AX28" i="104"/>
  <c r="AX26" i="104"/>
  <c r="AW26" i="104"/>
  <c r="AD21" i="79"/>
  <c r="AQ23" i="105"/>
  <c r="AR23" i="105"/>
  <c r="AX29" i="103"/>
  <c r="AW29" i="103"/>
  <c r="AX23" i="103"/>
  <c r="AW23" i="103"/>
  <c r="AK24" i="104"/>
  <c r="AL24" i="104"/>
  <c r="AK15" i="104"/>
  <c r="AL15" i="104"/>
  <c r="Q28" i="43"/>
  <c r="R28" i="43"/>
  <c r="AQ13" i="103"/>
  <c r="AR13" i="103"/>
  <c r="R25" i="43"/>
  <c r="Q25" i="43"/>
  <c r="AK19" i="105"/>
  <c r="AL19" i="105"/>
  <c r="AL29" i="103"/>
  <c r="AK29" i="103"/>
  <c r="Q24" i="43"/>
  <c r="R24" i="43"/>
  <c r="R14" i="43"/>
  <c r="Q14" i="43"/>
  <c r="AX21" i="104"/>
  <c r="AW21" i="104"/>
  <c r="AR26" i="105"/>
  <c r="AQ26" i="105"/>
  <c r="AX16" i="103"/>
  <c r="AW16" i="103"/>
  <c r="AF18" i="104"/>
  <c r="AE18" i="104"/>
  <c r="AX26" i="105"/>
  <c r="AW26" i="105"/>
  <c r="AX15" i="105"/>
  <c r="AW15" i="105"/>
  <c r="Q17" i="102"/>
  <c r="R17" i="102"/>
  <c r="Q13" i="102"/>
  <c r="R13" i="102"/>
  <c r="P21" i="36"/>
  <c r="Q21" i="36"/>
  <c r="AX22" i="104"/>
  <c r="AW22" i="104"/>
  <c r="AW14" i="104"/>
  <c r="AX14" i="104"/>
  <c r="Q13" i="43"/>
  <c r="R13" i="43"/>
  <c r="AR12" i="105"/>
  <c r="AQ12" i="105"/>
  <c r="AQ19" i="105"/>
  <c r="AR19" i="105"/>
  <c r="AX27" i="103"/>
  <c r="AW27" i="103"/>
  <c r="AX11" i="103"/>
  <c r="AW11" i="103"/>
  <c r="AK27" i="104"/>
  <c r="AL27" i="104"/>
  <c r="AL23" i="104"/>
  <c r="AK23" i="104"/>
  <c r="Q15" i="43"/>
  <c r="R15" i="43"/>
  <c r="AQ23" i="103"/>
  <c r="AR23" i="103"/>
  <c r="AK25" i="105"/>
  <c r="AL25" i="105"/>
  <c r="AK28" i="103"/>
  <c r="AL28" i="103"/>
  <c r="AQ16" i="104"/>
  <c r="AR16" i="104"/>
  <c r="AF11" i="104"/>
  <c r="AE11" i="104"/>
  <c r="AQ22" i="104"/>
  <c r="AR22" i="104"/>
  <c r="AR19" i="104"/>
  <c r="AQ19" i="104"/>
  <c r="AD22" i="105"/>
  <c r="AD12" i="105"/>
  <c r="AD20" i="105"/>
  <c r="AD23" i="105"/>
  <c r="AD17" i="105"/>
  <c r="AD16" i="105"/>
  <c r="AD27" i="105"/>
  <c r="AD26" i="105"/>
  <c r="AD18" i="105"/>
  <c r="AD15" i="105"/>
  <c r="AD29" i="105"/>
  <c r="AD13" i="105"/>
  <c r="AD14" i="105"/>
  <c r="AD24" i="105"/>
  <c r="AD21" i="105"/>
  <c r="AD11" i="105"/>
  <c r="AD28" i="105"/>
  <c r="AD25" i="105"/>
  <c r="AD19" i="105"/>
  <c r="AD26" i="104"/>
  <c r="AD14" i="104"/>
  <c r="AX23" i="105"/>
  <c r="AW23" i="105"/>
  <c r="AW25" i="105"/>
  <c r="AX25" i="105"/>
  <c r="Q18" i="102"/>
  <c r="R18" i="102"/>
  <c r="Q10" i="102"/>
  <c r="R10" i="102"/>
  <c r="AX15" i="104"/>
  <c r="AW15" i="104"/>
  <c r="AX18" i="104"/>
  <c r="AW18" i="104"/>
  <c r="Q16" i="43"/>
  <c r="R16" i="43"/>
  <c r="AR16" i="105"/>
  <c r="AQ16" i="105"/>
  <c r="AR20" i="105"/>
  <c r="AQ20" i="105"/>
  <c r="AX14" i="103"/>
  <c r="AW14" i="103"/>
  <c r="AL19" i="104"/>
  <c r="AK19" i="104"/>
  <c r="AL14" i="104"/>
  <c r="AK14" i="104"/>
  <c r="AQ28" i="103"/>
  <c r="AR28" i="103"/>
  <c r="AK13" i="105"/>
  <c r="AL13" i="105"/>
  <c r="AL18" i="103"/>
  <c r="AK18" i="103"/>
  <c r="AE23" i="104"/>
  <c r="AF23" i="104"/>
  <c r="Q18" i="43"/>
  <c r="R18" i="43"/>
  <c r="AW23" i="104"/>
  <c r="AX23" i="104"/>
  <c r="AQ22" i="105"/>
  <c r="AR22" i="105"/>
  <c r="AQ28" i="105"/>
  <c r="AR28" i="105"/>
  <c r="AX13" i="103"/>
  <c r="AW13" i="103"/>
  <c r="AK16" i="104"/>
  <c r="AL16" i="104"/>
  <c r="AK22" i="104"/>
  <c r="AL22" i="104"/>
  <c r="AR15" i="103"/>
  <c r="AQ15" i="103"/>
  <c r="AR25" i="103"/>
  <c r="AQ25" i="103"/>
  <c r="AK11" i="105"/>
  <c r="AL11" i="105"/>
  <c r="AK19" i="103"/>
  <c r="AL19" i="103"/>
  <c r="AL11" i="103"/>
  <c r="AK11" i="103"/>
  <c r="Q23" i="102"/>
  <c r="R23" i="102"/>
  <c r="AK17" i="105"/>
  <c r="AL17" i="105"/>
  <c r="AQ20" i="104"/>
  <c r="AR20" i="104"/>
  <c r="AE12" i="104"/>
  <c r="AF12" i="104"/>
  <c r="AW17" i="105"/>
  <c r="AX17" i="105"/>
  <c r="AR15" i="104"/>
  <c r="AQ15" i="104"/>
  <c r="AF24" i="104"/>
  <c r="AE24" i="104"/>
  <c r="AX21" i="105"/>
  <c r="AW21" i="105"/>
  <c r="AW12" i="105"/>
  <c r="AX12" i="105"/>
  <c r="Q12" i="102"/>
  <c r="R12" i="102"/>
  <c r="AX25" i="104"/>
  <c r="AW25" i="104"/>
  <c r="AR27" i="105"/>
  <c r="AQ27" i="105"/>
  <c r="AR24" i="105"/>
  <c r="AQ24" i="105"/>
  <c r="AX20" i="103"/>
  <c r="AW20" i="103"/>
  <c r="AL21" i="104"/>
  <c r="AK21" i="104"/>
  <c r="AK28" i="104"/>
  <c r="AL28" i="104"/>
  <c r="AR17" i="103"/>
  <c r="AQ17" i="103"/>
  <c r="AQ16" i="103"/>
  <c r="AR16" i="103"/>
  <c r="AK29" i="105"/>
  <c r="AL29" i="105"/>
  <c r="AL21" i="105"/>
  <c r="AK21" i="105"/>
  <c r="AK26" i="103"/>
  <c r="AL26" i="103"/>
  <c r="AL16" i="103"/>
  <c r="AK16" i="103"/>
  <c r="AX13" i="105"/>
  <c r="AW13" i="105"/>
  <c r="R28" i="102"/>
  <c r="Q28" i="102"/>
  <c r="AQ29" i="104"/>
  <c r="AR29" i="104"/>
  <c r="AQ25" i="104"/>
  <c r="AR25" i="104"/>
  <c r="AQ21" i="104"/>
  <c r="AR21" i="104"/>
  <c r="AF21" i="104"/>
  <c r="AE21" i="104"/>
  <c r="R17" i="43"/>
  <c r="Q17" i="43"/>
  <c r="AW28" i="105"/>
  <c r="AX28" i="105"/>
  <c r="AW14" i="105"/>
  <c r="AX14" i="105"/>
  <c r="R20" i="102"/>
  <c r="Q20" i="102"/>
  <c r="AX27" i="104"/>
  <c r="AW27" i="104"/>
  <c r="AR14" i="105"/>
  <c r="AQ14" i="105"/>
  <c r="AQ15" i="105"/>
  <c r="AR15" i="105"/>
  <c r="AX25" i="103"/>
  <c r="AW25" i="103"/>
  <c r="AL20" i="104"/>
  <c r="AK20" i="104"/>
  <c r="AL26" i="104"/>
  <c r="AK26" i="104"/>
  <c r="AQ14" i="103"/>
  <c r="AR14" i="103"/>
  <c r="AR12" i="103"/>
  <c r="AQ12" i="103"/>
  <c r="AL20" i="105"/>
  <c r="AK20" i="105"/>
  <c r="AL26" i="105"/>
  <c r="AK26" i="105"/>
  <c r="AL13" i="103"/>
  <c r="AK13" i="103"/>
  <c r="AK25" i="103"/>
  <c r="AL25" i="103"/>
  <c r="AK27" i="105"/>
  <c r="AL27" i="105"/>
  <c r="AR27" i="104"/>
  <c r="AQ27" i="104"/>
  <c r="AQ18" i="104"/>
  <c r="AR18" i="104"/>
  <c r="AQ28" i="104"/>
  <c r="AR28" i="104"/>
  <c r="AX27" i="105"/>
  <c r="AW27" i="105"/>
  <c r="AW11" i="104"/>
  <c r="AX11" i="104"/>
  <c r="AR29" i="105"/>
  <c r="AQ29" i="105"/>
  <c r="AQ11" i="105"/>
  <c r="AR11" i="105"/>
  <c r="AX28" i="103"/>
  <c r="AW28" i="103"/>
  <c r="AL18" i="104"/>
  <c r="AK18" i="104"/>
  <c r="R29" i="43"/>
  <c r="Q29" i="43"/>
  <c r="AR29" i="103"/>
  <c r="AQ29" i="103"/>
  <c r="AR24" i="103"/>
  <c r="AQ24" i="103"/>
  <c r="AL24" i="105"/>
  <c r="AK24" i="105"/>
  <c r="AL22" i="105"/>
  <c r="AK22" i="105"/>
  <c r="AK12" i="103"/>
  <c r="AL12" i="103"/>
  <c r="AL14" i="103"/>
  <c r="AK14" i="103"/>
  <c r="AQ26" i="104"/>
  <c r="AR26" i="104"/>
  <c r="AW18" i="105"/>
  <c r="AX18" i="105"/>
  <c r="AX24" i="103"/>
  <c r="AW24" i="103"/>
  <c r="AQ23" i="104"/>
  <c r="AR23" i="104"/>
  <c r="R20" i="43"/>
  <c r="Q20" i="43"/>
  <c r="AF27" i="104"/>
  <c r="AE27" i="104"/>
  <c r="AQ17" i="104"/>
  <c r="AR17" i="104"/>
  <c r="AE20" i="104"/>
  <c r="AF20" i="104"/>
  <c r="AW20" i="105"/>
  <c r="AX20" i="105"/>
  <c r="R14" i="102"/>
  <c r="Q14" i="102"/>
  <c r="R19" i="43"/>
  <c r="Q19" i="43"/>
  <c r="AX20" i="104"/>
  <c r="AW20" i="104"/>
  <c r="AQ18" i="105"/>
  <c r="AR18" i="105"/>
  <c r="AR21" i="105"/>
  <c r="AQ21" i="105"/>
  <c r="AX19" i="103"/>
  <c r="AW19" i="103"/>
  <c r="AK29" i="104"/>
  <c r="AL29" i="104"/>
  <c r="Q22" i="43"/>
  <c r="R22" i="43"/>
  <c r="AR22" i="103"/>
  <c r="AQ22" i="103"/>
  <c r="AQ27" i="103"/>
  <c r="AR27" i="103"/>
  <c r="AK16" i="105"/>
  <c r="AL16" i="105"/>
  <c r="AL14" i="105"/>
  <c r="AK14" i="105"/>
  <c r="AL17" i="103"/>
  <c r="AK17" i="103"/>
  <c r="AL24" i="103"/>
  <c r="AK24" i="103"/>
  <c r="AD23" i="103"/>
  <c r="AD15" i="103"/>
  <c r="AD21" i="103"/>
  <c r="AD17" i="103"/>
  <c r="AD29" i="103"/>
  <c r="AD16" i="103"/>
  <c r="AD14" i="103"/>
  <c r="AD28" i="103"/>
  <c r="AD13" i="103"/>
  <c r="AD12" i="103"/>
  <c r="AD18" i="103"/>
  <c r="AD24" i="103"/>
  <c r="AD26" i="103"/>
  <c r="AD22" i="103"/>
  <c r="AD25" i="103"/>
  <c r="AD19" i="103"/>
  <c r="AD20" i="103"/>
  <c r="AD11" i="103"/>
  <c r="Q16" i="102"/>
  <c r="R16" i="102"/>
  <c r="AQ14" i="104"/>
  <c r="AR14" i="104"/>
  <c r="R27" i="43"/>
  <c r="Q27" i="43"/>
  <c r="AR24" i="104"/>
  <c r="AQ24" i="104"/>
  <c r="AR11" i="104"/>
  <c r="AQ11" i="104"/>
  <c r="AW24" i="105"/>
  <c r="AX24" i="105"/>
  <c r="R19" i="102"/>
  <c r="Q19" i="102"/>
  <c r="AW12" i="104"/>
  <c r="AX12" i="104"/>
  <c r="AX17" i="104"/>
  <c r="AW17" i="104"/>
  <c r="AQ17" i="105"/>
  <c r="AR17" i="105"/>
  <c r="AX12" i="103"/>
  <c r="AW12" i="103"/>
  <c r="AX21" i="103"/>
  <c r="AW21" i="103"/>
  <c r="AK12" i="104"/>
  <c r="AL12" i="104"/>
  <c r="AR20" i="103"/>
  <c r="AQ20" i="103"/>
  <c r="AR19" i="103"/>
  <c r="AQ19" i="103"/>
  <c r="AK23" i="105"/>
  <c r="AL23" i="105"/>
  <c r="AK15" i="105"/>
  <c r="AL15" i="105"/>
  <c r="AK27" i="103"/>
  <c r="AL27" i="103"/>
  <c r="AK22" i="103"/>
  <c r="AL22" i="103"/>
  <c r="R26" i="102"/>
  <c r="Q26" i="102"/>
  <c r="AX24" i="104"/>
  <c r="AW24" i="104"/>
  <c r="AF22" i="104"/>
  <c r="AE22" i="104"/>
  <c r="AX11" i="105"/>
  <c r="AW11" i="105"/>
  <c r="AR13" i="104"/>
  <c r="AQ13" i="104"/>
  <c r="R23" i="43"/>
  <c r="Q23" i="43"/>
  <c r="AE15" i="104"/>
  <c r="AF15" i="104"/>
  <c r="AW29" i="105"/>
  <c r="AX29" i="105"/>
  <c r="R11" i="102"/>
  <c r="Q11" i="102"/>
  <c r="Q27" i="102"/>
  <c r="R27" i="102"/>
  <c r="AW16" i="104"/>
  <c r="AX16" i="104"/>
  <c r="AX19" i="104"/>
  <c r="AW19" i="104"/>
  <c r="AD27" i="103"/>
  <c r="AQ25" i="105"/>
  <c r="AR25" i="105"/>
  <c r="AW18" i="103"/>
  <c r="AX18" i="103"/>
  <c r="AX15" i="103"/>
  <c r="AW15" i="103"/>
  <c r="AL25" i="104"/>
  <c r="AK25" i="104"/>
  <c r="AQ18" i="103"/>
  <c r="AR18" i="103"/>
  <c r="AQ11" i="103"/>
  <c r="AR11" i="103"/>
  <c r="Q15" i="102"/>
  <c r="R15" i="102"/>
  <c r="AL28" i="105"/>
  <c r="AK28" i="105"/>
  <c r="AK18" i="105"/>
  <c r="AL18" i="105"/>
  <c r="AL20" i="103"/>
  <c r="AK20" i="103"/>
  <c r="AK23" i="103"/>
  <c r="AL23" i="103"/>
  <c r="AK15" i="103"/>
  <c r="AL15" i="103"/>
  <c r="AE13" i="104" l="1"/>
  <c r="AF28" i="104"/>
  <c r="AE19" i="104"/>
  <c r="AF24" i="103"/>
  <c r="AE24" i="103"/>
  <c r="AF18" i="103"/>
  <c r="AE18" i="103"/>
  <c r="AF28" i="105"/>
  <c r="AE28" i="105"/>
  <c r="AE17" i="105"/>
  <c r="AF17" i="105"/>
  <c r="AE25" i="103"/>
  <c r="AF25" i="103"/>
  <c r="AE12" i="103"/>
  <c r="AF12" i="103"/>
  <c r="AF11" i="105"/>
  <c r="AE11" i="105"/>
  <c r="AE23" i="105"/>
  <c r="AF23" i="105"/>
  <c r="AE27" i="103"/>
  <c r="AF27" i="103"/>
  <c r="AE13" i="103"/>
  <c r="AF13" i="103"/>
  <c r="AE21" i="105"/>
  <c r="AF21" i="105"/>
  <c r="AE20" i="105"/>
  <c r="AF20" i="105"/>
  <c r="AF28" i="103"/>
  <c r="AE28" i="103"/>
  <c r="AF24" i="105"/>
  <c r="AE24" i="105"/>
  <c r="AF12" i="105"/>
  <c r="AE12" i="105"/>
  <c r="AF29" i="105"/>
  <c r="AE29" i="105"/>
  <c r="AE14" i="105"/>
  <c r="AF14" i="105"/>
  <c r="AE22" i="105"/>
  <c r="AF22" i="105"/>
  <c r="AF14" i="103"/>
  <c r="AE14" i="103"/>
  <c r="AE11" i="103"/>
  <c r="AF11" i="103"/>
  <c r="AF16" i="103"/>
  <c r="AE16" i="103"/>
  <c r="AF13" i="105"/>
  <c r="AE13" i="105"/>
  <c r="AF20" i="103"/>
  <c r="AE20" i="103"/>
  <c r="AE19" i="103"/>
  <c r="AF19" i="103"/>
  <c r="AF17" i="103"/>
  <c r="AE17" i="103"/>
  <c r="AF15" i="105"/>
  <c r="AE15" i="105"/>
  <c r="AF29" i="103"/>
  <c r="AE29" i="103"/>
  <c r="AE14" i="104"/>
  <c r="AF14" i="104"/>
  <c r="AE18" i="105"/>
  <c r="AF18" i="105"/>
  <c r="AE22" i="103"/>
  <c r="AF22" i="103"/>
  <c r="AF15" i="103"/>
  <c r="AE15" i="103"/>
  <c r="AF26" i="104"/>
  <c r="AE26" i="104"/>
  <c r="AF26" i="105"/>
  <c r="AE26" i="105"/>
  <c r="AE21" i="103"/>
  <c r="AF21" i="103"/>
  <c r="AE26" i="103"/>
  <c r="AF26" i="103"/>
  <c r="AE23" i="103"/>
  <c r="AF23" i="103"/>
  <c r="AE19" i="105"/>
  <c r="AF19" i="105"/>
  <c r="AE27" i="105"/>
  <c r="AF27" i="105"/>
  <c r="AF25" i="105"/>
  <c r="AE25" i="105"/>
  <c r="AF16" i="105"/>
  <c r="AE16" i="105"/>
  <c r="F12" i="134" l="1"/>
  <c r="J27" i="164" l="1"/>
  <c r="M15" i="90" l="1"/>
  <c r="M16" i="90"/>
  <c r="M25" i="90"/>
  <c r="M28" i="90"/>
  <c r="M19" i="90"/>
  <c r="M23" i="90"/>
  <c r="M30" i="90"/>
  <c r="M22" i="90"/>
  <c r="M14" i="90"/>
  <c r="M21" i="90"/>
  <c r="M17" i="90"/>
  <c r="M33" i="90"/>
  <c r="M26" i="90"/>
  <c r="M18" i="90"/>
  <c r="M29" i="90"/>
  <c r="M27" i="90"/>
  <c r="M13" i="90"/>
  <c r="M24" i="90"/>
  <c r="M20" i="90"/>
  <c r="M31" i="90"/>
  <c r="O15" i="90" l="1"/>
  <c r="O31" i="90"/>
  <c r="O14" i="90"/>
  <c r="O21" i="90"/>
  <c r="O18" i="90"/>
  <c r="O28" i="90"/>
  <c r="O25" i="90"/>
  <c r="O23" i="90"/>
  <c r="O19" i="90"/>
  <c r="O27" i="90"/>
  <c r="O32" i="90"/>
  <c r="O13" i="90"/>
  <c r="O20" i="90"/>
  <c r="O24" i="90"/>
  <c r="O29" i="90"/>
  <c r="O16" i="90"/>
  <c r="O17" i="90"/>
  <c r="O22" i="90"/>
  <c r="O26" i="90"/>
  <c r="O30" i="90"/>
  <c r="P13" i="90" l="1"/>
  <c r="Q13" i="90"/>
  <c r="P32" i="90"/>
  <c r="Q32" i="90"/>
  <c r="Q27" i="90"/>
  <c r="P27" i="90"/>
  <c r="P19" i="90"/>
  <c r="Q19" i="90"/>
  <c r="P30" i="90"/>
  <c r="Q30" i="90"/>
  <c r="P23" i="90"/>
  <c r="Q23" i="90"/>
  <c r="P26" i="90"/>
  <c r="Q26" i="90"/>
  <c r="P25" i="90"/>
  <c r="Q25" i="90"/>
  <c r="P22" i="90"/>
  <c r="Q22" i="90"/>
  <c r="P28" i="90"/>
  <c r="Q28" i="90"/>
  <c r="P17" i="90"/>
  <c r="Q17" i="90"/>
  <c r="P18" i="90"/>
  <c r="Q18" i="90"/>
  <c r="P16" i="90"/>
  <c r="Q16" i="90"/>
  <c r="Q21" i="90"/>
  <c r="P21" i="90"/>
  <c r="Q29" i="90"/>
  <c r="P29" i="90"/>
  <c r="Q14" i="90"/>
  <c r="P14" i="90"/>
  <c r="P24" i="90"/>
  <c r="Q24" i="90"/>
  <c r="Q31" i="90"/>
  <c r="P31" i="90"/>
  <c r="P20" i="90"/>
  <c r="Q20" i="90"/>
  <c r="Q15" i="90"/>
  <c r="P15" i="90"/>
  <c r="J27" i="162" l="1"/>
  <c r="J27" i="161"/>
  <c r="J27" i="160"/>
  <c r="J27" i="163"/>
  <c r="X27" i="160" l="1"/>
  <c r="X27" i="161"/>
</calcChain>
</file>

<file path=xl/sharedStrings.xml><?xml version="1.0" encoding="utf-8"?>
<sst xmlns="http://schemas.openxmlformats.org/spreadsheetml/2006/main" count="4747" uniqueCount="494">
  <si>
    <t>TOTAL</t>
  </si>
  <si>
    <t>Ceuta y Melilla</t>
  </si>
  <si>
    <t>Extremadura</t>
  </si>
  <si>
    <t>Comunitat Valenciana</t>
  </si>
  <si>
    <t>Castilla y León</t>
  </si>
  <si>
    <t>Cantabria</t>
  </si>
  <si>
    <t>Canarias</t>
  </si>
  <si>
    <t>Aragón</t>
  </si>
  <si>
    <t>Andalucía</t>
  </si>
  <si>
    <t>Nº</t>
  </si>
  <si>
    <t>% s/total nacional</t>
  </si>
  <si>
    <t>Solicitudes registradas</t>
  </si>
  <si>
    <t>ÁMBITO TERRITORIAL</t>
  </si>
  <si>
    <t>Solicitudes Registradas</t>
  </si>
  <si>
    <t>¹ Calculado sobre el total de cada sexo</t>
  </si>
  <si>
    <t>80 y +</t>
  </si>
  <si>
    <t>65 a 79</t>
  </si>
  <si>
    <t>55 a 64</t>
  </si>
  <si>
    <t>46 a 54</t>
  </si>
  <si>
    <t>31 a 45</t>
  </si>
  <si>
    <t>19 a 30</t>
  </si>
  <si>
    <t>3 a 18</t>
  </si>
  <si>
    <t>menores de 3</t>
  </si>
  <si>
    <t>Hombre</t>
  </si>
  <si>
    <t>Mujer</t>
  </si>
  <si>
    <t>%¹</t>
  </si>
  <si>
    <t>TRAMO DE EDAD</t>
  </si>
  <si>
    <t>SEXO</t>
  </si>
  <si>
    <t>%</t>
  </si>
  <si>
    <t>Solicitudes</t>
  </si>
  <si>
    <t>Resoluciones</t>
  </si>
  <si>
    <t>Grado III</t>
  </si>
  <si>
    <t>GRADO III</t>
  </si>
  <si>
    <t>GRADO II</t>
  </si>
  <si>
    <t>SIN GRADO</t>
  </si>
  <si>
    <t>Galicia</t>
  </si>
  <si>
    <t>Menores de 3</t>
  </si>
  <si>
    <t>Asturias, Principado de</t>
  </si>
  <si>
    <t>Balears, Illes</t>
  </si>
  <si>
    <t>Ceuta</t>
  </si>
  <si>
    <t>Castilla - La Mancha</t>
  </si>
  <si>
    <t>Cataluña</t>
  </si>
  <si>
    <t>Madrid, Comunidad de</t>
  </si>
  <si>
    <t>Murcia, Región de</t>
  </si>
  <si>
    <t>Navarra, Comunidad Foral de</t>
  </si>
  <si>
    <t>País Vasco</t>
  </si>
  <si>
    <t>Rioja, La</t>
  </si>
  <si>
    <t>Melilla</t>
  </si>
  <si>
    <t>GRADO I</t>
  </si>
  <si>
    <t>Grado II</t>
  </si>
  <si>
    <t>Grado I</t>
  </si>
  <si>
    <t>TOTAL PERSONAS BENEFICIARIAS CON DERECHO A PRESTACIÓN</t>
  </si>
  <si>
    <t>PRESTACIONES</t>
  </si>
  <si>
    <t>PERSONAS BENEFICIA-RIAS CON PRESTA-CIONES</t>
  </si>
  <si>
    <t>Prevención Dependencia y Promoción A.Personal</t>
  </si>
  <si>
    <t>Teleasistencia</t>
  </si>
  <si>
    <t>Ayuda a Domicilio</t>
  </si>
  <si>
    <t>Centros de Día/Noche</t>
  </si>
  <si>
    <t>Atención Residencial</t>
  </si>
  <si>
    <t>P.E Vinculada Servicio</t>
  </si>
  <si>
    <t xml:space="preserve">P.E Cuidados  Familiares </t>
  </si>
  <si>
    <t>P.E Asist.    Personal</t>
  </si>
  <si>
    <t>RATIO DE PRESTACIO-NES POR PERSONA BENEFICIA-RIA</t>
  </si>
  <si>
    <t>Centros Día/Noche</t>
  </si>
  <si>
    <t>PAPD</t>
  </si>
  <si>
    <t>PE Asistencia Personal</t>
  </si>
  <si>
    <t>PE Cuidados Familiares</t>
  </si>
  <si>
    <t>PE Vinculada al Servicio</t>
  </si>
  <si>
    <t>Total</t>
  </si>
  <si>
    <t>Prestaciones</t>
  </si>
  <si>
    <t>% sobre total</t>
  </si>
  <si>
    <t>% presta-ciones</t>
  </si>
  <si>
    <t>Prestaciones PAPD</t>
  </si>
  <si>
    <t>Prestaciones Teleasistencia</t>
  </si>
  <si>
    <t>Prestaciones de Ayuda a Domicilio</t>
  </si>
  <si>
    <t>Prestaciones Centros de Día/Noche</t>
  </si>
  <si>
    <t>Prestaciones SAR</t>
  </si>
  <si>
    <t>PE Vinculadas al Servicio</t>
  </si>
  <si>
    <t>*Una prestación de Teleasistencia y una prestación de Ayuda a Domicilio de la Comunidad de Madrid, así como una PE Cuidados Familiares de la Comunidad Foral de Navarra no se han contabilizado por estar asociadas a personas con grado resuelto "Sin grado"</t>
  </si>
  <si>
    <t>Prestación</t>
  </si>
  <si>
    <t>Ayuda a domicilio</t>
  </si>
  <si>
    <t>Total de prestaciones</t>
  </si>
  <si>
    <t>Intensidad de la Ayuda a Domicilio</t>
  </si>
  <si>
    <t>Intensidad de la PE Vinculada a la Ayuda a Domicilio</t>
  </si>
  <si>
    <t>Intensidad de todas las prestaciones</t>
  </si>
  <si>
    <t>Horas</t>
  </si>
  <si>
    <t>Menos de 5</t>
  </si>
  <si>
    <t>De 5 a 10</t>
  </si>
  <si>
    <t>De 11 a 15</t>
  </si>
  <si>
    <t>De 16 a 20</t>
  </si>
  <si>
    <t>De 21 a 30</t>
  </si>
  <si>
    <t>De 31 a 45</t>
  </si>
  <si>
    <t>De 46 a 55</t>
  </si>
  <si>
    <t>De 56 a 65</t>
  </si>
  <si>
    <t>De 66 a 70</t>
  </si>
  <si>
    <t>71 o más</t>
  </si>
  <si>
    <t>Tipo Prestación</t>
  </si>
  <si>
    <t>Beneficiarios</t>
  </si>
  <si>
    <t>ListaEspera</t>
  </si>
  <si>
    <t>%Beneficiarios</t>
  </si>
  <si>
    <t>%ListaEspera</t>
  </si>
  <si>
    <t>Coincidir</t>
  </si>
  <si>
    <t>CCAA</t>
  </si>
  <si>
    <t>Personas beneficiarias de prestación</t>
  </si>
  <si>
    <t>Personas pendientes de concesión</t>
  </si>
  <si>
    <t>%beneficiarias</t>
  </si>
  <si>
    <t>%pendientes</t>
  </si>
  <si>
    <t>%beneficiariasMEDIA</t>
  </si>
  <si>
    <t>Media Nacional</t>
  </si>
  <si>
    <r>
      <t xml:space="preserve">Población por CCAA </t>
    </r>
    <r>
      <rPr>
        <b/>
        <vertAlign val="subscript"/>
        <sz val="10"/>
        <color indexed="17"/>
        <rFont val="Arial"/>
        <family val="2"/>
      </rPr>
      <t>(1)</t>
    </r>
  </si>
  <si>
    <t>% s/pobl. Pot. Dep. CCAA</t>
  </si>
  <si>
    <t>% s/pobl. CCAA</t>
  </si>
  <si>
    <t>GRADO</t>
  </si>
  <si>
    <t>Sin Grado</t>
  </si>
  <si>
    <t>&lt; 3</t>
  </si>
  <si>
    <t>Menos de 25</t>
  </si>
  <si>
    <t>De 25 a 49</t>
  </si>
  <si>
    <t>De 50 a 99</t>
  </si>
  <si>
    <t>De 100 a 199</t>
  </si>
  <si>
    <t>De 200 a 299</t>
  </si>
  <si>
    <t>De 300 a 399</t>
  </si>
  <si>
    <t>De 400 a 499</t>
  </si>
  <si>
    <t>De 500 a 699</t>
  </si>
  <si>
    <t>700 o más</t>
  </si>
  <si>
    <t>Euros</t>
  </si>
  <si>
    <t>Cuantía de PE Cuidados Familiares</t>
  </si>
  <si>
    <t>Cuantía de la PE Asistencia Personal</t>
  </si>
  <si>
    <t>Cuantía de la PE Vinculada al servicio</t>
  </si>
  <si>
    <t>Cuantía de todas las Prestaciones Económicas</t>
  </si>
  <si>
    <t>Beneficiarios con prestación única</t>
  </si>
  <si>
    <t>% únicas sobre prest.</t>
  </si>
  <si>
    <t>Media (horas)</t>
  </si>
  <si>
    <t>Media (euros)</t>
  </si>
  <si>
    <t>Motivo de exclusión no imputable a la Administración</t>
  </si>
  <si>
    <t>Sin motivo de exclusión</t>
  </si>
  <si>
    <t>0 a 64</t>
  </si>
  <si>
    <t>Parentesco</t>
  </si>
  <si>
    <t>Nº EXPEDIENTES</t>
  </si>
  <si>
    <t>tramo_edad</t>
  </si>
  <si>
    <t>Hijo/a</t>
  </si>
  <si>
    <t>De 16 a 49 años</t>
  </si>
  <si>
    <t>Cónyuge</t>
  </si>
  <si>
    <t>De 50 a 66 años</t>
  </si>
  <si>
    <t>Madre</t>
  </si>
  <si>
    <t>De 67 a 79 años</t>
  </si>
  <si>
    <t>Padre</t>
  </si>
  <si>
    <t>De 80 a 89 años</t>
  </si>
  <si>
    <t>Hermano/a</t>
  </si>
  <si>
    <t>90 años o más</t>
  </si>
  <si>
    <t>Nieto/a</t>
  </si>
  <si>
    <t>Otros</t>
  </si>
  <si>
    <t>Yerno/Nuera</t>
  </si>
  <si>
    <t>P.E Asist. Personal</t>
  </si>
  <si>
    <t>Descripción Sexo</t>
  </si>
  <si>
    <t>Nulo</t>
  </si>
  <si>
    <t>%Hombres</t>
  </si>
  <si>
    <t>%Mujeres</t>
  </si>
  <si>
    <t>Coeficiente de variación   (  σ/|µ|  )</t>
  </si>
  <si>
    <t>Tiempo medio (días)</t>
  </si>
  <si>
    <t>Nº de Resol. de Grado</t>
  </si>
  <si>
    <t>Nº de Resol. de Prestación</t>
  </si>
  <si>
    <t>* Castilla y León, la Comunidad de Madrid y el País Vasco tienen un procedimiento de gestión en el que la mayoría de Resoluciones de Grado y Resoluciones de Prestación se realizan de manera conjunta</t>
  </si>
  <si>
    <t>Castilla y León*</t>
  </si>
  <si>
    <t>Madrid, Comunidad de*</t>
  </si>
  <si>
    <t>País Vasco*</t>
  </si>
  <si>
    <t>Tiempo medio desde la Resolución de Grado hasta la Resolución de Prestación (2)</t>
  </si>
  <si>
    <t>Tiempo medio desde la Solicitud de dependencia hasta la Resolución de Grado (1)</t>
  </si>
  <si>
    <t>Tiempo medio desde la Solicitud de dependencia hasta la Resolución de Prestación (2)</t>
  </si>
  <si>
    <t>Servicios</t>
  </si>
  <si>
    <t>Pobl. De 0 a 64 años por CCAA</t>
  </si>
  <si>
    <t>Pobl. de 80 años y más por CCAA</t>
  </si>
  <si>
    <t>(1) Cifras INE de población referidas al 01/01/2019. Provisionales</t>
  </si>
  <si>
    <t>Sol. de 0 a 64 años por CCAA</t>
  </si>
  <si>
    <t>Sol. de 65 a 79 años por CCAA</t>
  </si>
  <si>
    <t>Sol. de 80 años y más por CCAA</t>
  </si>
  <si>
    <t>Pobl. de 65 a 79 años por CCAA</t>
  </si>
  <si>
    <t>Resol. de 0 a 64 años por CCAA</t>
  </si>
  <si>
    <t>Resol. de 65 a 79 años por CCAA</t>
  </si>
  <si>
    <t>Resol. de 80 años y más por CCAA</t>
  </si>
  <si>
    <t>Personas beneficiarias</t>
  </si>
  <si>
    <t>P. Benef. de 0 a 64 años por CCAA</t>
  </si>
  <si>
    <t>P. Benef. de 65 a 79 años por CCAA</t>
  </si>
  <si>
    <t>P. Benef. de 80 años y más por CCAA</t>
  </si>
  <si>
    <t xml:space="preserve">(1) Para el cálculo del tiempo medio desde la Solicitud hasta la Resolución de Grado sólo se tienen en cuenta la primera Resolución de Grado de cada persona solicitante. </t>
  </si>
  <si>
    <t>(2) Para el cálculo del tiempo medio desde la Solicitud hasta la Resolución de Prestación y desde la Resolución de Grado hasta la Resolución de Prestación sólo se tiene en cuenta la primera Resolución de Prestación de cada persona solicitante</t>
  </si>
  <si>
    <t>Personas solicitantes pendientes de resolución de grado</t>
  </si>
  <si>
    <t>% sobre pers. solicitantes pend. resol. grado</t>
  </si>
  <si>
    <t>% sobre solicitudes</t>
  </si>
  <si>
    <t>Menos de 6 meses pendientes de resolución de grado</t>
  </si>
  <si>
    <t>(1) A mayor coeficiente de variación, mayor dispersión de los datos</t>
  </si>
  <si>
    <t>RESOLUCIONES</t>
  </si>
  <si>
    <t>Compañero/a</t>
  </si>
  <si>
    <t>1.3. SOLICITUDES EN RELACIÓN A LA POBLACIÓN POR TRAMOS DE EDAD</t>
  </si>
  <si>
    <t>1.8. RESOLUCIONES EN RELACIÓN A LA POBLACIÓN POR TRAMOS DE EDAD</t>
  </si>
  <si>
    <t>Prestación económica vinculada al S.A.D.</t>
  </si>
  <si>
    <t>Prestación económica vinculada al S.A.R.</t>
  </si>
  <si>
    <t>Prestación económica vinculada al S.C.D.</t>
  </si>
  <si>
    <t>Prestación económica vinculada al S.P.A.P.D.</t>
  </si>
  <si>
    <t>Prestación económica vinculada al Servicio de Teleasistencia</t>
  </si>
  <si>
    <t>Prestación económica vinculada al Servicio - Subtipo No Informado</t>
  </si>
  <si>
    <t>P.E. VINCULADA SERVICIO</t>
  </si>
  <si>
    <t>P.E. vinculada al Servicio de Ayuda a Domicilio</t>
  </si>
  <si>
    <t>P.E. vinculada al Servicio de Atención Residencial</t>
  </si>
  <si>
    <t>P.E. vinculada al Servicio de Centros de Día/Noche</t>
  </si>
  <si>
    <t>P.E. vinculada al Servicio de Prevención Dependencia y Promoción A. Personal</t>
  </si>
  <si>
    <t>P.E. vinculada al Servicio Teleasistencia</t>
  </si>
  <si>
    <t>P.E. vinculada a Servicio sin Identificar</t>
  </si>
  <si>
    <t>1.15. PERSONAS BENEFICIARIAS CON PRESTACIONES EN RELACIÓN A LA POBLACIÓN POR TRAMOS DE EDAD</t>
  </si>
  <si>
    <t>Fecha</t>
  </si>
  <si>
    <r>
      <t xml:space="preserve">Población por CCAA </t>
    </r>
    <r>
      <rPr>
        <b/>
        <vertAlign val="subscript"/>
        <sz val="10"/>
        <rFont val="Arial"/>
        <family val="2"/>
      </rPr>
      <t>(1)</t>
    </r>
  </si>
  <si>
    <t>Resoluciones con derecho</t>
  </si>
  <si>
    <t>Personas solicitantes pendientes de Resolución de grado desde hace 6 meses o más, sin motivo de exclusión</t>
  </si>
  <si>
    <t>% s/sol CCAA</t>
  </si>
  <si>
    <t>% s/sol edad CCAA</t>
  </si>
  <si>
    <t>Población de 0 a 64 años por CCAA</t>
  </si>
  <si>
    <t>Población de 65 a 79 años por CCAA</t>
  </si>
  <si>
    <t>Población de 80 años y más por CCAA</t>
  </si>
  <si>
    <t>(1) Cifras INE de población referidas al 01/01/2018</t>
  </si>
  <si>
    <t>% s/pob CCAA</t>
  </si>
  <si>
    <t>Sol. de 0 a 64 años</t>
  </si>
  <si>
    <t>% s/resol CCAA</t>
  </si>
  <si>
    <t>% s/resol edad CCAA</t>
  </si>
  <si>
    <t>Resol. de 0 a 64 años</t>
  </si>
  <si>
    <t>% s/benef CCAA</t>
  </si>
  <si>
    <t>BENEFICIARIOS CON DERECHO</t>
  </si>
  <si>
    <t>Resoluciones Grado III</t>
  </si>
  <si>
    <t>Resol. Grado III de 0 a 64 años por CCAA</t>
  </si>
  <si>
    <t>Resol. Grado III de 65 a 79 años por CCAA</t>
  </si>
  <si>
    <t>Resol. Grado III de 80 años y más por CCAA</t>
  </si>
  <si>
    <t>Resoluciones Grado II</t>
  </si>
  <si>
    <t>Resol. Grado II de 0 a 64 años por CCAA</t>
  </si>
  <si>
    <t>Resol. Grado II de 65 a 79 años por CCAA</t>
  </si>
  <si>
    <t>Resol. Grado II de 80 años y más por CCAA</t>
  </si>
  <si>
    <t>Resoluciones Grado I</t>
  </si>
  <si>
    <t>Resol. Grado I de 0 a 64 años por CCAA</t>
  </si>
  <si>
    <t>Resol. Grado I de 65 a 79 años por CCAA</t>
  </si>
  <si>
    <t>Resol. Grado I de 80 años y más por CCAA</t>
  </si>
  <si>
    <t>Resoluciones Sin Grado</t>
  </si>
  <si>
    <t>Resol. Sin Grado de 0 a 64 años por CCAA</t>
  </si>
  <si>
    <t>Resol. Sin Grado de 65 a 79 años por CCAA</t>
  </si>
  <si>
    <t>Resol. Sin Grado de 80 años y más por CCAA</t>
  </si>
  <si>
    <t>(2) Cifras de Población Potencialmente Dependiente calculadas según lo explicado en la metodología</t>
  </si>
  <si>
    <t>Altas de solicitudes</t>
  </si>
  <si>
    <t>Bajas de solicitudes</t>
  </si>
  <si>
    <t>Resoluciones de grado</t>
  </si>
  <si>
    <t>PERSONAS CON RESOLU-CIÓN DE PIA</t>
  </si>
  <si>
    <t>PERSONAS DE GRADO III CON RESOLU-CIÓN DE PIA</t>
  </si>
  <si>
    <t>RATIO DE PRESTACIO-NES POR PERSONA CON RESOL. DE PIA GRADO III</t>
  </si>
  <si>
    <t>PERSONAS DE GRADO II CON RESOLU-CIÓN DE PIA</t>
  </si>
  <si>
    <t>RATIO DE PRESTACIO-NES POR PERSONA CON RESOL. DE PIA GRADO II</t>
  </si>
  <si>
    <t>PERSONAS DE GRADO I CON RESOLU-CIÓN DE PIA</t>
  </si>
  <si>
    <t>Personas con resolución de PIA</t>
  </si>
  <si>
    <t>Personas con resol. PIA de 0 a 64 años por CCAA</t>
  </si>
  <si>
    <t>Personas con resol. PIA de 65 a 79 años por CCAA</t>
  </si>
  <si>
    <t>Personas con resol. PIA de 80 años y más por CCAA</t>
  </si>
  <si>
    <t>Personas de Grado III con resolución de PIA</t>
  </si>
  <si>
    <t>Personas Grado III con resol. de PIA de 0 a 64 años por CCAA</t>
  </si>
  <si>
    <t>Personas Grado III con resol. de PIA de 65 a 79 años por CCAA</t>
  </si>
  <si>
    <t>Personas Grado III con resol. de PIA de 80 años y más por CCAA</t>
  </si>
  <si>
    <t>Personas de Grado II con resolución de PIA</t>
  </si>
  <si>
    <t>Personas Grado II con resol. de PIA de 0 a 64 años por CCAA</t>
  </si>
  <si>
    <t>Personas Grado II con resol. de PIA de 65 a 79 años por CCAA</t>
  </si>
  <si>
    <t>Personas Grado II con resol. de PIA de 80 años y más por CCAA</t>
  </si>
  <si>
    <t>Personas de Grado I con resolución de PIA</t>
  </si>
  <si>
    <t>Personas Grado I con resol. de PIA de 0 a 64 años por CCAA</t>
  </si>
  <si>
    <t>Personas Grado I con resol. de PIA de 65 a 79 años por CCAA</t>
  </si>
  <si>
    <t>Personas Grado I con resol. de PIA de 80 años y más por CCAA</t>
  </si>
  <si>
    <t>% s/resol. PIA CCAA</t>
  </si>
  <si>
    <t>Personas con resolución de PIA de 0 a 64 años</t>
  </si>
  <si>
    <t>Personas con resolución de PIA de 65 a 79 años por CCAA</t>
  </si>
  <si>
    <t>Personas con resolución de PIA de 80 años y más por CCAA</t>
  </si>
  <si>
    <t>Altas de resoluciones de PIA</t>
  </si>
  <si>
    <t>Bajas de resoluciones de PIA</t>
  </si>
  <si>
    <t>% s/resol PIA CCAA</t>
  </si>
  <si>
    <t>PERSONAS CON RESOLUCIÓN DE PIA</t>
  </si>
  <si>
    <t>PERSONAS CON RESOLUCIÓN DE PIA AÚN SIN RECIBIR PRESTACIÓN</t>
  </si>
  <si>
    <t>% sobre personas con resol. de PIA</t>
  </si>
  <si>
    <t>*Las personas con resolución de PIA pueden ser personas beneficiarias con prestación (personas con resolución de PIA que además ya tienen al menos una prestación efectiva) o puede que aún no estén recibiendo ninguna prestación (personas con resolución de PIA que aún no tienen ninguna prestación efectiva). Las prestaciones pueden no haberse hecho efectivas por motivos ajenos a la administración</t>
  </si>
  <si>
    <t>Personas beneficiarias con derecho a prestación pendientes de resolución de PIA</t>
  </si>
  <si>
    <t>Menos de 6 meses pendientes de resolución de PIA</t>
  </si>
  <si>
    <t>6 meses o más pendientes de resolución de PIA</t>
  </si>
  <si>
    <t>% sobre pers. beneficiarias con derecho pend. de resolución de PIA</t>
  </si>
  <si>
    <t>*Los motivos de exclusión no imputables a la Administración están especificados en la metodología</t>
  </si>
  <si>
    <t>Personas pendientes de resolución de grado o pendientes de resolución de PIA desde hace 6 meses o más, sin motivo de exclusión</t>
  </si>
  <si>
    <t>Personas beneficiarias con derecho pendientes de resolución de PIA desde hace 6 meses o más, sin motivo de exclusión</t>
  </si>
  <si>
    <t>% sobre pers. pend. de resol.</t>
  </si>
  <si>
    <t>Personas con resol. PIA</t>
  </si>
  <si>
    <t>Personas con resol. PIA con prestación única</t>
  </si>
  <si>
    <t>*Las intensidades se asignan teniendo en cuenta diferentes variables, como la concesión de otras prestaciones complementarias. Por ello, en territorios en los que las personas con resolución de PIA tienen asignadas más de una prestación pueden tener intensidades medias inferiores a la media</t>
  </si>
  <si>
    <t>*Las cuantías se asignan teniendo en cuenta diferentes variables, como la concesión de otras prestaciones complementarias o la capacidad económica de la persona beneficiaria. Por ello, en territorios en los que las personas con resolución de PIA tienen asignadas más de una prestación pueden tener cuantías medias inferiores a la media</t>
  </si>
  <si>
    <t>ÍNDICE (1/2)</t>
  </si>
  <si>
    <t xml:space="preserve">INFORMACIÓN INCORPORADA AL SISAAD SOBRE EXPEDIENTES EN VIGOR A  </t>
  </si>
  <si>
    <t>1. EVOLUCIÓN</t>
  </si>
  <si>
    <t>1.1. EVOLUCIÓN DE LAS PRINCIPALES VARIABLES.</t>
  </si>
  <si>
    <t>1.2. EVOLUCIÓN DE LAS SOLICITUDES POR COMUNIDADES AUTÓNOMAS.</t>
  </si>
  <si>
    <t>1.3. EVOLUCIÓN DE LAS RESOLUCIONES DE GRADO POR COMUNIDADES AUTÓNOMAS.</t>
  </si>
  <si>
    <t>1.4. EVOLUCIÓN DE LAS PERSONAS CON DERECHO A PRESTACIÓN POR COMUNIDADES AUTÓNOMAS.</t>
  </si>
  <si>
    <t>1.5. EVOLUCIÓN DE LAS RESOLUCIONES DE PIA POR COMUNIDADES AUTÓNOMAS.</t>
  </si>
  <si>
    <t>1.6. EVOLUCIÓN DE LAS PERSONAS CON DERECHO A PRESTACIÓN PENDIENTES DE PIA POR COMUNIDADES AUTÓNOMAS.</t>
  </si>
  <si>
    <t>1.7. EVOLUCIÓN DE LAS PRESTACIONES POR COMUNIDADES AUTÓNOMAS.</t>
  </si>
  <si>
    <t>2. POBLACIÓN Y SOLICITUDES</t>
  </si>
  <si>
    <t>2.0. POBLACIÓN DE LAS COMUNIDADES AUTÓNOMAS POR SEXO Y TRAMOS DE EDAD</t>
  </si>
  <si>
    <t>2.1. SOLICITUDES.</t>
  </si>
  <si>
    <t>2.2. SOLICITUDES EN RELACIÓN A LA POBLACIÓN POTENCIALMENTE DEPENDIENTE DE LAS COMUNIDADES AUTÓNOMAS.</t>
  </si>
  <si>
    <t>2.3. SOLICITUDES DE LAS COMUNIDADES AUTÓNOMAS POR SEXO Y TRAMOS DE EDAD</t>
  </si>
  <si>
    <t>2.4.a., 2.4.b. SOLICITUDES EN RELACIÓN A LA POBLACIÓN DE LAS COMUNIDADES AUTÓNOMAS POR TRAMOS DE EDAD. GRÁFICO</t>
  </si>
  <si>
    <t xml:space="preserve">2.5. ALTAS Y BAJAS DE SOLICITUDES EN EL ÚLTIMO MES </t>
  </si>
  <si>
    <t xml:space="preserve">2.6. PERFIL DE LA PERSONA SOLICITANTE: SEXO Y EDAD. </t>
  </si>
  <si>
    <t>3. RESOLUCIONES DE GRADO</t>
  </si>
  <si>
    <t>3.1., 3.1.a., 3.1.b. RESOLUCIONES DE GRADO. GRÁFICO DE RESOLUCIONES DE GRADO Y PERSONAS BENEFICIARIAS CON DERECHO POR GRADO</t>
  </si>
  <si>
    <t>3.2. RESOLUCIONES DE GRADO EN RELACIÓN A LA POBLACIÓN POTENCIALMENTE DEPENDIENTE DE LAS COMUNIDAES AUTÓNOMAS.</t>
  </si>
  <si>
    <t>3.3., 3.3.a.-3.3.d. RESOLUCIONES DE GRADO DE LAS COMUNIDADES AUTÓNOMAS POR SEXO, TRAMOS DE EDAD Y GRADO</t>
  </si>
  <si>
    <t>3.4.a., 3.4.b. RESOLUCIONES DE GRADO EN RELACIÓN A LA POBLACIÓN DE LAS COMUNIDADES AUTÓNOMAS POR TRAMOS DE EDAD. GRÁFICO</t>
  </si>
  <si>
    <t xml:space="preserve">3.5. ALTAS Y BAJAS DE RESOLUCIONES DE GRADO EN EL ÚLTIMO MES </t>
  </si>
  <si>
    <t>3.6., 3.6.a., 3.6.b. PERFIL DE LA PERSONA CON RESOLUCIÓN DE GRADO: SEXO Y EDAD. GRÁFICO</t>
  </si>
  <si>
    <t>ÍNDICE (2/2)</t>
  </si>
  <si>
    <t>4. PERSONAS CON RESOLUCIÓN DE PIA</t>
  </si>
  <si>
    <t>4.1., 4.1.1.-4.1.3./4.1.a, 4.1.1.a.-4.1.3.a. PERSONAS CON RESOLUCIÓN DE PIA Y PRESTACIONES TOTALES. POR GRADO. GRÁFICOS</t>
  </si>
  <si>
    <t>4.2. PERSONAS CON RESOLUCIÓN DE PIA EN RELACIÓN A LA POBLACIÓN POTENCIALMENTE DEPENDIENTE DE LAS CCAA.</t>
  </si>
  <si>
    <t>4.3., 4.3.1.-4.3.2. PERSONAS CON RESOLUCIÓN DE PIA POR CCAA, SEXO, TRAMOS DE EDAD Y GRADO</t>
  </si>
  <si>
    <t>4.4.a, 4.4.b. PERSONAS CON RESOLUCIÓN DE PIA EN RELACIÓN A LA POBLACIÓN DE LAS CCAA POR TRAMOS DE EDAD. GRÁFICO</t>
  </si>
  <si>
    <t xml:space="preserve">4.5. ALTAS Y BAJAS DE RESOLUCIONES DE PIA EN EL ÚLTIMO MES </t>
  </si>
  <si>
    <t>4.6., 4.6.a. PERFIL DE LA PERSONA CON RESOLUCIÓN DE PIA POR GRADO: SEXO Y EDAD. GRÁFICO</t>
  </si>
  <si>
    <t>5. PRESTACIONES</t>
  </si>
  <si>
    <t>5.1. PRESTACIONES Y RESOLUCIONES DE PIA POR GRADO</t>
  </si>
  <si>
    <t>5.1.a.-5.1.h. PRESTACIONES POR TIPO DE PRESTACIÓN, COMUNIDAD AUTÓNOMA Y POR GRADO.</t>
  </si>
  <si>
    <t>5.2., 5.2.1., 5.2.2. y 5.2.3. SUBTIPO DE PRESTACIÓN ECONÓMICA VINCULADA AL SERVICIO. POR GRADO</t>
  </si>
  <si>
    <t>6. PERFIL DEL CUIDADOR</t>
  </si>
  <si>
    <t>6., 6.1. - 6.3. PERFIL DEL CUIDADOR TOTAL Y POR CCAA</t>
  </si>
  <si>
    <t>7. INTENSIDAD DE LA AYUDA A DOMICILIO</t>
  </si>
  <si>
    <t>7.1., 7.1.a.-7.1.b. INTENSIDAD DE LA AYUDA A DOMICILIO POR CCAA Y TIPO DE PRESTACIÓN</t>
  </si>
  <si>
    <t>8. CUANTÍA DE LAS PRESTACIONES ECONÓMICAS</t>
  </si>
  <si>
    <t>8.1.a.-8.1.g. CUANTÍA DE LAS PRESTACIONES POR CCAA Y TIPO DE PRESTACIÓN</t>
  </si>
  <si>
    <t>GESTIÓN</t>
  </si>
  <si>
    <t>9. TIEMPO MEDIO DE RESOLUCIÓN POR CCAA</t>
  </si>
  <si>
    <t>10.1., 10.2., 10.3. PERSONAS PENDIENTES DE RESOLUCIÓN DE GRADO O PENDIENTES DE RESOLUCIÓN DE PIA</t>
  </si>
  <si>
    <t>11., 11.1.-11.3. PERSONAS BENEFICIARIAS CON DERECHO Y RESOLUCIONES DE PIA POR CCAA Y GRADO</t>
  </si>
  <si>
    <t>12. PERSONAS CON RESOLUCIÓN DE PIA Y PRESTACIÓN EFECTIVA O NO EFECTIVA</t>
  </si>
  <si>
    <t>1.1. EVOLUCIÓN DE LAS PRINCIPALES VARIABLES</t>
  </si>
  <si>
    <t>Total nacional</t>
  </si>
  <si>
    <t>Tasas de variación anual</t>
  </si>
  <si>
    <t>Num</t>
  </si>
  <si>
    <t xml:space="preserve">   Sin grado</t>
  </si>
  <si>
    <t xml:space="preserve">   Personas con derecho a prestación</t>
  </si>
  <si>
    <t xml:space="preserve">      Grado I</t>
  </si>
  <si>
    <t xml:space="preserve">      Grado II</t>
  </si>
  <si>
    <t xml:space="preserve">      Grado III</t>
  </si>
  <si>
    <t>Resoluciones de PIA</t>
  </si>
  <si>
    <t>Pers. con derecho a prest. sin resol. de PIA</t>
  </si>
  <si>
    <t xml:space="preserve">   Preven. Dep. y Promo. A.Personal</t>
  </si>
  <si>
    <t xml:space="preserve">   Teleasistencia</t>
  </si>
  <si>
    <t xml:space="preserve">   Ayuda a Domicilio</t>
  </si>
  <si>
    <t xml:space="preserve">   Centros Día/Noche</t>
  </si>
  <si>
    <t xml:space="preserve">   Atención Residencial</t>
  </si>
  <si>
    <t xml:space="preserve">   PE Vinculada al Servicio</t>
  </si>
  <si>
    <t xml:space="preserve">             PEV al Serv. P.A.P.D</t>
  </si>
  <si>
    <t xml:space="preserve">             PEV al Servicio de Teleasistencia</t>
  </si>
  <si>
    <t xml:space="preserve">             PEV al Servicio de Ayuda a domicilio</t>
  </si>
  <si>
    <t xml:space="preserve">             PEV al Servicio de Centros Día/Noche</t>
  </si>
  <si>
    <t xml:space="preserve">             PEV al Serv. de Atención residencial</t>
  </si>
  <si>
    <t xml:space="preserve">             PEV a Servicio no identificado</t>
  </si>
  <si>
    <t xml:space="preserve">   PE Cuidados Familiares</t>
  </si>
  <si>
    <t xml:space="preserve">   PE Asistencia Personal</t>
  </si>
  <si>
    <t>Nº de prestaciones por beneficiario</t>
  </si>
  <si>
    <t>-</t>
  </si>
  <si>
    <t>1.2. EVOLUCIÓN DE LAS SOLICITUDES POR CCAA</t>
  </si>
  <si>
    <t>Número</t>
  </si>
  <si>
    <t>1.3. EVOLUCIÓN DE LAS RESOLUCIONES DE GRADO POR CCAA</t>
  </si>
  <si>
    <t>1.4. EVOLUCIÓN DE LAS PERSONAS CON DERECHO A PRESTACIÓN POR CCAA</t>
  </si>
  <si>
    <t>1.5. EVOLUCIÓN DE LAS RESOLUCIONES DE PIA POR CCAA</t>
  </si>
  <si>
    <t>1.6. EVOLUCIÓN DE LAS PERSONAS CON DERECHO A PRESTACIÓN SIN RESOLUCIONES DE PIA POR CCAA</t>
  </si>
  <si>
    <t>1.7. EVOLUCIÓN DE LAS PRESTACIONES POR CCAA</t>
  </si>
  <si>
    <t>Motivo de la baja</t>
  </si>
  <si>
    <t>Fallecimiento</t>
  </si>
  <si>
    <t>Traslado</t>
  </si>
  <si>
    <t>Fin de prestación</t>
  </si>
  <si>
    <t>Desistimiento/ Renuncia</t>
  </si>
  <si>
    <t>Caducidad</t>
  </si>
  <si>
    <t>Otros motivos*</t>
  </si>
  <si>
    <t>% s/bajas CCAA</t>
  </si>
  <si>
    <t>Altas Solicitudes</t>
  </si>
  <si>
    <t>Bajas Solicitudes</t>
  </si>
  <si>
    <t>*Otros motivos de baja de solicitudes incluye: Imposibilidad de proceder con el PIA, no aprobación PIA, denegada solicitud prestación, incumplimiento de requisitos, denegada solicitud, inadmitida solicitud, desestimada/desistida solicitud, por varación de circunstancias, ingreso en institución sanitaria o convivencia con familiar, pérdida de condición de residente, no acreditar periodos residencia, duplicidad, archivo expediente o error</t>
  </si>
  <si>
    <t>Altas de resoluciones de grado</t>
  </si>
  <si>
    <t>Bajas de resoluciones de grado</t>
  </si>
  <si>
    <t>Altas Grado</t>
  </si>
  <si>
    <t>Bajas Grado</t>
  </si>
  <si>
    <t>*Otros motivos de baja de resoluciones de grado incluye: Imposibilidad de proceder con el PIA, no aprobación PIA, denegada solicitud prestación, incumplimiento de requisitos, denegada solicitud, inadmitida solicitud, por varación de circunstancias, ingreso en institución sanitaria o convivencia con familiar, pérdida de condición de residente, duplicidad o archivo expediente</t>
  </si>
  <si>
    <t>Altas resoluciones PIA</t>
  </si>
  <si>
    <t>Bajas resoluciones PIA</t>
  </si>
  <si>
    <t>*Otros motivos de baja de resoluciones de PIA incluye: Imposibilidad de proceder con el PIA, no aprobación PIA, denegada solicitud prestación, incumplimiento de requisitos, por varación de circunstancias, ingreso en institución sanitaria o convivencia con familiar, pérdida de condición de residente, duplicidad o archivo expediente</t>
  </si>
  <si>
    <t>2.0. POBLACIÓN POR SEXO Y TRAMOS DE EDAD</t>
  </si>
  <si>
    <t>2.1. SOLICITUDES</t>
  </si>
  <si>
    <t>2.2. SOLICITUDES EN RELACIÓN A LA POBLACIÓN POTENCIALMENTE DEPENDIENTE</t>
  </si>
  <si>
    <t>2.3. SOLICITUDES POR SEXO Y TRAMOS DE EDAD</t>
  </si>
  <si>
    <t>2.4.a SOLICITUDES EN RELACIÓN A LA POBLACIÓN POR TRAMOS DE EDAD</t>
  </si>
  <si>
    <t>2.4.b. SOLICITUDES EN RELACIÓN A LA POBLACIÓN POR TRAMOS DE EDAD. GRÁFICOS</t>
  </si>
  <si>
    <t>2.5. ALTAS Y BAJAS DE SOLICITUDES RESPECTO AL MES ANTERIOR</t>
  </si>
  <si>
    <t>2.6. PERFIL DE LA PERSONA SOLICITANTE: SEXO Y EDAD</t>
  </si>
  <si>
    <t>3.1.  RESOLUCIONES DE GRADO</t>
  </si>
  <si>
    <t>3.1.a.  RESOLUCIONES DE GRADO SEGÚN EL GRADO DE DEPENDENCIA RECONOCIDO Y CCAA. GRÁFICO</t>
  </si>
  <si>
    <t>3.1.b.  BENEFICIARIOS CON DERECHO POR GRADO Y CCAA. GRÁFICO</t>
  </si>
  <si>
    <t>3.2. RESOLUCIONES DE GRADO EN RELACIÓN A LA POBLACIÓN POTENCIALMENTE DEPENDIENTE</t>
  </si>
  <si>
    <t>3.3. RESOLUCIONES DE GRADO POR SEXO Y TRAMOS DE EDAD. TODOS LOS GRADOS</t>
  </si>
  <si>
    <t>3.3.a. RESOLUCIONES DE GRADO III POR SEXO Y TRAMOS DE EDAD</t>
  </si>
  <si>
    <t>3.3.b. RESOLUCIONES DE GRADO II POR SEXO Y TRAMOS DE EDAD</t>
  </si>
  <si>
    <t>3.3.c. RESOLUCIONES DE GRADO I POR SEXO Y TRAMOS DE EDAD</t>
  </si>
  <si>
    <t>3.3.d. RESOLUCIONES DE GRADO "SIN GRADO" POR SEXO Y TRAMOS DE EDAD</t>
  </si>
  <si>
    <t>3.4.a RESOLUCIONES DE GRADO EN RELACIÓN A LA POBLACIÓN POR TRAMOS DE EDAD</t>
  </si>
  <si>
    <t>3.4.b. RESOLUCIONES DE GRADO EN RELACIÓN A LA POBLACIÓN POR TRAMOS DE EDAD. GRÁFICOS</t>
  </si>
  <si>
    <t>3.6. PERFIL DE LA PERSONA CON RESOLUCIÓN DE GRADO: SEXO Y EDAD</t>
  </si>
  <si>
    <t>3.6.a. PERFIL DE LA PERSONA CON RESOLUCIÓN DE GRADO. GRÁFICO</t>
  </si>
  <si>
    <t>3.6.b. PERFIL DE LA PERSONA BENEFICIARIA CON DERECHO A PRESTACIÓN. GRÁFICO</t>
  </si>
  <si>
    <t>4.1. PERSONAS CON RESOLUCIÓN DE PIA Y PRESTACIONES. TODOS LOS GRADOS</t>
  </si>
  <si>
    <t>4.1.a. DISTRIBUCIÓN DE LAS PRESTACIONES POR TIPO DE PRESTACIÓN EN CADA CCAA</t>
  </si>
  <si>
    <t>4.1.1. PERSONAS DE GRADO III CON RESOLUCIÓN DE PIA Y PRESTACIONES</t>
  </si>
  <si>
    <t>4.1.3.a DISTRIBUCIÓN DE LAS PRESTACIONES DE GRADO I POR TIPO DE PRESTACIÓN EN CADA CCAA</t>
  </si>
  <si>
    <t>4.1.3. PERSONAS DE GRADO I CON RESOLUCIÓN DE PIA Y PRESTACIONES</t>
  </si>
  <si>
    <t>4.1.2.a DISTRIBUCIÓN DE LAS PRESTACIONES DE GRADO II POR TIPO DE PRESTACIÓN EN CADA CCAA</t>
  </si>
  <si>
    <t>4.1.2. PERSONAS DE GRADO II CON RESOLUCIÓN DE PIA Y PRESTACIONES</t>
  </si>
  <si>
    <t>4.1.1.a DISTRIBUCIÓN DE LAS PRESTACIONES DE GRADO III POR TIPO DE PRESTACIÓN EN CADA CCAA</t>
  </si>
  <si>
    <t>4.2. PERSONAS CON RESOLUCIÓN DE PIA EN RELACIÓN A LA POBLACIÓN POTENCIALMENTE DEPENDIENTE DE LAS CCAA</t>
  </si>
  <si>
    <t>4.3.3. PERSONAS DE GRADO I CON RESOLUCIÓN DE PIA POR SEXO Y TRAMOS DE EDAD</t>
  </si>
  <si>
    <t>4.3.2. PERSONAS DE GRADO II CON RESOLUCIÓN DE PIA POR SEXO Y TRAMOS DE EDAD</t>
  </si>
  <si>
    <t>4.3.1. PERSONAS DE GRADO III CON RESOLUCIÓN DE PIA POR SEXO Y TRAMOS DE EDAD</t>
  </si>
  <si>
    <t>4.3. PERSONAS CON RESOLUCIÓN DE PIA POR SEXO Y TRAMOS DE EDAD. TODOS LOS GRADOS</t>
  </si>
  <si>
    <t>4.4.b. PERSONAS CON RESOLUCIÓN DE PIA EN RELACIÓN A LA POBLACIÓN POR TRAMOS DE EDAD. GRÁFICOS</t>
  </si>
  <si>
    <t>4.4.a PERSONAS CON RESOLUCIÓN DE PIA EN RELACIÓN A LA POBLACIÓN POR TRAMOS DE EDAD</t>
  </si>
  <si>
    <t>4.5. ALTAS Y BAJAS DE RESOLUCIONES DE PIA RESPECTO AL MES ANTERIOR</t>
  </si>
  <si>
    <t>4.6. PERFIL DE LA PERSONA CON RESOLUCIÓN DE PIA POR GRADO: SEXO Y EDAD</t>
  </si>
  <si>
    <t>4.6.a. PERFIL DE LA PERSONA CON RESOLUCIÓN DE PIA. GRÁFICO</t>
  </si>
  <si>
    <t>5.1.h. PE ASISTENCIA PERSONAL POR GRADO</t>
  </si>
  <si>
    <t>5.1.g. PE CUIDADOS FAMILIARES POR GRADO</t>
  </si>
  <si>
    <t>5.1.f. PE VINCULADAS AL SERVICIO POR GRADO</t>
  </si>
  <si>
    <t>5.1.e.  PRESTACIONES ATENCIÓN RESIDENCIAL POR GRADO</t>
  </si>
  <si>
    <t>5.1.d.  PRESTACIONES CENTROS DE DÍA/NOCHE POR GRADO</t>
  </si>
  <si>
    <t>5.1.c. PRESTACIONES AYUDA A DOMICILIO POR GRADO</t>
  </si>
  <si>
    <t>5.1.b.  PRESTACIONES TELEASISTENCIA POR GRADO</t>
  </si>
  <si>
    <t>5.1.a.  PRESTACIONES PAPD POR GRADO</t>
  </si>
  <si>
    <t>5.1.  PRESTACIONES Y PERSONAS CON RESOLUCIÓN DE PIA POR GRADO</t>
  </si>
  <si>
    <t>5.2. SUBTIPO DE P.E. VINCULADA AL SERVICIO. TODOS LOS GRADOS</t>
  </si>
  <si>
    <t>5.2.3. SUBTIPO DE P.E. VINCULADA AL SERVICIO. GRADO I</t>
  </si>
  <si>
    <t>5.2.2. SUBTIPO DE P.E. VINCULADA AL SERVICIO. GRADO II</t>
  </si>
  <si>
    <t>5.2.1. SUBTIPO DE P.E. VINCULADA AL SERVICIO. GRADO III</t>
  </si>
  <si>
    <t>6. PERFIL DE CUIDADOR. TOTAL DE CCAA</t>
  </si>
  <si>
    <t>6.3. PERFIL DEL CUIDADOR POR CCAA. PARENTESCO</t>
  </si>
  <si>
    <t>6.2. PERFIL DEL CUIDADOR POR CCAA. EDAD</t>
  </si>
  <si>
    <t>6.1. PERFIL DEL CUIDADOR POR CCAA. SEXO</t>
  </si>
  <si>
    <t>7.1.b. INTENSIDAD DE LA AYUDA A DOMICILIO POR CCAA. PRESTACIÓN ECONÓMICA VINCULADA A LA AYUDA A DOMICILIO</t>
  </si>
  <si>
    <t>7.1.a. INTENSIDAD DE LA AYUDA A DOMICILIO POR CCAA. PRESTACIÓN SAD</t>
  </si>
  <si>
    <t>7.1. INTENSIDAD DE LA AYUDA A DOMICILIO POR CCAA. TOTAL DE PRESTACIONES</t>
  </si>
  <si>
    <t>8. CUANTÍA DE LAS PRESTACIONES (Euros)</t>
  </si>
  <si>
    <t>8.1.g. CUANTÍA DE LAS PRESTACIONES POR CCAA. PRESTACIONES VINCULADAS AL SERVICIO DE TELEASISTENCIA</t>
  </si>
  <si>
    <t>8.1.f. CUANTÍA DE LAS PRESTACIONES POR CCAA. PRESTACIONES VINCULADAS AL SERVICIO PAPD</t>
  </si>
  <si>
    <t>8.1.e. CUANTÍA DE LAS PRESTACIONES POR CCAA. PRESTACIONES VINCULADAS AL SERVICIO DE CENTRO DE DÍA/NOCHE</t>
  </si>
  <si>
    <t>8.1.d. CUANTÍA DE LAS PRESTACIONES POR CCAA. PRESTACIONES VINCULADAS AL SERVICIO DE ATENCIÓN RESIDENCIAL</t>
  </si>
  <si>
    <t>8.1.c. CUANTÍA DE LAS PRESTACIONES POR CCAA. PRESTACIONES VINCULADAS AL SERVICIO DE AYUDA A DOMICILIO</t>
  </si>
  <si>
    <t>8.1.b. CUANTÍA DE LAS PRESTACIONES POR CCAA. PRESTACIONES DE ASISTENCIA PERSONAL</t>
  </si>
  <si>
    <t>8.1.a. CUANTÍA DE LAS PRESTACIONES POR CCAA. PRESTACIONES DE CUIDADOS FAMILIARES</t>
  </si>
  <si>
    <t>10.1. PERSONAS SOLICITANTES PENDIENTES DE RESOLUCIÓN DE GRADO</t>
  </si>
  <si>
    <t>10.2. PERSONAS BENEFICIARIAS CON DERECHO A PRESTACIÓN PENDIENTES DE RESOLUCIÓN DE PIA</t>
  </si>
  <si>
    <t>10.3. PERSONAS PENDIENTES DE RESOLUCIÓN DE GRADO O PENDIENTES DE RESOLUCIÓN DE PIA</t>
  </si>
  <si>
    <t>11. PERSONAS BENEFICIARIAS CON DERECHO Y RESOLUCIONES DE PIA POR CCAA. TODOS LOS GRADOS</t>
  </si>
  <si>
    <t>11.1. PERSONAS BENEFICIARIAS CON DERECHO Y RESOLUCIONES DE PIA POR CCAA. GRADO III</t>
  </si>
  <si>
    <t>11.2. PERSONAS BENEFICIARIAS CON DERECHO Y RESOLUCIONES DE PIA POR CCAA. GRADO II</t>
  </si>
  <si>
    <t>11.3. PERSONAS BENEFICIARIAS CON DERECHO Y RESOLUCIONES DE PIA POR CCAA. GRADO I</t>
  </si>
  <si>
    <t>PERSONAS BENEFICIARIAS CON PRESTACIÓN EFECTIVA</t>
  </si>
  <si>
    <t>**No se dispone de información completa de todas las CCAA relativa a las solicitudes que hay en tramitación</t>
  </si>
  <si>
    <t>Castilla y León, la Comunidad de Madrid y el País Vasco tienen un procedimiento de gestión en el que la mayoría de Resoluciones de Grado y Resoluciones de Prestación se realizan de manera conjunta</t>
  </si>
  <si>
    <t>Menos de 6 meses pendientes de efectividad</t>
  </si>
  <si>
    <t>6 meses o más pendientes de efectividad</t>
  </si>
  <si>
    <t>% sobre pers. con resol. De PIA sin recibir prest.</t>
  </si>
  <si>
    <t>3.5. ALTAS Y BAJAS DE RESOLUCIONES DE GRADO RESPECTO AL MES ANTERIOR</t>
  </si>
  <si>
    <t xml:space="preserve">(1) Cifras INE de población referidas al 01/01/2023. Publicado Censo de Población Anual el 13/12/2023 </t>
  </si>
  <si>
    <t>(1) Cifras INE de población referidas al 01/01/2023. Real Decreto 1085/2023, de 5 de diciembre BOE 23.12.22.</t>
  </si>
  <si>
    <r>
      <t xml:space="preserve">Población por CCAA </t>
    </r>
    <r>
      <rPr>
        <b/>
        <vertAlign val="superscript"/>
        <sz val="11"/>
        <color theme="0"/>
        <rFont val="Calibri"/>
        <family val="2"/>
        <scheme val="minor"/>
      </rPr>
      <t>(1)</t>
    </r>
  </si>
  <si>
    <r>
      <t xml:space="preserve">Población por CCAA </t>
    </r>
    <r>
      <rPr>
        <b/>
        <vertAlign val="subscript"/>
        <sz val="11"/>
        <color theme="0"/>
        <rFont val="Calibri"/>
        <family val="2"/>
        <scheme val="minor"/>
      </rPr>
      <t>(1)</t>
    </r>
  </si>
  <si>
    <r>
      <t xml:space="preserve">Pobl. Potencialmente Dependiente por CCAA </t>
    </r>
    <r>
      <rPr>
        <b/>
        <vertAlign val="subscript"/>
        <sz val="11"/>
        <color theme="0"/>
        <rFont val="Calibri"/>
        <family val="2"/>
        <scheme val="minor"/>
      </rPr>
      <t>(2)</t>
    </r>
  </si>
  <si>
    <r>
      <t xml:space="preserve">Población por CCAA </t>
    </r>
    <r>
      <rPr>
        <b/>
        <vertAlign val="subscript"/>
        <sz val="10"/>
        <color theme="0"/>
        <rFont val="Calibri"/>
        <family val="2"/>
        <scheme val="minor"/>
      </rPr>
      <t>(1)</t>
    </r>
  </si>
  <si>
    <t>% sobre resolu-ciones</t>
  </si>
  <si>
    <t>º</t>
  </si>
  <si>
    <t>RATIO DE PRESTACIO-NES POR PERSONA CON RESOLUCION DE PIA</t>
  </si>
  <si>
    <t>RATIO DE PRESTACIO-NES POR PERSONA CON RESOL. DE PIA GRADO I</t>
  </si>
  <si>
    <r>
      <t xml:space="preserve">Población Potencialmente Dependiente por CCAA </t>
    </r>
    <r>
      <rPr>
        <b/>
        <vertAlign val="subscript"/>
        <sz val="10"/>
        <color theme="0"/>
        <rFont val="Calibri"/>
        <family val="2"/>
        <scheme val="minor"/>
      </rPr>
      <t>(2)</t>
    </r>
  </si>
  <si>
    <t>Coeficiente de variación            (  σ/|µ|  )</t>
  </si>
  <si>
    <r>
      <rPr>
        <i/>
        <vertAlign val="superscript"/>
        <sz val="11"/>
        <color theme="4" tint="-0.249977111117893"/>
        <rFont val="Calibri"/>
        <family val="2"/>
        <scheme val="minor"/>
      </rPr>
      <t xml:space="preserve">(1) </t>
    </r>
    <r>
      <rPr>
        <i/>
        <sz val="11"/>
        <color theme="4" tint="-0.249977111117893"/>
        <rFont val="Calibri"/>
        <family val="2"/>
        <scheme val="minor"/>
      </rPr>
      <t>El cómputo de tiempo se efectúa desde la fecha de presentación de la solicitud, sin descontar los periodos de suspensión del plazo de tramitación.</t>
    </r>
  </si>
  <si>
    <r>
      <t xml:space="preserve">6 meses o más pendientes de resolución de grado </t>
    </r>
    <r>
      <rPr>
        <b/>
        <vertAlign val="superscript"/>
        <sz val="10"/>
        <color theme="0"/>
        <rFont val="Calibri"/>
        <family val="2"/>
        <scheme val="minor"/>
      </rPr>
      <t>(1)</t>
    </r>
  </si>
  <si>
    <r>
      <t>Instituto de Mayores y Servicios Sociales (Imserso)</t>
    </r>
    <r>
      <rPr>
        <sz val="14"/>
        <color rgb="FF7030A0"/>
        <rFont val="Verdana"/>
        <family val="2"/>
      </rPr>
      <t xml:space="preserve">
 </t>
    </r>
  </si>
  <si>
    <t xml:space="preserve">Debido a la revisión permanente de los datos presentados, estos tienen siempre un carácter provisional. </t>
  </si>
  <si>
    <t>SISTEMA PARA LA AUTONOMÍA Y ATENCIÓN A LA DEPENDENCIA</t>
  </si>
  <si>
    <t xml:space="preserve">INFORMACIÓN ESTADÍSTICA DEL </t>
  </si>
  <si>
    <t>Situación a 30 de noviembre de 2024</t>
  </si>
  <si>
    <t>Tiempo de resolución calculado sobre las Resoluciones realizadas entre el 1 de diciembre de 2023 y el 30 de noviembre de 2024</t>
  </si>
  <si>
    <t>30/11/20224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</si>
</sst>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0.00\ &quot;€&quot;_-;\-* #,##0.00\ &quot;€&quot;_-;_-* &quot;-&quot;??\ &quot;€&quot;_-;_-@_-"/>
    <numFmt numFmtId="43" formatCode="_-* #,##0.00_-;\-* #,##0.00_-;_-* &quot;-&quot;??_-;_-@_-"/>
    <numFmt numFmtId="164" formatCode="_-* #,##0.00\ _€_-;\-* #,##0.00\ _€_-;_-* &quot;-&quot;??\ _€_-;_-@_-"/>
    <numFmt numFmtId="165" formatCode="#,##0.00_ ;\-#,##0.00\ "/>
    <numFmt numFmtId="166" formatCode="#,##0.0"/>
    <numFmt numFmtId="167" formatCode="0.0%"/>
    <numFmt numFmtId="168" formatCode="0.0"/>
    <numFmt numFmtId="169" formatCode="_(* #,##0.00_);_(* \(#,##0.00\);_(* &quot;-&quot;??_);_(@_)"/>
  </numFmts>
  <fonts count="218"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color indexed="18"/>
      <name val="Verdana"/>
      <family val="2"/>
    </font>
    <font>
      <sz val="12"/>
      <color indexed="17"/>
      <name val="Verdana"/>
      <family val="2"/>
    </font>
    <font>
      <sz val="11"/>
      <name val="Arial"/>
      <family val="2"/>
    </font>
    <font>
      <b/>
      <sz val="16"/>
      <color indexed="17"/>
      <name val="Verdana"/>
      <family val="2"/>
    </font>
    <font>
      <sz val="12"/>
      <color indexed="20"/>
      <name val="Verdana"/>
      <family val="2"/>
    </font>
    <font>
      <sz val="8"/>
      <color indexed="17"/>
      <name val="Verdana"/>
      <family val="2"/>
    </font>
    <font>
      <b/>
      <sz val="11"/>
      <color indexed="17"/>
      <name val="Arial"/>
      <family val="2"/>
    </font>
    <font>
      <sz val="11"/>
      <color indexed="20"/>
      <name val="Verdana"/>
      <family val="2"/>
    </font>
    <font>
      <b/>
      <sz val="11"/>
      <color indexed="20"/>
      <name val="Arial"/>
      <family val="2"/>
    </font>
    <font>
      <sz val="11"/>
      <color indexed="20"/>
      <name val="Arial"/>
      <family val="2"/>
    </font>
    <font>
      <sz val="11"/>
      <color indexed="8"/>
      <name val="Verdana"/>
      <family val="2"/>
    </font>
    <font>
      <sz val="10"/>
      <color indexed="8"/>
      <name val="Arial"/>
      <family val="2"/>
    </font>
    <font>
      <b/>
      <sz val="10"/>
      <color indexed="8"/>
      <name val="Arial"/>
      <family val="2"/>
    </font>
    <font>
      <sz val="11"/>
      <color indexed="18"/>
      <name val="Verdana"/>
      <family val="2"/>
    </font>
    <font>
      <b/>
      <sz val="8"/>
      <color indexed="17"/>
      <name val="Verdana"/>
      <family val="2"/>
    </font>
    <font>
      <b/>
      <sz val="8"/>
      <color indexed="17"/>
      <name val="Arial"/>
      <family val="2"/>
    </font>
    <font>
      <b/>
      <sz val="11"/>
      <color indexed="17"/>
      <name val="Verdana"/>
      <family val="2"/>
    </font>
    <font>
      <b/>
      <sz val="10"/>
      <color indexed="18"/>
      <name val="Verdana"/>
      <family val="2"/>
    </font>
    <font>
      <b/>
      <sz val="10"/>
      <color indexed="20"/>
      <name val="Verdana"/>
      <family val="2"/>
    </font>
    <font>
      <sz val="12"/>
      <color indexed="10"/>
      <name val="Verdana"/>
      <family val="2"/>
    </font>
    <font>
      <sz val="8"/>
      <color indexed="18"/>
      <name val="Verdana"/>
      <family val="2"/>
    </font>
    <font>
      <b/>
      <sz val="7"/>
      <color indexed="17"/>
      <name val="Verdana"/>
      <family val="2"/>
    </font>
    <font>
      <b/>
      <sz val="8"/>
      <color indexed="18"/>
      <name val="Verdana"/>
      <family val="2"/>
    </font>
    <font>
      <b/>
      <sz val="7"/>
      <color indexed="17"/>
      <name val="Arial"/>
      <family val="2"/>
    </font>
    <font>
      <sz val="10"/>
      <color indexed="10"/>
      <name val="Arial"/>
      <family val="2"/>
    </font>
    <font>
      <b/>
      <sz val="10"/>
      <color indexed="17"/>
      <name val="Arial"/>
      <family val="2"/>
    </font>
    <font>
      <sz val="12"/>
      <name val="Verdana"/>
      <family val="2"/>
    </font>
    <font>
      <b/>
      <sz val="8"/>
      <name val="Verdana"/>
      <family val="2"/>
    </font>
    <font>
      <b/>
      <sz val="11"/>
      <name val="Verdana"/>
      <family val="2"/>
    </font>
    <font>
      <sz val="11"/>
      <name val="Verdana"/>
      <family val="2"/>
    </font>
    <font>
      <sz val="9"/>
      <color indexed="18"/>
      <name val="Verdana"/>
      <family val="2"/>
    </font>
    <font>
      <sz val="7"/>
      <name val="Arial"/>
      <family val="2"/>
    </font>
    <font>
      <b/>
      <sz val="8"/>
      <name val="Arial"/>
      <family val="2"/>
    </font>
    <font>
      <i/>
      <sz val="10"/>
      <color indexed="8"/>
      <name val="Arial"/>
      <family val="2"/>
    </font>
    <font>
      <b/>
      <i/>
      <sz val="11"/>
      <color indexed="17"/>
      <name val="Arial"/>
      <family val="2"/>
    </font>
    <font>
      <b/>
      <i/>
      <sz val="11"/>
      <color indexed="20"/>
      <name val="Arial"/>
      <family val="2"/>
    </font>
    <font>
      <sz val="11"/>
      <color theme="0"/>
      <name val="Calibri"/>
      <family val="2"/>
      <scheme val="minor"/>
    </font>
    <font>
      <b/>
      <sz val="11"/>
      <color theme="0"/>
      <name val="Calibri"/>
      <family val="2"/>
      <scheme val="minor"/>
    </font>
    <font>
      <sz val="10"/>
      <color rgb="FF000000"/>
      <name val="Arial"/>
      <family val="2"/>
    </font>
    <font>
      <i/>
      <sz val="8"/>
      <color theme="0" tint="-0.499984740745262"/>
      <name val="Arial"/>
      <family val="2"/>
    </font>
    <font>
      <sz val="12"/>
      <color theme="0"/>
      <name val="Verdana"/>
      <family val="2"/>
    </font>
    <font>
      <i/>
      <sz val="8"/>
      <color theme="0"/>
      <name val="Arial"/>
      <family val="2"/>
    </font>
    <font>
      <i/>
      <sz val="8"/>
      <color theme="0"/>
      <name val="Calibri"/>
      <family val="2"/>
      <scheme val="minor"/>
    </font>
    <font>
      <i/>
      <sz val="10"/>
      <color theme="0"/>
      <name val="Calibri"/>
      <family val="2"/>
      <scheme val="minor"/>
    </font>
    <font>
      <sz val="10"/>
      <color theme="0"/>
      <name val="Arial"/>
      <family val="2"/>
    </font>
    <font>
      <b/>
      <sz val="16"/>
      <color rgb="FF008000"/>
      <name val="Verdana"/>
      <family val="2"/>
    </font>
    <font>
      <sz val="10"/>
      <color rgb="FF008000"/>
      <name val="Arial"/>
      <family val="2"/>
    </font>
    <font>
      <sz val="12"/>
      <color rgb="FF008000"/>
      <name val="Verdana"/>
      <family val="2"/>
    </font>
    <font>
      <b/>
      <sz val="11"/>
      <name val="Arial"/>
      <family val="2"/>
    </font>
    <font>
      <b/>
      <sz val="12"/>
      <color theme="0"/>
      <name val="Arial"/>
      <family val="2"/>
    </font>
    <font>
      <b/>
      <vertAlign val="subscript"/>
      <sz val="10"/>
      <color indexed="17"/>
      <name val="Arial"/>
      <family val="2"/>
    </font>
    <font>
      <sz val="9"/>
      <color theme="0"/>
      <name val="Verdana"/>
      <family val="2"/>
    </font>
    <font>
      <sz val="11"/>
      <name val="Calibri"/>
      <family val="2"/>
      <scheme val="minor"/>
    </font>
    <font>
      <b/>
      <sz val="7"/>
      <name val="Arial"/>
      <family val="2"/>
    </font>
    <font>
      <sz val="9"/>
      <color theme="0"/>
      <name val="Arial"/>
      <family val="2"/>
    </font>
    <font>
      <b/>
      <sz val="10"/>
      <color theme="0"/>
      <name val="Arial"/>
      <family val="2"/>
    </font>
    <font>
      <b/>
      <sz val="11"/>
      <color theme="0"/>
      <name val="Arial"/>
      <family val="2"/>
    </font>
    <font>
      <b/>
      <sz val="9"/>
      <name val="Arial"/>
      <family val="2"/>
    </font>
    <font>
      <b/>
      <sz val="8"/>
      <color theme="0"/>
      <name val="Arial"/>
      <family val="2"/>
    </font>
    <font>
      <b/>
      <sz val="9"/>
      <color theme="0"/>
      <name val="Verdana"/>
      <family val="2"/>
    </font>
    <font>
      <b/>
      <sz val="8"/>
      <color theme="0"/>
      <name val="Verdana"/>
      <family val="2"/>
    </font>
    <font>
      <sz val="8"/>
      <color theme="0"/>
      <name val="Verdana"/>
      <family val="2"/>
    </font>
    <font>
      <b/>
      <sz val="9"/>
      <color theme="0"/>
      <name val="Arial"/>
      <family val="2"/>
    </font>
    <font>
      <b/>
      <sz val="12"/>
      <color theme="0"/>
      <name val="Verdana"/>
      <family val="2"/>
    </font>
    <font>
      <b/>
      <sz val="7"/>
      <color theme="0"/>
      <name val="Arial"/>
      <family val="2"/>
    </font>
    <font>
      <b/>
      <sz val="11"/>
      <color theme="0"/>
      <name val="Verdana"/>
      <family val="2"/>
    </font>
    <font>
      <sz val="11"/>
      <color theme="0"/>
      <name val="Verdana"/>
      <family val="2"/>
    </font>
    <font>
      <b/>
      <sz val="7"/>
      <color theme="0"/>
      <name val="Verdana"/>
      <family val="2"/>
    </font>
    <font>
      <sz val="11"/>
      <color theme="0"/>
      <name val="Arial"/>
      <family val="2"/>
    </font>
    <font>
      <i/>
      <sz val="9"/>
      <color theme="0"/>
      <name val="Arial"/>
      <family val="2"/>
    </font>
    <font>
      <b/>
      <sz val="10"/>
      <color theme="0"/>
      <name val="Verdana"/>
      <family val="2"/>
    </font>
    <font>
      <b/>
      <i/>
      <sz val="9"/>
      <color theme="0"/>
      <name val="Arial"/>
      <family val="2"/>
    </font>
    <font>
      <b/>
      <sz val="12"/>
      <name val="Verdana"/>
      <family val="2"/>
    </font>
    <font>
      <sz val="12"/>
      <color theme="4" tint="-0.249977111117893"/>
      <name val="Verdana"/>
      <family val="2"/>
    </font>
    <font>
      <sz val="8"/>
      <name val="Calibri"/>
      <family val="2"/>
      <scheme val="minor"/>
    </font>
    <font>
      <b/>
      <vertAlign val="subscript"/>
      <sz val="10"/>
      <name val="Arial"/>
      <family val="2"/>
    </font>
    <font>
      <sz val="8"/>
      <name val="Verdana"/>
      <family val="2"/>
    </font>
    <font>
      <b/>
      <sz val="11"/>
      <name val="Calibri"/>
      <family val="2"/>
      <scheme val="minor"/>
    </font>
    <font>
      <u/>
      <sz val="10"/>
      <color theme="10"/>
      <name val="Arial"/>
      <family val="2"/>
    </font>
    <font>
      <sz val="10"/>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0"/>
      <name val="Arial"/>
      <family val="2"/>
    </font>
    <font>
      <u/>
      <sz val="10"/>
      <color rgb="FF0000FF"/>
      <name val="Arial"/>
      <family val="2"/>
    </font>
    <font>
      <u/>
      <sz val="10"/>
      <color rgb="FF800080"/>
      <name val="Arial"/>
      <family val="2"/>
    </font>
    <font>
      <sz val="10"/>
      <color rgb="FF000000"/>
      <name val="Arial"/>
      <family val="2"/>
    </font>
    <font>
      <sz val="10"/>
      <name val="Arial"/>
      <family val="2"/>
    </font>
    <font>
      <u/>
      <sz val="10"/>
      <color rgb="FF0000FF"/>
      <name val="Arial"/>
      <family val="2"/>
    </font>
    <font>
      <u/>
      <sz val="10"/>
      <color rgb="FF800080"/>
      <name val="Arial"/>
      <family val="2"/>
    </font>
    <font>
      <sz val="10"/>
      <color rgb="FF000000"/>
      <name val="Arial"/>
      <family val="2"/>
    </font>
    <font>
      <sz val="10"/>
      <color rgb="FF7030A0"/>
      <name val="Arial"/>
      <family val="2"/>
    </font>
    <font>
      <sz val="12"/>
      <color rgb="FF7030A0"/>
      <name val="Verdana"/>
      <family val="2"/>
    </font>
    <font>
      <b/>
      <sz val="12"/>
      <color rgb="FF7030A0"/>
      <name val="Verdana"/>
      <family val="2"/>
    </font>
    <font>
      <b/>
      <sz val="10"/>
      <color rgb="FF7030A0"/>
      <name val="Verdana"/>
      <family val="2"/>
    </font>
    <font>
      <sz val="10"/>
      <color rgb="FF7030A0"/>
      <name val="Verdana"/>
      <family val="2"/>
    </font>
    <font>
      <b/>
      <sz val="16"/>
      <color theme="4" tint="-0.249977111117893"/>
      <name val="Verdana"/>
      <family val="2"/>
    </font>
    <font>
      <b/>
      <sz val="16"/>
      <color rgb="FF7030A0"/>
      <name val="Calibri"/>
      <family val="2"/>
      <scheme val="minor"/>
    </font>
    <font>
      <b/>
      <sz val="10"/>
      <color theme="0"/>
      <name val="Calibri"/>
      <family val="2"/>
      <scheme val="minor"/>
    </font>
    <font>
      <sz val="10"/>
      <color theme="0"/>
      <name val="Calibri"/>
      <family val="2"/>
      <scheme val="minor"/>
    </font>
    <font>
      <sz val="10"/>
      <name val="Calibri"/>
      <family val="2"/>
      <scheme val="minor"/>
    </font>
    <font>
      <b/>
      <sz val="11"/>
      <color rgb="FF7030A0"/>
      <name val="Calibri"/>
      <family val="2"/>
      <scheme val="minor"/>
    </font>
    <font>
      <sz val="11"/>
      <color rgb="FF7030A0"/>
      <name val="Calibri"/>
      <family val="2"/>
      <scheme val="minor"/>
    </font>
    <font>
      <sz val="10"/>
      <color rgb="FF000000"/>
      <name val="Calibri"/>
      <family val="2"/>
      <scheme val="minor"/>
    </font>
    <font>
      <b/>
      <sz val="10"/>
      <color indexed="20"/>
      <name val="Calibri"/>
      <family val="2"/>
      <scheme val="minor"/>
    </font>
    <font>
      <sz val="12"/>
      <color indexed="18"/>
      <name val="Calibri"/>
      <family val="2"/>
      <scheme val="minor"/>
    </font>
    <font>
      <b/>
      <sz val="10"/>
      <color indexed="18"/>
      <name val="Calibri"/>
      <family val="2"/>
      <scheme val="minor"/>
    </font>
    <font>
      <sz val="12"/>
      <color indexed="17"/>
      <name val="Calibri"/>
      <family val="2"/>
      <scheme val="minor"/>
    </font>
    <font>
      <b/>
      <sz val="16"/>
      <color indexed="17"/>
      <name val="Calibri"/>
      <family val="2"/>
      <scheme val="minor"/>
    </font>
    <font>
      <b/>
      <sz val="11"/>
      <color indexed="17"/>
      <name val="Calibri"/>
      <family val="2"/>
      <scheme val="minor"/>
    </font>
    <font>
      <b/>
      <sz val="7"/>
      <name val="Calibri"/>
      <family val="2"/>
      <scheme val="minor"/>
    </font>
    <font>
      <b/>
      <sz val="8"/>
      <name val="Calibri"/>
      <family val="2"/>
      <scheme val="minor"/>
    </font>
    <font>
      <sz val="11"/>
      <color indexed="20"/>
      <name val="Calibri"/>
      <family val="2"/>
      <scheme val="minor"/>
    </font>
    <font>
      <b/>
      <sz val="11"/>
      <color indexed="20"/>
      <name val="Calibri"/>
      <family val="2"/>
      <scheme val="minor"/>
    </font>
    <font>
      <sz val="11"/>
      <color indexed="8"/>
      <name val="Calibri"/>
      <family val="2"/>
      <scheme val="minor"/>
    </font>
    <font>
      <sz val="11"/>
      <color indexed="18"/>
      <name val="Calibri"/>
      <family val="2"/>
      <scheme val="minor"/>
    </font>
    <font>
      <b/>
      <i/>
      <sz val="11"/>
      <color indexed="20"/>
      <name val="Calibri"/>
      <family val="2"/>
      <scheme val="minor"/>
    </font>
    <font>
      <b/>
      <i/>
      <sz val="11"/>
      <color rgb="FF7030A0"/>
      <name val="Calibri"/>
      <family val="2"/>
      <scheme val="minor"/>
    </font>
    <font>
      <sz val="12"/>
      <name val="Calibri"/>
      <family val="2"/>
      <scheme val="minor"/>
    </font>
    <font>
      <sz val="12"/>
      <color theme="0"/>
      <name val="Calibri"/>
      <family val="2"/>
      <scheme val="minor"/>
    </font>
    <font>
      <b/>
      <sz val="8"/>
      <color theme="0"/>
      <name val="Calibri"/>
      <family val="2"/>
      <scheme val="minor"/>
    </font>
    <font>
      <b/>
      <sz val="7"/>
      <color theme="0"/>
      <name val="Calibri"/>
      <family val="2"/>
      <scheme val="minor"/>
    </font>
    <font>
      <sz val="11"/>
      <color rgb="FF000000"/>
      <name val="Calibri"/>
      <family val="2"/>
      <scheme val="minor"/>
    </font>
    <font>
      <b/>
      <sz val="11"/>
      <color indexed="18"/>
      <name val="Calibri"/>
      <family val="2"/>
      <scheme val="minor"/>
    </font>
    <font>
      <sz val="11"/>
      <color indexed="17"/>
      <name val="Calibri"/>
      <family val="2"/>
      <scheme val="minor"/>
    </font>
    <font>
      <b/>
      <sz val="11"/>
      <color indexed="8"/>
      <name val="Calibri"/>
      <family val="2"/>
      <scheme val="minor"/>
    </font>
    <font>
      <i/>
      <sz val="11"/>
      <color indexed="8"/>
      <name val="Calibri"/>
      <family val="2"/>
      <scheme val="minor"/>
    </font>
    <font>
      <i/>
      <sz val="11"/>
      <color theme="0"/>
      <name val="Calibri"/>
      <family val="2"/>
      <scheme val="minor"/>
    </font>
    <font>
      <b/>
      <vertAlign val="superscript"/>
      <sz val="11"/>
      <color theme="0"/>
      <name val="Calibri"/>
      <family val="2"/>
      <scheme val="minor"/>
    </font>
    <font>
      <sz val="12"/>
      <color rgb="FF7030A0"/>
      <name val="Calibri"/>
      <family val="2"/>
      <scheme val="minor"/>
    </font>
    <font>
      <b/>
      <sz val="10"/>
      <name val="Calibri"/>
      <family val="2"/>
      <scheme val="minor"/>
    </font>
    <font>
      <i/>
      <sz val="10"/>
      <name val="Calibri"/>
      <family val="2"/>
      <scheme val="minor"/>
    </font>
    <font>
      <i/>
      <sz val="11"/>
      <name val="Calibri"/>
      <family val="2"/>
      <scheme val="minor"/>
    </font>
    <font>
      <sz val="10"/>
      <color indexed="10"/>
      <name val="Calibri"/>
      <family val="2"/>
      <scheme val="minor"/>
    </font>
    <font>
      <sz val="12"/>
      <color indexed="10"/>
      <name val="Calibri"/>
      <family val="2"/>
      <scheme val="minor"/>
    </font>
    <font>
      <b/>
      <sz val="16"/>
      <color theme="4" tint="-0.249977111117893"/>
      <name val="Calibri"/>
      <family val="2"/>
      <scheme val="minor"/>
    </font>
    <font>
      <sz val="12"/>
      <color theme="4" tint="-0.249977111117893"/>
      <name val="Calibri"/>
      <family val="2"/>
      <scheme val="minor"/>
    </font>
    <font>
      <b/>
      <sz val="11"/>
      <color theme="4" tint="-0.249977111117893"/>
      <name val="Calibri"/>
      <family val="2"/>
      <scheme val="minor"/>
    </font>
    <font>
      <b/>
      <sz val="10"/>
      <color theme="4" tint="-0.249977111117893"/>
      <name val="Calibri"/>
      <family val="2"/>
      <scheme val="minor"/>
    </font>
    <font>
      <b/>
      <i/>
      <sz val="11"/>
      <color theme="4" tint="-0.249977111117893"/>
      <name val="Calibri"/>
      <family val="2"/>
      <scheme val="minor"/>
    </font>
    <font>
      <sz val="11"/>
      <color indexed="10"/>
      <name val="Calibri"/>
      <family val="2"/>
      <scheme val="minor"/>
    </font>
    <font>
      <sz val="11"/>
      <color theme="4" tint="-0.249977111117893"/>
      <name val="Calibri"/>
      <family val="2"/>
      <scheme val="minor"/>
    </font>
    <font>
      <b/>
      <vertAlign val="subscript"/>
      <sz val="11"/>
      <color theme="0"/>
      <name val="Calibri"/>
      <family val="2"/>
      <scheme val="minor"/>
    </font>
    <font>
      <sz val="12"/>
      <color theme="4" tint="-0.499984740745262"/>
      <name val="Calibri"/>
      <family val="2"/>
      <scheme val="minor"/>
    </font>
    <font>
      <b/>
      <sz val="11"/>
      <color theme="4" tint="-0.499984740745262"/>
      <name val="Calibri"/>
      <family val="2"/>
      <scheme val="minor"/>
    </font>
    <font>
      <b/>
      <vertAlign val="subscript"/>
      <sz val="10"/>
      <color theme="0"/>
      <name val="Calibri"/>
      <family val="2"/>
      <scheme val="minor"/>
    </font>
    <font>
      <sz val="7"/>
      <color theme="0"/>
      <name val="Calibri"/>
      <family val="2"/>
      <scheme val="minor"/>
    </font>
    <font>
      <b/>
      <i/>
      <sz val="11"/>
      <name val="Calibri"/>
      <family val="2"/>
      <scheme val="minor"/>
    </font>
    <font>
      <b/>
      <i/>
      <sz val="11"/>
      <color theme="0"/>
      <name val="Calibri"/>
      <family val="2"/>
      <scheme val="minor"/>
    </font>
    <font>
      <i/>
      <sz val="8"/>
      <name val="Calibri"/>
      <family val="2"/>
      <scheme val="minor"/>
    </font>
    <font>
      <i/>
      <sz val="11"/>
      <color theme="4" tint="-0.249977111117893"/>
      <name val="Calibri"/>
      <family val="2"/>
      <scheme val="minor"/>
    </font>
    <font>
      <i/>
      <sz val="11"/>
      <color theme="0" tint="-0.499984740745262"/>
      <name val="Calibri"/>
      <family val="2"/>
      <scheme val="minor"/>
    </font>
    <font>
      <b/>
      <i/>
      <sz val="11"/>
      <color indexed="17"/>
      <name val="Calibri"/>
      <family val="2"/>
      <scheme val="minor"/>
    </font>
    <font>
      <i/>
      <sz val="11"/>
      <color indexed="17"/>
      <name val="Calibri"/>
      <family val="2"/>
      <scheme val="minor"/>
    </font>
    <font>
      <sz val="11"/>
      <color indexed="9"/>
      <name val="Calibri"/>
      <family val="2"/>
      <scheme val="minor"/>
    </font>
    <font>
      <b/>
      <sz val="9"/>
      <color theme="0"/>
      <name val="Calibri"/>
      <family val="2"/>
      <scheme val="minor"/>
    </font>
    <font>
      <sz val="16"/>
      <color theme="4" tint="-0.249977111117893"/>
      <name val="Calibri"/>
      <family val="2"/>
      <scheme val="minor"/>
    </font>
    <font>
      <b/>
      <sz val="11"/>
      <color indexed="9"/>
      <name val="Calibri"/>
      <family val="2"/>
      <scheme val="minor"/>
    </font>
    <font>
      <b/>
      <i/>
      <sz val="11"/>
      <color indexed="18"/>
      <name val="Calibri"/>
      <family val="2"/>
      <scheme val="minor"/>
    </font>
    <font>
      <i/>
      <sz val="11"/>
      <color indexed="20"/>
      <name val="Calibri"/>
      <family val="2"/>
      <scheme val="minor"/>
    </font>
    <font>
      <b/>
      <i/>
      <sz val="11"/>
      <color indexed="8"/>
      <name val="Calibri"/>
      <family val="2"/>
      <scheme val="minor"/>
    </font>
    <font>
      <b/>
      <sz val="11"/>
      <color rgb="FF008000"/>
      <name val="Calibri"/>
      <family val="2"/>
      <scheme val="minor"/>
    </font>
    <font>
      <b/>
      <sz val="11"/>
      <color theme="8" tint="-0.249977111117893"/>
      <name val="Calibri"/>
      <family val="2"/>
      <scheme val="minor"/>
    </font>
    <font>
      <sz val="11"/>
      <color theme="8" tint="-0.249977111117893"/>
      <name val="Calibri"/>
      <family val="2"/>
      <scheme val="minor"/>
    </font>
    <font>
      <sz val="11"/>
      <color rgb="FF008000"/>
      <name val="Calibri"/>
      <family val="2"/>
      <scheme val="minor"/>
    </font>
    <font>
      <sz val="12"/>
      <color indexed="20"/>
      <name val="Calibri"/>
      <family val="2"/>
      <scheme val="minor"/>
    </font>
    <font>
      <sz val="12"/>
      <color rgb="FF000000"/>
      <name val="Calibri"/>
      <family val="2"/>
      <scheme val="minor"/>
    </font>
    <font>
      <b/>
      <sz val="12"/>
      <color indexed="18"/>
      <name val="Calibri"/>
      <family val="2"/>
      <scheme val="minor"/>
    </font>
    <font>
      <b/>
      <sz val="12"/>
      <color theme="4" tint="-0.249977111117893"/>
      <name val="Calibri"/>
      <family val="2"/>
      <scheme val="minor"/>
    </font>
    <font>
      <b/>
      <sz val="12"/>
      <color indexed="17"/>
      <name val="Calibri"/>
      <family val="2"/>
      <scheme val="minor"/>
    </font>
    <font>
      <b/>
      <sz val="12"/>
      <color rgb="FF008000"/>
      <name val="Calibri"/>
      <family val="2"/>
      <scheme val="minor"/>
    </font>
    <font>
      <sz val="12"/>
      <color indexed="8"/>
      <name val="Calibri"/>
      <family val="2"/>
      <scheme val="minor"/>
    </font>
    <font>
      <b/>
      <sz val="12"/>
      <name val="Calibri"/>
      <family val="2"/>
      <scheme val="minor"/>
    </font>
    <font>
      <i/>
      <sz val="12"/>
      <name val="Calibri"/>
      <family val="2"/>
      <scheme val="minor"/>
    </font>
    <font>
      <i/>
      <sz val="11"/>
      <color theme="1"/>
      <name val="Calibri"/>
      <family val="2"/>
      <scheme val="minor"/>
    </font>
    <font>
      <b/>
      <sz val="18"/>
      <color theme="4" tint="-0.249977111117893"/>
      <name val="Calibri"/>
      <family val="2"/>
      <scheme val="minor"/>
    </font>
    <font>
      <i/>
      <vertAlign val="superscript"/>
      <sz val="11"/>
      <color theme="4" tint="-0.249977111117893"/>
      <name val="Calibri"/>
      <family val="2"/>
      <scheme val="minor"/>
    </font>
    <font>
      <b/>
      <vertAlign val="superscript"/>
      <sz val="10"/>
      <color theme="0"/>
      <name val="Calibri"/>
      <family val="2"/>
      <scheme val="minor"/>
    </font>
    <font>
      <b/>
      <sz val="11"/>
      <color rgb="FFFF0000"/>
      <name val="Calibri"/>
      <family val="2"/>
      <scheme val="minor"/>
    </font>
    <font>
      <b/>
      <i/>
      <sz val="12"/>
      <name val="Calibri"/>
      <family val="2"/>
      <scheme val="minor"/>
    </font>
    <font>
      <sz val="10"/>
      <color rgb="FFFF0000"/>
      <name val="Calibri"/>
      <family val="2"/>
      <scheme val="minor"/>
    </font>
    <font>
      <b/>
      <sz val="12"/>
      <color theme="0"/>
      <name val="Calibri"/>
      <family val="2"/>
      <scheme val="minor"/>
    </font>
    <font>
      <b/>
      <sz val="14"/>
      <color rgb="FF7030A0"/>
      <name val="Verdana"/>
      <family val="2"/>
    </font>
    <font>
      <sz val="14"/>
      <color rgb="FF7030A0"/>
      <name val="Verdana"/>
      <family val="2"/>
    </font>
    <font>
      <i/>
      <sz val="8"/>
      <name val="Verdana"/>
      <family val="2"/>
    </font>
    <font>
      <b/>
      <sz val="16"/>
      <name val="Verdana"/>
      <family val="2"/>
    </font>
    <font>
      <b/>
      <sz val="18"/>
      <color rgb="FF7030A0"/>
      <name val="Verdana"/>
      <family val="2"/>
    </font>
    <font>
      <sz val="18"/>
      <color indexed="17"/>
      <name val="Verdana"/>
      <family val="2"/>
    </font>
    <font>
      <b/>
      <sz val="14"/>
      <color indexed="17"/>
      <name val="Verdana"/>
      <family val="2"/>
    </font>
    <font>
      <b/>
      <sz val="12"/>
      <color indexed="18"/>
      <name val="Verdana"/>
      <family val="2"/>
    </font>
    <font>
      <sz val="10"/>
      <color rgb="FF000000"/>
      <name val="Arial"/>
      <family val="2"/>
    </font>
    <font>
      <sz val="11"/>
      <color rgb="FF9C6500"/>
      <name val="Calibri"/>
      <family val="2"/>
      <scheme val="minor"/>
    </font>
    <font>
      <sz val="10"/>
      <name val="Arial"/>
      <family val="2"/>
    </font>
  </fonts>
  <fills count="42">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bgColor indexed="64"/>
      </patternFill>
    </fill>
    <fill>
      <patternFill patternType="solid">
        <fgColor theme="0"/>
        <bgColor theme="4" tint="0.79998168889431442"/>
      </patternFill>
    </fill>
    <fill>
      <patternFill patternType="solid">
        <fgColor theme="0"/>
        <bgColor theme="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499984740745262"/>
        <bgColor theme="4"/>
      </patternFill>
    </fill>
    <fill>
      <patternFill patternType="solid">
        <fgColor theme="4" tint="-0.499984740745262"/>
        <bgColor indexed="64"/>
      </patternFill>
    </fill>
    <fill>
      <patternFill patternType="solid">
        <fgColor theme="4" tint="-0.249977111117893"/>
        <bgColor indexed="64"/>
      </patternFill>
    </fill>
    <fill>
      <patternFill patternType="solid">
        <fgColor theme="4" tint="0.79998168889431442"/>
        <bgColor indexed="64"/>
      </patternFill>
    </fill>
  </fills>
  <borders count="219">
    <border>
      <left/>
      <right/>
      <top/>
      <bottom/>
      <diagonal/>
    </border>
    <border>
      <left style="thin">
        <color indexed="17"/>
      </left>
      <right/>
      <top style="thin">
        <color indexed="17"/>
      </top>
      <bottom style="thin">
        <color indexed="17"/>
      </bottom>
      <diagonal/>
    </border>
    <border>
      <left style="thin">
        <color indexed="17"/>
      </left>
      <right style="thin">
        <color indexed="17"/>
      </right>
      <top style="thin">
        <color indexed="17"/>
      </top>
      <bottom style="thin">
        <color indexed="17"/>
      </bottom>
      <diagonal/>
    </border>
    <border>
      <left style="thin">
        <color indexed="17"/>
      </left>
      <right style="thin">
        <color indexed="17"/>
      </right>
      <top/>
      <bottom style="thin">
        <color indexed="17"/>
      </bottom>
      <diagonal/>
    </border>
    <border>
      <left style="thin">
        <color indexed="17"/>
      </left>
      <right style="thin">
        <color indexed="17"/>
      </right>
      <top/>
      <bottom/>
      <diagonal/>
    </border>
    <border>
      <left style="thin">
        <color indexed="17"/>
      </left>
      <right style="thin">
        <color indexed="17"/>
      </right>
      <top style="thin">
        <color indexed="17"/>
      </top>
      <bottom/>
      <diagonal/>
    </border>
    <border>
      <left/>
      <right style="thin">
        <color indexed="17"/>
      </right>
      <top/>
      <bottom style="thin">
        <color indexed="17"/>
      </bottom>
      <diagonal/>
    </border>
    <border>
      <left style="thin">
        <color indexed="17"/>
      </left>
      <right/>
      <top/>
      <bottom style="thin">
        <color indexed="17"/>
      </bottom>
      <diagonal/>
    </border>
    <border>
      <left/>
      <right style="thin">
        <color indexed="17"/>
      </right>
      <top style="thin">
        <color indexed="17"/>
      </top>
      <bottom style="thin">
        <color indexed="17"/>
      </bottom>
      <diagonal/>
    </border>
    <border>
      <left/>
      <right style="thin">
        <color indexed="17"/>
      </right>
      <top style="thin">
        <color indexed="17"/>
      </top>
      <bottom/>
      <diagonal/>
    </border>
    <border>
      <left style="thin">
        <color indexed="17"/>
      </left>
      <right/>
      <top style="thin">
        <color indexed="17"/>
      </top>
      <bottom/>
      <diagonal/>
    </border>
    <border>
      <left/>
      <right style="thin">
        <color indexed="17"/>
      </right>
      <top/>
      <bottom/>
      <diagonal/>
    </border>
    <border>
      <left style="thin">
        <color indexed="17"/>
      </left>
      <right/>
      <top/>
      <bottom/>
      <diagonal/>
    </border>
    <border>
      <left/>
      <right/>
      <top style="thin">
        <color indexed="17"/>
      </top>
      <bottom/>
      <diagonal/>
    </border>
    <border>
      <left/>
      <right/>
      <top/>
      <bottom style="thin">
        <color indexed="17"/>
      </bottom>
      <diagonal/>
    </border>
    <border>
      <left style="thin">
        <color rgb="FF008000"/>
      </left>
      <right/>
      <top/>
      <bottom style="thin">
        <color rgb="FF008000"/>
      </bottom>
      <diagonal/>
    </border>
    <border>
      <left style="thin">
        <color rgb="FF008000"/>
      </left>
      <right/>
      <top/>
      <bottom/>
      <diagonal/>
    </border>
    <border>
      <left/>
      <right style="thin">
        <color rgb="FF008000"/>
      </right>
      <top/>
      <bottom/>
      <diagonal/>
    </border>
    <border>
      <left/>
      <right/>
      <top/>
      <bottom style="thin">
        <color rgb="FF008000"/>
      </bottom>
      <diagonal/>
    </border>
    <border>
      <left/>
      <right/>
      <top style="thin">
        <color theme="4" tint="0.39997558519241921"/>
      </top>
      <bottom/>
      <diagonal/>
    </border>
    <border>
      <left/>
      <right style="thin">
        <color theme="9" tint="0.59996337778862885"/>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030A0"/>
      </left>
      <right style="thin">
        <color rgb="FF7030A0"/>
      </right>
      <top style="thin">
        <color rgb="FF7030A0"/>
      </top>
      <bottom style="thin">
        <color rgb="FF7030A0"/>
      </bottom>
      <diagonal/>
    </border>
    <border>
      <left style="thin">
        <color rgb="FF7030A0"/>
      </left>
      <right style="thin">
        <color rgb="FF7030A0"/>
      </right>
      <top style="thin">
        <color rgb="FF7030A0"/>
      </top>
      <bottom/>
      <diagonal/>
    </border>
    <border>
      <left style="thin">
        <color rgb="FF7030A0"/>
      </left>
      <right/>
      <top style="thin">
        <color rgb="FF7030A0"/>
      </top>
      <bottom style="thin">
        <color rgb="FF7030A0"/>
      </bottom>
      <diagonal/>
    </border>
    <border>
      <left/>
      <right/>
      <top style="thin">
        <color rgb="FF7030A0"/>
      </top>
      <bottom style="thin">
        <color rgb="FF7030A0"/>
      </bottom>
      <diagonal/>
    </border>
    <border>
      <left style="thin">
        <color rgb="FF008000"/>
      </left>
      <right/>
      <top style="thin">
        <color rgb="FF7030A0"/>
      </top>
      <bottom style="thin">
        <color rgb="FF7030A0"/>
      </bottom>
      <diagonal/>
    </border>
    <border>
      <left/>
      <right style="thin">
        <color rgb="FF7030A0"/>
      </right>
      <top style="thin">
        <color rgb="FF7030A0"/>
      </top>
      <bottom style="thin">
        <color rgb="FF7030A0"/>
      </bottom>
      <diagonal/>
    </border>
    <border>
      <left style="thin">
        <color rgb="FF7030A0"/>
      </left>
      <right/>
      <top style="thin">
        <color rgb="FF7030A0"/>
      </top>
      <bottom/>
      <diagonal/>
    </border>
    <border>
      <left/>
      <right/>
      <top style="thin">
        <color rgb="FF7030A0"/>
      </top>
      <bottom/>
      <diagonal/>
    </border>
    <border>
      <left/>
      <right style="thin">
        <color rgb="FF7030A0"/>
      </right>
      <top style="thin">
        <color rgb="FF7030A0"/>
      </top>
      <bottom/>
      <diagonal/>
    </border>
    <border>
      <left style="thin">
        <color rgb="FF7030A0"/>
      </left>
      <right/>
      <top/>
      <bottom/>
      <diagonal/>
    </border>
    <border>
      <left/>
      <right style="thin">
        <color rgb="FF7030A0"/>
      </right>
      <top/>
      <bottom/>
      <diagonal/>
    </border>
    <border>
      <left style="thin">
        <color rgb="FF7030A0"/>
      </left>
      <right/>
      <top/>
      <bottom style="thin">
        <color rgb="FF7030A0"/>
      </bottom>
      <diagonal/>
    </border>
    <border>
      <left/>
      <right/>
      <top/>
      <bottom style="thin">
        <color rgb="FF7030A0"/>
      </bottom>
      <diagonal/>
    </border>
    <border>
      <left/>
      <right style="thin">
        <color rgb="FF7030A0"/>
      </right>
      <top/>
      <bottom style="thin">
        <color rgb="FF7030A0"/>
      </bottom>
      <diagonal/>
    </border>
    <border>
      <left style="thin">
        <color rgb="FF7030A0"/>
      </left>
      <right style="thin">
        <color rgb="FF7030A0"/>
      </right>
      <top/>
      <bottom/>
      <diagonal/>
    </border>
    <border>
      <left style="thin">
        <color rgb="FF7030A0"/>
      </left>
      <right style="thin">
        <color rgb="FF7030A0"/>
      </right>
      <top/>
      <bottom style="thin">
        <color rgb="FF7030A0"/>
      </bottom>
      <diagonal/>
    </border>
    <border>
      <left style="thin">
        <color rgb="FF7030A0"/>
      </left>
      <right style="thin">
        <color theme="9" tint="0.59996337778862885"/>
      </right>
      <top/>
      <bottom/>
      <diagonal/>
    </border>
    <border>
      <left style="thin">
        <color rgb="FF7030A0"/>
      </left>
      <right style="thin">
        <color theme="9" tint="0.59996337778862885"/>
      </right>
      <top/>
      <bottom style="thin">
        <color rgb="FF7030A0"/>
      </bottom>
      <diagonal/>
    </border>
    <border>
      <left/>
      <right style="thin">
        <color theme="9" tint="0.59996337778862885"/>
      </right>
      <top/>
      <bottom style="thin">
        <color rgb="FF7030A0"/>
      </bottom>
      <diagonal/>
    </border>
    <border>
      <left style="thin">
        <color rgb="FF7030A0"/>
      </left>
      <right style="thin">
        <color theme="9" tint="0.59996337778862885"/>
      </right>
      <top style="thin">
        <color rgb="FF7030A0"/>
      </top>
      <bottom/>
      <diagonal/>
    </border>
    <border>
      <left/>
      <right style="thin">
        <color theme="9" tint="0.59996337778862885"/>
      </right>
      <top style="thin">
        <color rgb="FF7030A0"/>
      </top>
      <bottom/>
      <diagonal/>
    </border>
    <border>
      <left style="thin">
        <color rgb="FF7030A0"/>
      </left>
      <right style="thin">
        <color indexed="17"/>
      </right>
      <top/>
      <bottom/>
      <diagonal/>
    </border>
    <border>
      <left style="thin">
        <color theme="4"/>
      </left>
      <right style="thin">
        <color theme="4"/>
      </right>
      <top style="thin">
        <color theme="4"/>
      </top>
      <bottom style="thin">
        <color theme="4"/>
      </bottom>
      <diagonal/>
    </border>
    <border>
      <left style="thin">
        <color theme="4"/>
      </left>
      <right style="thin">
        <color theme="4"/>
      </right>
      <top style="thin">
        <color theme="4"/>
      </top>
      <bottom/>
      <diagonal/>
    </border>
    <border>
      <left style="thin">
        <color theme="4"/>
      </left>
      <right style="thin">
        <color theme="4"/>
      </right>
      <top/>
      <bottom style="thin">
        <color theme="4"/>
      </bottom>
      <diagonal/>
    </border>
    <border>
      <left style="thin">
        <color theme="4"/>
      </left>
      <right/>
      <top style="thin">
        <color theme="4"/>
      </top>
      <bottom/>
      <diagonal/>
    </border>
    <border>
      <left/>
      <right style="thin">
        <color theme="4"/>
      </right>
      <top style="thin">
        <color theme="4"/>
      </top>
      <bottom/>
      <diagonal/>
    </border>
    <border>
      <left style="thin">
        <color theme="4"/>
      </left>
      <right/>
      <top/>
      <bottom style="thin">
        <color theme="4"/>
      </bottom>
      <diagonal/>
    </border>
    <border>
      <left/>
      <right style="thin">
        <color theme="4"/>
      </right>
      <top/>
      <bottom style="thin">
        <color theme="4"/>
      </bottom>
      <diagonal/>
    </border>
    <border>
      <left style="thin">
        <color theme="4"/>
      </left>
      <right/>
      <top/>
      <bottom/>
      <diagonal/>
    </border>
    <border>
      <left/>
      <right style="thin">
        <color theme="4"/>
      </right>
      <top/>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
      <left style="thin">
        <color theme="4"/>
      </left>
      <right style="thin">
        <color theme="4"/>
      </right>
      <top/>
      <bottom/>
      <diagonal/>
    </border>
    <border>
      <left/>
      <right/>
      <top style="thin">
        <color theme="4"/>
      </top>
      <bottom/>
      <diagonal/>
    </border>
    <border>
      <left/>
      <right/>
      <top/>
      <bottom style="thin">
        <color theme="4"/>
      </bottom>
      <diagonal/>
    </border>
    <border>
      <left/>
      <right/>
      <top style="thin">
        <color theme="4"/>
      </top>
      <bottom style="thin">
        <color theme="4"/>
      </bottom>
      <diagonal/>
    </border>
    <border>
      <left style="thin">
        <color theme="4"/>
      </left>
      <right style="thin">
        <color indexed="17"/>
      </right>
      <top style="thin">
        <color theme="4"/>
      </top>
      <bottom/>
      <diagonal/>
    </border>
    <border>
      <left style="thin">
        <color theme="4"/>
      </left>
      <right style="thin">
        <color indexed="17"/>
      </right>
      <top/>
      <bottom/>
      <diagonal/>
    </border>
    <border>
      <left style="thin">
        <color theme="4"/>
      </left>
      <right style="thin">
        <color indexed="17"/>
      </right>
      <top/>
      <bottom style="thin">
        <color theme="4"/>
      </bottom>
      <diagonal/>
    </border>
    <border>
      <left style="thin">
        <color indexed="17"/>
      </left>
      <right style="thin">
        <color theme="4"/>
      </right>
      <top style="thin">
        <color theme="4"/>
      </top>
      <bottom style="thin">
        <color indexed="17"/>
      </bottom>
      <diagonal/>
    </border>
    <border>
      <left style="thin">
        <color theme="4"/>
      </left>
      <right/>
      <top style="thin">
        <color theme="0"/>
      </top>
      <bottom style="thin">
        <color theme="4"/>
      </bottom>
      <diagonal/>
    </border>
    <border>
      <left style="thin">
        <color theme="0"/>
      </left>
      <right/>
      <top/>
      <bottom/>
      <diagonal/>
    </border>
    <border>
      <left style="thin">
        <color theme="4"/>
      </left>
      <right style="thin">
        <color theme="4"/>
      </right>
      <top style="thin">
        <color theme="4"/>
      </top>
      <bottom style="thin">
        <color theme="0"/>
      </bottom>
      <diagonal/>
    </border>
    <border>
      <left style="thin">
        <color theme="4"/>
      </left>
      <right style="thin">
        <color theme="4"/>
      </right>
      <top style="thin">
        <color theme="0"/>
      </top>
      <bottom style="thin">
        <color theme="4"/>
      </bottom>
      <diagonal/>
    </border>
    <border>
      <left style="thin">
        <color theme="4"/>
      </left>
      <right/>
      <top style="thin">
        <color theme="4"/>
      </top>
      <bottom style="thin">
        <color theme="0"/>
      </bottom>
      <diagonal/>
    </border>
    <border>
      <left style="thin">
        <color theme="4"/>
      </left>
      <right/>
      <top style="thin">
        <color theme="0"/>
      </top>
      <bottom style="thin">
        <color theme="0"/>
      </bottom>
      <diagonal/>
    </border>
    <border>
      <left style="thin">
        <color theme="4"/>
      </left>
      <right style="thin">
        <color theme="0"/>
      </right>
      <top/>
      <bottom style="thin">
        <color theme="4"/>
      </bottom>
      <diagonal/>
    </border>
    <border>
      <left style="thin">
        <color theme="0"/>
      </left>
      <right/>
      <top/>
      <bottom style="thin">
        <color theme="4"/>
      </bottom>
      <diagonal/>
    </border>
    <border>
      <left style="thin">
        <color theme="0"/>
      </left>
      <right style="thin">
        <color theme="4"/>
      </right>
      <top/>
      <bottom style="thin">
        <color theme="4"/>
      </bottom>
      <diagonal/>
    </border>
    <border>
      <left style="thin">
        <color rgb="FF7030A0"/>
      </left>
      <right style="thin">
        <color theme="4" tint="-0.499984740745262"/>
      </right>
      <top style="thin">
        <color rgb="FF7030A0"/>
      </top>
      <bottom style="thin">
        <color rgb="FF7030A0"/>
      </bottom>
      <diagonal/>
    </border>
    <border>
      <left style="thin">
        <color rgb="FF7030A0"/>
      </left>
      <right style="thin">
        <color theme="4" tint="-0.499984740745262"/>
      </right>
      <top style="thin">
        <color rgb="FF7030A0"/>
      </top>
      <bottom/>
      <diagonal/>
    </border>
    <border>
      <left style="thin">
        <color rgb="FF7030A0"/>
      </left>
      <right style="thin">
        <color theme="4" tint="-0.499984740745262"/>
      </right>
      <top/>
      <bottom/>
      <diagonal/>
    </border>
    <border>
      <left style="thin">
        <color rgb="FF7030A0"/>
      </left>
      <right style="thin">
        <color theme="4" tint="-0.499984740745262"/>
      </right>
      <top/>
      <bottom style="thin">
        <color rgb="FF7030A0"/>
      </bottom>
      <diagonal/>
    </border>
    <border>
      <left/>
      <right style="thin">
        <color theme="4" tint="-0.499984740745262"/>
      </right>
      <top style="thin">
        <color rgb="FF7030A0"/>
      </top>
      <bottom style="thin">
        <color rgb="FF7030A0"/>
      </bottom>
      <diagonal/>
    </border>
    <border>
      <left/>
      <right style="thin">
        <color theme="4" tint="-0.499984740745262"/>
      </right>
      <top style="thin">
        <color rgb="FF7030A0"/>
      </top>
      <bottom/>
      <diagonal/>
    </border>
    <border>
      <left/>
      <right style="thin">
        <color theme="4" tint="-0.499984740745262"/>
      </right>
      <top/>
      <bottom/>
      <diagonal/>
    </border>
    <border>
      <left/>
      <right style="thin">
        <color theme="4" tint="-0.499984740745262"/>
      </right>
      <top/>
      <bottom style="thin">
        <color rgb="FF7030A0"/>
      </bottom>
      <diagonal/>
    </border>
    <border>
      <left style="thin">
        <color theme="4" tint="-0.499984740745262"/>
      </left>
      <right style="thin">
        <color rgb="FF7030A0"/>
      </right>
      <top/>
      <bottom/>
      <diagonal/>
    </border>
    <border>
      <left style="thin">
        <color theme="4" tint="-0.499984740745262"/>
      </left>
      <right style="thin">
        <color rgb="FF7030A0"/>
      </right>
      <top/>
      <bottom style="thin">
        <color rgb="FF7030A0"/>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theme="4" tint="-0.499984740745262"/>
      </left>
      <right style="thin">
        <color theme="9" tint="0.59996337778862885"/>
      </right>
      <top style="thin">
        <color theme="4" tint="-0.499984740745262"/>
      </top>
      <bottom style="thin">
        <color theme="4" tint="-0.499984740745262"/>
      </bottom>
      <diagonal/>
    </border>
    <border>
      <left/>
      <right/>
      <top style="thin">
        <color theme="4" tint="-0.499984740745262"/>
      </top>
      <bottom style="thin">
        <color theme="4" tint="-0.499984740745262"/>
      </bottom>
      <diagonal/>
    </border>
    <border>
      <left/>
      <right style="thin">
        <color theme="4" tint="-0.499984740745262"/>
      </right>
      <top style="thin">
        <color theme="4" tint="-0.499984740745262"/>
      </top>
      <bottom style="thin">
        <color theme="4" tint="-0.499984740745262"/>
      </bottom>
      <diagonal/>
    </border>
    <border>
      <left style="thin">
        <color theme="4" tint="-0.499984740745262"/>
      </left>
      <right/>
      <top style="thin">
        <color theme="4" tint="-0.499984740745262"/>
      </top>
      <bottom style="thin">
        <color theme="4" tint="-0.499984740745262"/>
      </bottom>
      <diagonal/>
    </border>
    <border>
      <left/>
      <right style="thin">
        <color theme="9" tint="0.59996337778862885"/>
      </right>
      <top style="thin">
        <color theme="4" tint="-0.499984740745262"/>
      </top>
      <bottom style="thin">
        <color theme="4" tint="-0.499984740745262"/>
      </bottom>
      <diagonal/>
    </border>
    <border>
      <left style="thin">
        <color theme="4" tint="-0.499984740745262"/>
      </left>
      <right/>
      <top style="thin">
        <color rgb="FF7030A0"/>
      </top>
      <bottom/>
      <diagonal/>
    </border>
    <border>
      <left style="thin">
        <color rgb="FF7030A0"/>
      </left>
      <right style="thin">
        <color rgb="FF7030A0"/>
      </right>
      <top style="thin">
        <color rgb="FF7030A0"/>
      </top>
      <bottom style="thin">
        <color theme="0"/>
      </bottom>
      <diagonal/>
    </border>
    <border>
      <left style="thin">
        <color rgb="FF7030A0"/>
      </left>
      <right style="thin">
        <color theme="0"/>
      </right>
      <top style="thin">
        <color theme="0"/>
      </top>
      <bottom style="thin">
        <color rgb="FF7030A0"/>
      </bottom>
      <diagonal/>
    </border>
    <border>
      <left style="thin">
        <color theme="0"/>
      </left>
      <right style="thin">
        <color rgb="FF7030A0"/>
      </right>
      <top style="thin">
        <color theme="0"/>
      </top>
      <bottom style="thin">
        <color rgb="FF7030A0"/>
      </bottom>
      <diagonal/>
    </border>
    <border>
      <left style="thin">
        <color theme="0"/>
      </left>
      <right/>
      <top style="thin">
        <color theme="0"/>
      </top>
      <bottom style="thin">
        <color rgb="FF7030A0"/>
      </bottom>
      <diagonal/>
    </border>
    <border>
      <left style="thin">
        <color theme="4" tint="-0.499984740745262"/>
      </left>
      <right/>
      <top/>
      <bottom/>
      <diagonal/>
    </border>
    <border>
      <left style="thin">
        <color theme="4" tint="-0.499984740745262"/>
      </left>
      <right/>
      <top style="thin">
        <color rgb="FF7030A0"/>
      </top>
      <bottom style="thin">
        <color rgb="FF7030A0"/>
      </bottom>
      <diagonal/>
    </border>
    <border>
      <left style="thin">
        <color theme="4" tint="-0.499984740745262"/>
      </left>
      <right/>
      <top/>
      <bottom style="thin">
        <color rgb="FF7030A0"/>
      </bottom>
      <diagonal/>
    </border>
    <border>
      <left style="thin">
        <color rgb="FF7030A0"/>
      </left>
      <right style="thin">
        <color rgb="FF7030A0"/>
      </right>
      <top style="thin">
        <color theme="0"/>
      </top>
      <bottom style="thin">
        <color theme="0"/>
      </bottom>
      <diagonal/>
    </border>
    <border>
      <left style="thin">
        <color rgb="FF7030A0"/>
      </left>
      <right/>
      <top style="thin">
        <color theme="0"/>
      </top>
      <bottom style="thin">
        <color theme="0"/>
      </bottom>
      <diagonal/>
    </border>
    <border>
      <left style="thin">
        <color theme="0"/>
      </left>
      <right style="thin">
        <color rgb="FF7030A0"/>
      </right>
      <top style="thin">
        <color theme="0"/>
      </top>
      <bottom/>
      <diagonal/>
    </border>
    <border>
      <left style="thin">
        <color rgb="FF7030A0"/>
      </left>
      <right style="thin">
        <color theme="0"/>
      </right>
      <top style="thin">
        <color theme="0"/>
      </top>
      <bottom/>
      <diagonal/>
    </border>
    <border>
      <left style="thin">
        <color theme="0"/>
      </left>
      <right style="thin">
        <color rgb="FF7030A0"/>
      </right>
      <top style="thin">
        <color theme="0"/>
      </top>
      <bottom style="thin">
        <color theme="0"/>
      </bottom>
      <diagonal/>
    </border>
    <border>
      <left style="thin">
        <color theme="0"/>
      </left>
      <right style="thin">
        <color theme="0"/>
      </right>
      <top style="thin">
        <color theme="0"/>
      </top>
      <bottom style="thin">
        <color rgb="FF7030A0"/>
      </bottom>
      <diagonal/>
    </border>
    <border>
      <left/>
      <right style="thin">
        <color theme="0"/>
      </right>
      <top style="thin">
        <color theme="0"/>
      </top>
      <bottom style="thin">
        <color rgb="FF7030A0"/>
      </bottom>
      <diagonal/>
    </border>
    <border>
      <left/>
      <right/>
      <top style="thin">
        <color theme="0"/>
      </top>
      <bottom style="thin">
        <color rgb="FF7030A0"/>
      </bottom>
      <diagonal/>
    </border>
    <border>
      <left style="thin">
        <color theme="4" tint="-0.499984740745262"/>
      </left>
      <right style="thin">
        <color theme="4" tint="-0.499984740745262"/>
      </right>
      <top style="thin">
        <color rgb="FF7030A0"/>
      </top>
      <bottom/>
      <diagonal/>
    </border>
    <border>
      <left style="thin">
        <color theme="4" tint="-0.499984740745262"/>
      </left>
      <right style="thin">
        <color theme="4" tint="-0.499984740745262"/>
      </right>
      <top/>
      <bottom/>
      <diagonal/>
    </border>
    <border>
      <left style="thin">
        <color theme="4" tint="-0.499984740745262"/>
      </left>
      <right style="thin">
        <color theme="4" tint="-0.499984740745262"/>
      </right>
      <top/>
      <bottom style="thin">
        <color rgb="FF7030A0"/>
      </bottom>
      <diagonal/>
    </border>
    <border>
      <left style="thin">
        <color theme="4" tint="-0.499984740745262"/>
      </left>
      <right style="thin">
        <color theme="4" tint="-0.499984740745262"/>
      </right>
      <top style="thin">
        <color rgb="FF7030A0"/>
      </top>
      <bottom style="thin">
        <color rgb="FF7030A0"/>
      </bottom>
      <diagonal/>
    </border>
    <border>
      <left style="thin">
        <color theme="4" tint="-0.499984740745262"/>
      </left>
      <right style="thin">
        <color theme="4" tint="-0.499984740745262"/>
      </right>
      <top style="thin">
        <color theme="4" tint="-0.499984740745262"/>
      </top>
      <bottom style="thin">
        <color rgb="FF7030A0"/>
      </bottom>
      <diagonal/>
    </border>
    <border>
      <left/>
      <right/>
      <top style="thin">
        <color theme="4" tint="-0.499984740745262"/>
      </top>
      <bottom/>
      <diagonal/>
    </border>
    <border>
      <left style="thin">
        <color theme="4" tint="-0.499984740745262"/>
      </left>
      <right/>
      <top style="thin">
        <color rgb="FF7030A0"/>
      </top>
      <bottom style="thin">
        <color theme="4" tint="-0.499984740745262"/>
      </bottom>
      <diagonal/>
    </border>
    <border>
      <left/>
      <right/>
      <top style="thin">
        <color rgb="FF7030A0"/>
      </top>
      <bottom style="thin">
        <color theme="4" tint="-0.499984740745262"/>
      </bottom>
      <diagonal/>
    </border>
    <border>
      <left style="thin">
        <color indexed="64"/>
      </left>
      <right/>
      <top style="thin">
        <color theme="4" tint="-0.499984740745262"/>
      </top>
      <bottom/>
      <diagonal/>
    </border>
    <border>
      <left/>
      <right style="thin">
        <color rgb="FF7030A0"/>
      </right>
      <top style="thin">
        <color theme="4" tint="-0.499984740745262"/>
      </top>
      <bottom/>
      <diagonal/>
    </border>
    <border>
      <left style="thin">
        <color rgb="FF7030A0"/>
      </left>
      <right/>
      <top style="thin">
        <color theme="4" tint="-0.499984740745262"/>
      </top>
      <bottom/>
      <diagonal/>
    </border>
    <border>
      <left style="thin">
        <color theme="9" tint="0.59996337778862885"/>
      </left>
      <right style="thin">
        <color theme="0"/>
      </right>
      <top style="thin">
        <color theme="0"/>
      </top>
      <bottom style="thin">
        <color rgb="FF7030A0"/>
      </bottom>
      <diagonal/>
    </border>
    <border>
      <left style="thin">
        <color theme="0"/>
      </left>
      <right/>
      <top/>
      <bottom style="thin">
        <color rgb="FF7030A0"/>
      </bottom>
      <diagonal/>
    </border>
    <border>
      <left style="thin">
        <color theme="0"/>
      </left>
      <right style="thin">
        <color theme="4" tint="-0.499984740745262"/>
      </right>
      <top style="thin">
        <color theme="0"/>
      </top>
      <bottom style="thin">
        <color rgb="FF7030A0"/>
      </bottom>
      <diagonal/>
    </border>
    <border>
      <left style="thin">
        <color rgb="FF7030A0"/>
      </left>
      <right/>
      <top style="thin">
        <color rgb="FF7030A0"/>
      </top>
      <bottom style="thin">
        <color theme="0"/>
      </bottom>
      <diagonal/>
    </border>
    <border>
      <left/>
      <right style="thin">
        <color theme="0"/>
      </right>
      <top/>
      <bottom style="thin">
        <color theme="0"/>
      </bottom>
      <diagonal/>
    </border>
    <border>
      <left style="thin">
        <color rgb="FF7030A0"/>
      </left>
      <right/>
      <top/>
      <bottom style="thin">
        <color theme="0"/>
      </bottom>
      <diagonal/>
    </border>
    <border>
      <left/>
      <right/>
      <top/>
      <bottom style="thin">
        <color theme="0"/>
      </bottom>
      <diagonal/>
    </border>
    <border>
      <left/>
      <right/>
      <top style="thin">
        <color rgb="FF7030A0"/>
      </top>
      <bottom style="thin">
        <color theme="0"/>
      </bottom>
      <diagonal/>
    </border>
    <border>
      <left/>
      <right style="thin">
        <color rgb="FF7030A0"/>
      </right>
      <top style="thin">
        <color rgb="FF7030A0"/>
      </top>
      <bottom style="thin">
        <color theme="0"/>
      </bottom>
      <diagonal/>
    </border>
    <border>
      <left style="thin">
        <color rgb="FF7030A0"/>
      </left>
      <right style="thin">
        <color theme="0"/>
      </right>
      <top/>
      <bottom style="thin">
        <color rgb="FF7030A0"/>
      </bottom>
      <diagonal/>
    </border>
    <border>
      <left style="thin">
        <color theme="9" tint="0.59996337778862885"/>
      </left>
      <right/>
      <top style="thin">
        <color theme="0"/>
      </top>
      <bottom style="thin">
        <color theme="0"/>
      </bottom>
      <diagonal/>
    </border>
    <border>
      <left/>
      <right/>
      <top style="thin">
        <color theme="0"/>
      </top>
      <bottom style="thin">
        <color theme="0"/>
      </bottom>
      <diagonal/>
    </border>
    <border>
      <left style="thin">
        <color theme="0"/>
      </left>
      <right/>
      <top style="thin">
        <color theme="0"/>
      </top>
      <bottom/>
      <diagonal/>
    </border>
    <border>
      <left/>
      <right style="thin">
        <color rgb="FF7030A0"/>
      </right>
      <top style="thin">
        <color theme="0"/>
      </top>
      <bottom/>
      <diagonal/>
    </border>
    <border>
      <left style="thin">
        <color theme="0"/>
      </left>
      <right/>
      <top style="thin">
        <color theme="0"/>
      </top>
      <bottom style="thin">
        <color theme="0"/>
      </bottom>
      <diagonal/>
    </border>
    <border>
      <left/>
      <right style="thin">
        <color rgb="FF7030A0"/>
      </right>
      <top style="thin">
        <color theme="0"/>
      </top>
      <bottom style="thin">
        <color theme="0"/>
      </bottom>
      <diagonal/>
    </border>
    <border>
      <left style="thin">
        <color rgb="FF7030A0"/>
      </left>
      <right/>
      <top style="thin">
        <color theme="0"/>
      </top>
      <bottom style="thin">
        <color rgb="FF7030A0"/>
      </bottom>
      <diagonal/>
    </border>
    <border>
      <left style="thin">
        <color theme="4" tint="-0.499984740745262"/>
      </left>
      <right style="thin">
        <color rgb="FF7030A0"/>
      </right>
      <top style="thin">
        <color rgb="FF7030A0"/>
      </top>
      <bottom style="thin">
        <color rgb="FF7030A0"/>
      </bottom>
      <diagonal/>
    </border>
    <border>
      <left style="thin">
        <color rgb="FF7030A0"/>
      </left>
      <right/>
      <top/>
      <bottom style="thin">
        <color theme="4" tint="-0.499984740745262"/>
      </bottom>
      <diagonal/>
    </border>
    <border>
      <left/>
      <right/>
      <top/>
      <bottom style="thin">
        <color theme="4" tint="-0.499984740745262"/>
      </bottom>
      <diagonal/>
    </border>
    <border>
      <left/>
      <right style="thin">
        <color theme="4" tint="-0.499984740745262"/>
      </right>
      <top style="thin">
        <color theme="4" tint="-0.499984740745262"/>
      </top>
      <bottom style="thin">
        <color theme="0"/>
      </bottom>
      <diagonal/>
    </border>
    <border>
      <left/>
      <right style="thin">
        <color rgb="FF7030A0"/>
      </right>
      <top/>
      <bottom style="thin">
        <color theme="0"/>
      </bottom>
      <diagonal/>
    </border>
    <border>
      <left style="thin">
        <color rgb="FF7030A0"/>
      </left>
      <right style="thin">
        <color theme="4" tint="-0.499984740745262"/>
      </right>
      <top style="thin">
        <color theme="0"/>
      </top>
      <bottom style="thin">
        <color rgb="FF7030A0"/>
      </bottom>
      <diagonal/>
    </border>
    <border>
      <left/>
      <right style="thin">
        <color theme="0"/>
      </right>
      <top style="thin">
        <color theme="0"/>
      </top>
      <bottom/>
      <diagonal/>
    </border>
    <border>
      <left style="thin">
        <color theme="0"/>
      </left>
      <right style="thin">
        <color theme="0"/>
      </right>
      <top/>
      <bottom style="thin">
        <color rgb="FF7030A0"/>
      </bottom>
      <diagonal/>
    </border>
    <border>
      <left/>
      <right style="thin">
        <color theme="0"/>
      </right>
      <top style="thin">
        <color theme="0"/>
      </top>
      <bottom style="thin">
        <color theme="0"/>
      </bottom>
      <diagonal/>
    </border>
    <border>
      <left style="thin">
        <color theme="0"/>
      </left>
      <right/>
      <top/>
      <bottom style="thin">
        <color theme="0"/>
      </bottom>
      <diagonal/>
    </border>
    <border>
      <left style="thin">
        <color theme="0"/>
      </left>
      <right/>
      <top style="thin">
        <color rgb="FF7030A0"/>
      </top>
      <bottom style="thin">
        <color theme="0"/>
      </bottom>
      <diagonal/>
    </border>
    <border>
      <left style="thin">
        <color rgb="FF7030A0"/>
      </left>
      <right style="thin">
        <color indexed="22"/>
      </right>
      <top style="thin">
        <color theme="0"/>
      </top>
      <bottom style="thin">
        <color rgb="FF7030A0"/>
      </bottom>
      <diagonal/>
    </border>
    <border>
      <left style="thin">
        <color indexed="22"/>
      </left>
      <right style="thin">
        <color rgb="FF7030A0"/>
      </right>
      <top style="thin">
        <color theme="0"/>
      </top>
      <bottom style="thin">
        <color rgb="FF7030A0"/>
      </bottom>
      <diagonal/>
    </border>
    <border>
      <left/>
      <right style="thin">
        <color theme="4"/>
      </right>
      <top style="thin">
        <color theme="4"/>
      </top>
      <bottom style="thin">
        <color theme="0"/>
      </bottom>
      <diagonal/>
    </border>
    <border>
      <left style="thin">
        <color theme="0"/>
      </left>
      <right style="thin">
        <color theme="4"/>
      </right>
      <top style="thin">
        <color theme="0"/>
      </top>
      <bottom style="thin">
        <color theme="4"/>
      </bottom>
      <diagonal/>
    </border>
    <border>
      <left style="thin">
        <color theme="4"/>
      </left>
      <right style="thin">
        <color theme="0"/>
      </right>
      <top style="thin">
        <color theme="0"/>
      </top>
      <bottom style="thin">
        <color theme="4"/>
      </bottom>
      <diagonal/>
    </border>
    <border>
      <left/>
      <right style="thin">
        <color theme="4"/>
      </right>
      <top style="thin">
        <color theme="0"/>
      </top>
      <bottom style="thin">
        <color theme="4"/>
      </bottom>
      <diagonal/>
    </border>
    <border>
      <left/>
      <right/>
      <top style="thin">
        <color theme="4"/>
      </top>
      <bottom style="thin">
        <color theme="0"/>
      </bottom>
      <diagonal/>
    </border>
    <border>
      <left style="thin">
        <color theme="4"/>
      </left>
      <right/>
      <top/>
      <bottom style="thin">
        <color theme="0"/>
      </bottom>
      <diagonal/>
    </border>
    <border>
      <left/>
      <right style="thin">
        <color theme="4"/>
      </right>
      <top/>
      <bottom style="thin">
        <color theme="0"/>
      </bottom>
      <diagonal/>
    </border>
    <border>
      <left style="thin">
        <color theme="0"/>
      </left>
      <right style="thin">
        <color theme="4"/>
      </right>
      <top style="thin">
        <color theme="0"/>
      </top>
      <bottom style="thin">
        <color theme="0"/>
      </bottom>
      <diagonal/>
    </border>
    <border>
      <left/>
      <right style="thin">
        <color theme="4"/>
      </right>
      <top style="thin">
        <color theme="0"/>
      </top>
      <bottom style="thin">
        <color theme="0"/>
      </bottom>
      <diagonal/>
    </border>
    <border>
      <left style="thin">
        <color theme="0"/>
      </left>
      <right/>
      <top style="thin">
        <color theme="4"/>
      </top>
      <bottom style="thin">
        <color theme="0"/>
      </bottom>
      <diagonal/>
    </border>
    <border>
      <left style="thin">
        <color theme="0"/>
      </left>
      <right/>
      <top style="thin">
        <color theme="0"/>
      </top>
      <bottom style="thin">
        <color theme="4"/>
      </bottom>
      <diagonal/>
    </border>
    <border>
      <left style="thin">
        <color theme="4"/>
      </left>
      <right/>
      <top style="thin">
        <color theme="0"/>
      </top>
      <bottom/>
      <diagonal/>
    </border>
    <border>
      <left/>
      <right style="thin">
        <color theme="4"/>
      </right>
      <top style="thin">
        <color theme="0"/>
      </top>
      <bottom/>
      <diagonal/>
    </border>
    <border>
      <left style="thin">
        <color theme="0"/>
      </left>
      <right style="thin">
        <color theme="0"/>
      </right>
      <top style="thin">
        <color theme="0"/>
      </top>
      <bottom style="thin">
        <color theme="4"/>
      </bottom>
      <diagonal/>
    </border>
    <border>
      <left style="thin">
        <color theme="0"/>
      </left>
      <right style="thin">
        <color theme="4"/>
      </right>
      <top style="thin">
        <color theme="0"/>
      </top>
      <bottom/>
      <diagonal/>
    </border>
    <border>
      <left/>
      <right/>
      <top style="thin">
        <color theme="0"/>
      </top>
      <bottom/>
      <diagonal/>
    </border>
    <border>
      <left style="thin">
        <color theme="4"/>
      </left>
      <right style="thin">
        <color theme="0"/>
      </right>
      <top style="thin">
        <color theme="0"/>
      </top>
      <bottom/>
      <diagonal/>
    </border>
    <border>
      <left/>
      <right/>
      <top style="thin">
        <color theme="0"/>
      </top>
      <bottom style="thin">
        <color theme="4"/>
      </bottom>
      <diagonal/>
    </border>
    <border>
      <left style="thin">
        <color theme="0"/>
      </left>
      <right style="thin">
        <color theme="4"/>
      </right>
      <top/>
      <bottom/>
      <diagonal/>
    </border>
    <border>
      <left style="thin">
        <color rgb="FF7030A0"/>
      </left>
      <right style="thin">
        <color theme="0"/>
      </right>
      <top style="thin">
        <color theme="4" tint="-0.499984740745262"/>
      </top>
      <bottom/>
      <diagonal/>
    </border>
    <border>
      <left style="thin">
        <color theme="0"/>
      </left>
      <right/>
      <top style="thin">
        <color theme="4" tint="-0.499984740745262"/>
      </top>
      <bottom style="thin">
        <color theme="0"/>
      </bottom>
      <diagonal/>
    </border>
    <border>
      <left/>
      <right/>
      <top style="thin">
        <color theme="4" tint="-0.499984740745262"/>
      </top>
      <bottom style="thin">
        <color theme="0"/>
      </bottom>
      <diagonal/>
    </border>
    <border>
      <left style="thin">
        <color theme="4" tint="-0.499984740745262"/>
      </left>
      <right/>
      <top style="thin">
        <color theme="4" tint="-0.499984740745262"/>
      </top>
      <bottom/>
      <diagonal/>
    </border>
    <border>
      <left style="thin">
        <color theme="4"/>
      </left>
      <right style="thin">
        <color indexed="17"/>
      </right>
      <top/>
      <bottom style="thin">
        <color theme="0"/>
      </bottom>
      <diagonal/>
    </border>
    <border>
      <left/>
      <right style="thin">
        <color theme="0"/>
      </right>
      <top style="thin">
        <color theme="4"/>
      </top>
      <bottom/>
      <diagonal/>
    </border>
    <border>
      <left style="thin">
        <color theme="0"/>
      </left>
      <right/>
      <top style="thin">
        <color theme="4"/>
      </top>
      <bottom/>
      <diagonal/>
    </border>
    <border>
      <left style="thin">
        <color theme="0"/>
      </left>
      <right style="thin">
        <color theme="0"/>
      </right>
      <top/>
      <bottom style="thin">
        <color theme="4"/>
      </bottom>
      <diagonal/>
    </border>
    <border>
      <left style="thin">
        <color theme="4" tint="-0.499984740745262"/>
      </left>
      <right/>
      <top style="thin">
        <color theme="4"/>
      </top>
      <bottom style="thin">
        <color theme="4"/>
      </bottom>
      <diagonal/>
    </border>
    <border>
      <left style="thin">
        <color theme="4"/>
      </left>
      <right/>
      <top/>
      <bottom style="thin">
        <color theme="4" tint="-0.499984740745262"/>
      </bottom>
      <diagonal/>
    </border>
    <border>
      <left style="thin">
        <color theme="4" tint="-0.499984740745262"/>
      </left>
      <right style="thin">
        <color theme="4" tint="-0.499984740745262"/>
      </right>
      <top style="thin">
        <color theme="4" tint="-0.499984740745262"/>
      </top>
      <bottom/>
      <diagonal/>
    </border>
    <border>
      <left style="thin">
        <color theme="4"/>
      </left>
      <right style="thin">
        <color theme="4"/>
      </right>
      <top/>
      <bottom style="thin">
        <color theme="4" tint="-0.499984740745262"/>
      </bottom>
      <diagonal/>
    </border>
    <border>
      <left/>
      <right style="thin">
        <color theme="4"/>
      </right>
      <top/>
      <bottom style="thin">
        <color theme="4" tint="-0.499984740745262"/>
      </bottom>
      <diagonal/>
    </border>
    <border>
      <left style="thin">
        <color theme="4" tint="-0.499984740745262"/>
      </left>
      <right/>
      <top/>
      <bottom style="thin">
        <color theme="4" tint="-0.499984740745262"/>
      </bottom>
      <diagonal/>
    </border>
    <border>
      <left/>
      <right style="thin">
        <color theme="0"/>
      </right>
      <top/>
      <bottom/>
      <diagonal/>
    </border>
    <border>
      <left style="thin">
        <color theme="4"/>
      </left>
      <right style="thin">
        <color theme="0"/>
      </right>
      <top style="thin">
        <color theme="4"/>
      </top>
      <bottom/>
      <diagonal/>
    </border>
    <border>
      <left style="thin">
        <color theme="0"/>
      </left>
      <right style="thin">
        <color rgb="FF008000"/>
      </right>
      <top style="thin">
        <color theme="0"/>
      </top>
      <bottom/>
      <diagonal/>
    </border>
    <border>
      <left style="thin">
        <color rgb="FF008000"/>
      </left>
      <right/>
      <top style="thin">
        <color theme="0"/>
      </top>
      <bottom/>
      <diagonal/>
    </border>
    <border>
      <left style="thin">
        <color theme="0"/>
      </left>
      <right style="thin">
        <color rgb="FF008000"/>
      </right>
      <top style="thin">
        <color theme="0"/>
      </top>
      <bottom style="thin">
        <color theme="0"/>
      </bottom>
      <diagonal/>
    </border>
    <border>
      <left style="thin">
        <color rgb="FF008000"/>
      </left>
      <right style="thin">
        <color theme="4"/>
      </right>
      <top style="thin">
        <color theme="0"/>
      </top>
      <bottom style="thin">
        <color theme="0"/>
      </bottom>
      <diagonal/>
    </border>
    <border>
      <left style="thin">
        <color rgb="FF008000"/>
      </left>
      <right style="thin">
        <color theme="0"/>
      </right>
      <top style="thin">
        <color theme="0"/>
      </top>
      <bottom style="thin">
        <color theme="0"/>
      </bottom>
      <diagonal/>
    </border>
    <border>
      <left style="thin">
        <color theme="0"/>
      </left>
      <right style="thin">
        <color theme="4"/>
      </right>
      <top style="thin">
        <color theme="4"/>
      </top>
      <bottom/>
      <diagonal/>
    </border>
    <border>
      <left/>
      <right style="thin">
        <color theme="0"/>
      </right>
      <top style="thin">
        <color theme="4"/>
      </top>
      <bottom style="thin">
        <color theme="0"/>
      </bottom>
      <diagonal/>
    </border>
    <border>
      <left/>
      <right/>
      <top style="thin">
        <color theme="4"/>
      </top>
      <bottom style="thin">
        <color theme="4" tint="-0.499984740745262"/>
      </bottom>
      <diagonal/>
    </border>
    <border>
      <left/>
      <right style="thin">
        <color rgb="FF008000"/>
      </right>
      <top style="thin">
        <color theme="4" tint="-0.499984740745262"/>
      </top>
      <bottom/>
      <diagonal/>
    </border>
    <border>
      <left/>
      <right style="thin">
        <color theme="4" tint="-0.499984740745262"/>
      </right>
      <top style="thin">
        <color theme="4" tint="-0.499984740745262"/>
      </top>
      <bottom/>
      <diagonal/>
    </border>
    <border>
      <left/>
      <right style="thin">
        <color theme="4" tint="-0.499984740745262"/>
      </right>
      <top/>
      <bottom style="thin">
        <color theme="4" tint="-0.499984740745262"/>
      </bottom>
      <diagonal/>
    </border>
    <border>
      <left style="thin">
        <color theme="0"/>
      </left>
      <right style="thin">
        <color rgb="FF006600"/>
      </right>
      <top/>
      <bottom/>
      <diagonal/>
    </border>
    <border>
      <left style="thin">
        <color theme="0"/>
      </left>
      <right style="thin">
        <color theme="0"/>
      </right>
      <top style="thin">
        <color theme="4"/>
      </top>
      <bottom/>
      <diagonal/>
    </border>
    <border>
      <left style="thin">
        <color theme="0"/>
      </left>
      <right style="thin">
        <color theme="0"/>
      </right>
      <top/>
      <bottom/>
      <diagonal/>
    </border>
    <border>
      <left style="thin">
        <color theme="0"/>
      </left>
      <right style="thin">
        <color theme="4"/>
      </right>
      <top style="thin">
        <color theme="4"/>
      </top>
      <bottom style="thin">
        <color theme="0"/>
      </bottom>
      <diagonal/>
    </border>
    <border>
      <left style="thin">
        <color theme="4"/>
      </left>
      <right style="thin">
        <color theme="4"/>
      </right>
      <top style="thin">
        <color theme="0"/>
      </top>
      <bottom style="thin">
        <color theme="0"/>
      </bottom>
      <diagonal/>
    </border>
    <border>
      <left style="thin">
        <color theme="4"/>
      </left>
      <right style="thin">
        <color theme="0"/>
      </right>
      <top/>
      <bottom/>
      <diagonal/>
    </border>
    <border>
      <left style="thin">
        <color theme="4"/>
      </left>
      <right style="thin">
        <color theme="0"/>
      </right>
      <top/>
      <bottom style="thin">
        <color theme="0"/>
      </bottom>
      <diagonal/>
    </border>
    <border>
      <left style="thin">
        <color theme="4"/>
      </left>
      <right style="thin">
        <color theme="4"/>
      </right>
      <top style="thin">
        <color theme="0"/>
      </top>
      <bottom/>
      <diagonal/>
    </border>
    <border>
      <left style="thin">
        <color rgb="FF7030A0"/>
      </left>
      <right style="thin">
        <color theme="4" tint="-0.499984740745262"/>
      </right>
      <top style="dotted">
        <color theme="4" tint="-0.499984740745262"/>
      </top>
      <bottom/>
      <diagonal/>
    </border>
    <border>
      <left style="thin">
        <color theme="4" tint="-0.499984740745262"/>
      </left>
      <right/>
      <top/>
      <bottom style="dotted">
        <color theme="4" tint="-0.499984740745262"/>
      </bottom>
      <diagonal/>
    </border>
    <border>
      <left/>
      <right/>
      <top style="dotted">
        <color theme="4" tint="-0.499984740745262"/>
      </top>
      <bottom/>
      <diagonal/>
    </border>
    <border>
      <left/>
      <right/>
      <top/>
      <bottom style="dotted">
        <color theme="4" tint="-0.499984740745262"/>
      </bottom>
      <diagonal/>
    </border>
    <border>
      <left/>
      <right style="thin">
        <color theme="4" tint="-0.499984740745262"/>
      </right>
      <top/>
      <bottom style="dotted">
        <color theme="4" tint="-0.499984740745262"/>
      </bottom>
      <diagonal/>
    </border>
    <border>
      <left style="thin">
        <color theme="4" tint="-0.499984740745262"/>
      </left>
      <right style="thin">
        <color theme="4" tint="-0.499984740745262"/>
      </right>
      <top/>
      <bottom style="dotted">
        <color theme="4" tint="-0.499984740745262"/>
      </bottom>
      <diagonal/>
    </border>
    <border>
      <left/>
      <right style="thin">
        <color rgb="FF7030A0"/>
      </right>
      <top/>
      <bottom style="dotted">
        <color theme="4" tint="-0.499984740745262"/>
      </bottom>
      <diagonal/>
    </border>
    <border>
      <left style="thin">
        <color rgb="FF7030A0"/>
      </left>
      <right/>
      <top style="dotted">
        <color theme="4" tint="-0.499984740745262"/>
      </top>
      <bottom/>
      <diagonal/>
    </border>
    <border>
      <left/>
      <right style="thin">
        <color rgb="FF7030A0"/>
      </right>
      <top style="dotted">
        <color theme="4" tint="-0.499984740745262"/>
      </top>
      <bottom/>
      <diagonal/>
    </border>
    <border>
      <left style="thin">
        <color rgb="FF7030A0"/>
      </left>
      <right/>
      <top/>
      <bottom style="dotted">
        <color theme="4" tint="-0.499984740745262"/>
      </bottom>
      <diagonal/>
    </border>
    <border>
      <left style="thin">
        <color theme="4" tint="0.39997558519241921"/>
      </left>
      <right style="thin">
        <color theme="4"/>
      </right>
      <top/>
      <bottom/>
      <diagonal/>
    </border>
    <border>
      <left style="thin">
        <color theme="4" tint="-0.499984740745262"/>
      </left>
      <right style="thin">
        <color theme="4" tint="-0.499984740745262"/>
      </right>
      <top style="thin">
        <color rgb="FF7030A0"/>
      </top>
      <bottom style="thin">
        <color theme="4" tint="-0.499984740745262"/>
      </bottom>
      <diagonal/>
    </border>
  </borders>
  <cellStyleXfs count="233">
    <xf numFmtId="0" fontId="0" fillId="0" borderId="0" applyBorder="0"/>
    <xf numFmtId="164" fontId="13" fillId="0" borderId="0" applyFont="0" applyFill="0" applyBorder="0" applyAlignment="0" applyProtection="0"/>
    <xf numFmtId="0" fontId="52" fillId="0" borderId="0"/>
    <xf numFmtId="0" fontId="13" fillId="0" borderId="0"/>
    <xf numFmtId="0" fontId="13" fillId="0" borderId="0"/>
    <xf numFmtId="0" fontId="13" fillId="0" borderId="0"/>
    <xf numFmtId="0" fontId="13" fillId="0" borderId="0" applyBorder="0"/>
    <xf numFmtId="0" fontId="13" fillId="0" borderId="0" applyBorder="0"/>
    <xf numFmtId="9" fontId="13" fillId="0" borderId="0" applyFont="0" applyFill="0" applyBorder="0" applyAlignment="0" applyProtection="0"/>
    <xf numFmtId="9" fontId="13" fillId="0" borderId="0" applyFont="0" applyFill="0" applyBorder="0" applyAlignment="0" applyProtection="0"/>
    <xf numFmtId="0" fontId="13" fillId="0" borderId="0"/>
    <xf numFmtId="9" fontId="12"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0" fontId="12" fillId="0" borderId="0"/>
    <xf numFmtId="9" fontId="11" fillId="0" borderId="0" applyFont="0" applyFill="0" applyBorder="0" applyAlignment="0" applyProtection="0"/>
    <xf numFmtId="0" fontId="13" fillId="0" borderId="0" applyBorder="0"/>
    <xf numFmtId="0" fontId="11" fillId="0" borderId="0"/>
    <xf numFmtId="0" fontId="92" fillId="0" borderId="0" applyNumberFormat="0" applyFill="0" applyBorder="0" applyAlignment="0" applyProtection="0"/>
    <xf numFmtId="0" fontId="10" fillId="0" borderId="0"/>
    <xf numFmtId="9" fontId="10" fillId="0" borderId="0" applyFont="0" applyFill="0" applyBorder="0" applyAlignment="0" applyProtection="0"/>
    <xf numFmtId="169" fontId="13" fillId="0" borderId="0" applyFont="0" applyFill="0" applyBorder="0" applyAlignment="0" applyProtection="0"/>
    <xf numFmtId="0" fontId="93" fillId="0" borderId="0"/>
    <xf numFmtId="0" fontId="94" fillId="0" borderId="0" applyNumberFormat="0" applyFill="0" applyBorder="0" applyAlignment="0" applyProtection="0"/>
    <xf numFmtId="0" fontId="95" fillId="0" borderId="21" applyNumberFormat="0" applyFill="0" applyAlignment="0" applyProtection="0"/>
    <xf numFmtId="0" fontId="96" fillId="0" borderId="22" applyNumberFormat="0" applyFill="0" applyAlignment="0" applyProtection="0"/>
    <xf numFmtId="0" fontId="97" fillId="0" borderId="23" applyNumberFormat="0" applyFill="0" applyAlignment="0" applyProtection="0"/>
    <xf numFmtId="0" fontId="97" fillId="0" borderId="0" applyNumberFormat="0" applyFill="0" applyBorder="0" applyAlignment="0" applyProtection="0"/>
    <xf numFmtId="0" fontId="98" fillId="7" borderId="0" applyNumberFormat="0" applyBorder="0" applyAlignment="0" applyProtection="0"/>
    <xf numFmtId="0" fontId="99" fillId="8" borderId="0" applyNumberFormat="0" applyBorder="0" applyAlignment="0" applyProtection="0"/>
    <xf numFmtId="0" fontId="100" fillId="9" borderId="0" applyNumberFormat="0" applyBorder="0" applyAlignment="0" applyProtection="0"/>
    <xf numFmtId="0" fontId="101" fillId="10" borderId="24" applyNumberFormat="0" applyAlignment="0" applyProtection="0"/>
    <xf numFmtId="0" fontId="102" fillId="11" borderId="25" applyNumberFormat="0" applyAlignment="0" applyProtection="0"/>
    <xf numFmtId="0" fontId="103" fillId="11" borderId="24" applyNumberFormat="0" applyAlignment="0" applyProtection="0"/>
    <xf numFmtId="0" fontId="104" fillId="0" borderId="26" applyNumberFormat="0" applyFill="0" applyAlignment="0" applyProtection="0"/>
    <xf numFmtId="0" fontId="51" fillId="12" borderId="27" applyNumberFormat="0" applyAlignment="0" applyProtection="0"/>
    <xf numFmtId="0" fontId="105" fillId="0" borderId="0" applyNumberFormat="0" applyFill="0" applyBorder="0" applyAlignment="0" applyProtection="0"/>
    <xf numFmtId="0" fontId="106" fillId="0" borderId="0" applyNumberFormat="0" applyFill="0" applyBorder="0" applyAlignment="0" applyProtection="0"/>
    <xf numFmtId="0" fontId="107" fillId="0" borderId="29" applyNumberFormat="0" applyFill="0" applyAlignment="0" applyProtection="0"/>
    <xf numFmtId="0" fontId="50" fillId="14"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50"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50" fillId="22"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50" fillId="26"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50" fillId="30"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50" fillId="34"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108" fillId="0" borderId="0"/>
    <xf numFmtId="0" fontId="9" fillId="13" borderId="28" applyNumberFormat="0" applyFont="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111" fillId="0" borderId="0"/>
    <xf numFmtId="0" fontId="112" fillId="0" borderId="0"/>
    <xf numFmtId="0" fontId="8" fillId="13" borderId="28" applyNumberFormat="0" applyFont="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37" borderId="0" applyNumberFormat="0" applyBorder="0" applyAlignment="0" applyProtection="0"/>
    <xf numFmtId="0" fontId="113" fillId="0" borderId="0" applyNumberFormat="0" applyFill="0" applyBorder="0" applyAlignment="0" applyProtection="0"/>
    <xf numFmtId="0" fontId="114" fillId="0" borderId="0" applyNumberFormat="0" applyFill="0" applyBorder="0" applyAlignment="0" applyProtection="0"/>
    <xf numFmtId="0" fontId="115" fillId="0" borderId="0"/>
    <xf numFmtId="0" fontId="13" fillId="0" borderId="0"/>
    <xf numFmtId="0" fontId="5" fillId="13" borderId="28" applyNumberFormat="0" applyFont="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13" fillId="0" borderId="0"/>
    <xf numFmtId="0" fontId="4" fillId="13" borderId="28" applyNumberFormat="0" applyFont="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13" fillId="0" borderId="0"/>
    <xf numFmtId="0" fontId="4" fillId="31"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13" fillId="0" borderId="0"/>
    <xf numFmtId="0" fontId="3" fillId="13" borderId="28" applyNumberFormat="0" applyFont="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215" fillId="0" borderId="0"/>
    <xf numFmtId="0" fontId="13" fillId="0" borderId="0"/>
    <xf numFmtId="0" fontId="2" fillId="13" borderId="28" applyNumberFormat="0" applyFont="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0" borderId="0"/>
    <xf numFmtId="44" fontId="13" fillId="0" borderId="0" applyFont="0" applyFill="0" applyBorder="0" applyAlignment="0" applyProtection="0"/>
    <xf numFmtId="9" fontId="2" fillId="0" borderId="0" applyFont="0" applyFill="0" applyBorder="0" applyAlignment="0" applyProtection="0"/>
    <xf numFmtId="0" fontId="216" fillId="9" borderId="0" applyNumberFormat="0" applyBorder="0" applyAlignment="0" applyProtection="0"/>
    <xf numFmtId="0" fontId="13" fillId="0" borderId="0"/>
    <xf numFmtId="0" fontId="50" fillId="17" borderId="0" applyNumberFormat="0" applyBorder="0" applyAlignment="0" applyProtection="0"/>
    <xf numFmtId="0" fontId="50" fillId="21" borderId="0" applyNumberFormat="0" applyBorder="0" applyAlignment="0" applyProtection="0"/>
    <xf numFmtId="0" fontId="50" fillId="25" borderId="0" applyNumberFormat="0" applyBorder="0" applyAlignment="0" applyProtection="0"/>
    <xf numFmtId="0" fontId="50" fillId="29" borderId="0" applyNumberFormat="0" applyBorder="0" applyAlignment="0" applyProtection="0"/>
    <xf numFmtId="0" fontId="50" fillId="33" borderId="0" applyNumberFormat="0" applyBorder="0" applyAlignment="0" applyProtection="0"/>
    <xf numFmtId="0" fontId="50" fillId="37" borderId="0" applyNumberFormat="0" applyBorder="0" applyAlignment="0" applyProtection="0"/>
    <xf numFmtId="0" fontId="13" fillId="0" borderId="0"/>
    <xf numFmtId="0" fontId="13" fillId="0" borderId="0"/>
    <xf numFmtId="0" fontId="109" fillId="0" borderId="0" applyNumberFormat="0" applyFill="0" applyBorder="0" applyAlignment="0" applyProtection="0"/>
    <xf numFmtId="0" fontId="110" fillId="0" borderId="0" applyNumberFormat="0" applyFill="0" applyBorder="0" applyAlignment="0" applyProtection="0"/>
    <xf numFmtId="0" fontId="13" fillId="0" borderId="0" applyBorder="0"/>
    <xf numFmtId="0" fontId="52" fillId="0" borderId="0"/>
    <xf numFmtId="9" fontId="13" fillId="0" borderId="0" applyFont="0" applyFill="0" applyBorder="0" applyAlignment="0" applyProtection="0"/>
    <xf numFmtId="9" fontId="2" fillId="0" borderId="0" applyFont="0" applyFill="0" applyBorder="0" applyAlignment="0" applyProtection="0"/>
    <xf numFmtId="44" fontId="13"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92" fillId="0" borderId="0" applyNumberFormat="0" applyFill="0" applyBorder="0" applyAlignment="0" applyProtection="0"/>
    <xf numFmtId="0" fontId="2" fillId="0" borderId="0"/>
    <xf numFmtId="9" fontId="2" fillId="0" borderId="0" applyFont="0" applyFill="0" applyBorder="0" applyAlignment="0" applyProtection="0"/>
    <xf numFmtId="43" fontId="13" fillId="0" borderId="0" applyFont="0" applyFill="0" applyBorder="0" applyAlignment="0" applyProtection="0"/>
    <xf numFmtId="0" fontId="52" fillId="0" borderId="0"/>
    <xf numFmtId="0" fontId="100" fillId="9"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7" borderId="0" applyNumberFormat="0" applyBorder="0" applyAlignment="0" applyProtection="0"/>
    <xf numFmtId="0" fontId="13" fillId="0" borderId="0"/>
    <xf numFmtId="0" fontId="2" fillId="13" borderId="28" applyNumberFormat="0" applyFont="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52" fillId="0" borderId="0"/>
    <xf numFmtId="0" fontId="217" fillId="0" borderId="0"/>
    <xf numFmtId="0" fontId="1" fillId="13" borderId="28" applyNumberFormat="0" applyFont="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cellStyleXfs>
  <cellXfs count="1716">
    <xf numFmtId="0" fontId="0" fillId="0" borderId="0" xfId="0"/>
    <xf numFmtId="0" fontId="14" fillId="0" borderId="0" xfId="0" applyFont="1" applyAlignment="1">
      <alignment vertical="center" wrapText="1"/>
    </xf>
    <xf numFmtId="0" fontId="0" fillId="0" borderId="0" xfId="0" applyAlignment="1">
      <alignment vertical="center"/>
    </xf>
    <xf numFmtId="0" fontId="15" fillId="0" borderId="0" xfId="0" applyFont="1" applyAlignment="1">
      <alignment vertical="center" wrapText="1"/>
    </xf>
    <xf numFmtId="0" fontId="15" fillId="0" borderId="0" xfId="0" applyFont="1" applyAlignment="1">
      <alignment horizontal="left" vertical="center"/>
    </xf>
    <xf numFmtId="0" fontId="15" fillId="0" borderId="0" xfId="0" applyFont="1" applyAlignment="1">
      <alignment vertical="center"/>
    </xf>
    <xf numFmtId="0" fontId="16" fillId="0" borderId="0" xfId="0" applyFont="1" applyAlignment="1">
      <alignment vertical="center"/>
    </xf>
    <xf numFmtId="0" fontId="17" fillId="0" borderId="0" xfId="0" applyFont="1" applyAlignment="1">
      <alignment vertical="center"/>
    </xf>
    <xf numFmtId="3" fontId="14" fillId="0" borderId="0" xfId="0" applyNumberFormat="1" applyFont="1" applyAlignment="1">
      <alignment vertical="center" wrapText="1"/>
    </xf>
    <xf numFmtId="0" fontId="18" fillId="0" borderId="0" xfId="0" applyFont="1" applyBorder="1" applyAlignment="1">
      <alignment vertical="center" wrapText="1"/>
    </xf>
    <xf numFmtId="0" fontId="15" fillId="0" borderId="0" xfId="0" applyFont="1" applyBorder="1" applyAlignment="1">
      <alignment vertical="center" wrapText="1"/>
    </xf>
    <xf numFmtId="0" fontId="14" fillId="0" borderId="0" xfId="0" applyFont="1" applyAlignment="1">
      <alignment horizontal="left" vertical="center"/>
    </xf>
    <xf numFmtId="0" fontId="31" fillId="0" borderId="0" xfId="0" applyFont="1" applyAlignment="1">
      <alignment horizontal="center"/>
    </xf>
    <xf numFmtId="0" fontId="32" fillId="0" borderId="0" xfId="0" applyFont="1" applyAlignment="1">
      <alignment horizontal="right" vertical="center"/>
    </xf>
    <xf numFmtId="0" fontId="34" fillId="0" borderId="0" xfId="0" applyFont="1" applyAlignment="1">
      <alignment vertical="center" wrapText="1"/>
    </xf>
    <xf numFmtId="2" fontId="36" fillId="0" borderId="0" xfId="0" applyNumberFormat="1" applyFont="1" applyAlignment="1">
      <alignment horizontal="left" vertical="center" wrapText="1"/>
    </xf>
    <xf numFmtId="3" fontId="14" fillId="0" borderId="0" xfId="0" applyNumberFormat="1" applyFont="1" applyAlignment="1">
      <alignment horizontal="left" vertical="center"/>
    </xf>
    <xf numFmtId="0" fontId="14" fillId="0" borderId="0" xfId="0" applyFont="1" applyBorder="1" applyAlignment="1">
      <alignment horizontal="left" vertical="center"/>
    </xf>
    <xf numFmtId="0" fontId="31" fillId="0" borderId="0" xfId="0" applyFont="1"/>
    <xf numFmtId="0" fontId="15" fillId="0" borderId="0" xfId="0" applyFont="1" applyAlignment="1">
      <alignment horizontal="center" vertical="center"/>
    </xf>
    <xf numFmtId="0" fontId="15" fillId="0" borderId="0" xfId="0" applyFont="1" applyBorder="1" applyAlignment="1">
      <alignment horizontal="center" vertical="center"/>
    </xf>
    <xf numFmtId="0" fontId="40" fillId="0" borderId="0" xfId="0" applyFont="1" applyBorder="1" applyAlignment="1">
      <alignment vertical="center" wrapText="1"/>
    </xf>
    <xf numFmtId="0" fontId="14" fillId="0" borderId="0" xfId="0" applyFont="1" applyBorder="1" applyAlignment="1">
      <alignment vertical="center" wrapText="1"/>
    </xf>
    <xf numFmtId="0" fontId="53" fillId="0" borderId="0" xfId="0" applyFont="1" applyAlignment="1">
      <alignment vertical="center"/>
    </xf>
    <xf numFmtId="0" fontId="0" fillId="0" borderId="0" xfId="0" applyBorder="1" applyAlignment="1">
      <alignment vertical="center"/>
    </xf>
    <xf numFmtId="0" fontId="44" fillId="0" borderId="0" xfId="0" applyFont="1" applyAlignment="1">
      <alignment vertical="center" wrapText="1"/>
    </xf>
    <xf numFmtId="0" fontId="55" fillId="0" borderId="0" xfId="0" applyFont="1" applyAlignment="1">
      <alignment vertical="center"/>
    </xf>
    <xf numFmtId="0" fontId="57" fillId="0" borderId="0" xfId="0" applyFont="1"/>
    <xf numFmtId="4" fontId="47" fillId="0" borderId="9" xfId="0" applyNumberFormat="1" applyFont="1" applyBorder="1" applyAlignment="1">
      <alignment horizontal="center" vertical="center"/>
    </xf>
    <xf numFmtId="4" fontId="47" fillId="0" borderId="11" xfId="0" applyNumberFormat="1" applyFont="1" applyBorder="1" applyAlignment="1">
      <alignment horizontal="center" vertical="center"/>
    </xf>
    <xf numFmtId="4" fontId="47" fillId="0" borderId="11" xfId="0" applyNumberFormat="1" applyFont="1" applyBorder="1" applyAlignment="1">
      <alignment horizontal="center" vertical="center" wrapText="1"/>
    </xf>
    <xf numFmtId="4" fontId="47" fillId="0" borderId="6" xfId="0" applyNumberFormat="1" applyFont="1" applyBorder="1" applyAlignment="1">
      <alignment horizontal="center" vertical="center" wrapText="1"/>
    </xf>
    <xf numFmtId="0" fontId="52" fillId="0" borderId="0" xfId="2" applyAlignment="1">
      <alignment vertical="center"/>
    </xf>
    <xf numFmtId="0" fontId="16" fillId="0" borderId="0" xfId="2" applyFont="1" applyAlignment="1">
      <alignment vertical="center"/>
    </xf>
    <xf numFmtId="0" fontId="32" fillId="0" borderId="0" xfId="2" applyFont="1" applyAlignment="1">
      <alignment horizontal="right" vertical="center"/>
    </xf>
    <xf numFmtId="0" fontId="38" fillId="0" borderId="0" xfId="2" applyFont="1" applyAlignment="1">
      <alignment vertical="center"/>
    </xf>
    <xf numFmtId="0" fontId="14" fillId="0" borderId="0" xfId="2" applyFont="1" applyAlignment="1">
      <alignment horizontal="left" vertical="center"/>
    </xf>
    <xf numFmtId="0" fontId="33" fillId="0" borderId="0" xfId="2" applyFont="1" applyAlignment="1">
      <alignment horizontal="left" vertical="center"/>
    </xf>
    <xf numFmtId="0" fontId="15" fillId="0" borderId="0" xfId="2" applyFont="1" applyAlignment="1">
      <alignment horizontal="left" vertical="center"/>
    </xf>
    <xf numFmtId="0" fontId="30" fillId="0" borderId="0" xfId="2" applyFont="1" applyAlignment="1">
      <alignment horizontal="center" vertical="center" wrapText="1"/>
    </xf>
    <xf numFmtId="0" fontId="20" fillId="0" borderId="0" xfId="2" applyFont="1" applyAlignment="1">
      <alignment vertical="center" wrapText="1"/>
    </xf>
    <xf numFmtId="0" fontId="30" fillId="0" borderId="0" xfId="2" applyFont="1" applyAlignment="1">
      <alignment vertical="center" wrapText="1"/>
    </xf>
    <xf numFmtId="0" fontId="28" fillId="0" borderId="0" xfId="2" applyFont="1" applyAlignment="1">
      <alignment horizontal="center" vertical="center" wrapText="1"/>
    </xf>
    <xf numFmtId="0" fontId="29" fillId="0" borderId="0" xfId="2" applyFont="1" applyAlignment="1">
      <alignment vertical="center" wrapText="1"/>
    </xf>
    <xf numFmtId="0" fontId="29" fillId="0" borderId="7" xfId="2" applyFont="1" applyBorder="1" applyAlignment="1">
      <alignment horizontal="center" vertical="center" wrapText="1"/>
    </xf>
    <xf numFmtId="0" fontId="29" fillId="0" borderId="6" xfId="2" applyFont="1" applyBorder="1" applyAlignment="1">
      <alignment horizontal="center" vertical="center" wrapText="1"/>
    </xf>
    <xf numFmtId="0" fontId="28" fillId="0" borderId="0" xfId="2" applyFont="1" applyAlignment="1">
      <alignment vertical="center" wrapText="1"/>
    </xf>
    <xf numFmtId="0" fontId="21" fillId="0" borderId="0" xfId="2" applyFont="1" applyAlignment="1">
      <alignment horizontal="center" vertical="center" wrapText="1"/>
    </xf>
    <xf numFmtId="0" fontId="22" fillId="0" borderId="0" xfId="2" applyFont="1" applyAlignment="1">
      <alignment horizontal="center" vertical="center" wrapText="1"/>
    </xf>
    <xf numFmtId="0" fontId="23" fillId="0" borderId="0" xfId="2" applyFont="1" applyAlignment="1">
      <alignment vertical="center" wrapText="1"/>
    </xf>
    <xf numFmtId="0" fontId="21" fillId="0" borderId="0" xfId="2" applyFont="1" applyAlignment="1">
      <alignment vertical="center" wrapText="1"/>
    </xf>
    <xf numFmtId="0" fontId="24" fillId="0" borderId="0" xfId="2" applyFont="1" applyAlignment="1">
      <alignment horizontal="center" vertical="center" wrapText="1"/>
    </xf>
    <xf numFmtId="0" fontId="26" fillId="0" borderId="5" xfId="2" applyFont="1" applyBorder="1" applyAlignment="1">
      <alignment horizontal="left" vertical="center" wrapText="1"/>
    </xf>
    <xf numFmtId="3" fontId="25" fillId="0" borderId="0" xfId="2" applyNumberFormat="1" applyFont="1" applyAlignment="1">
      <alignment vertical="center" wrapText="1"/>
    </xf>
    <xf numFmtId="3" fontId="25" fillId="0" borderId="10" xfId="2" applyNumberFormat="1" applyFont="1" applyBorder="1" applyAlignment="1" applyProtection="1">
      <alignment horizontal="center" vertical="center"/>
      <protection locked="0"/>
    </xf>
    <xf numFmtId="4" fontId="47" fillId="0" borderId="9" xfId="2" applyNumberFormat="1" applyFont="1" applyBorder="1" applyAlignment="1">
      <alignment horizontal="center" vertical="center"/>
    </xf>
    <xf numFmtId="3" fontId="25" fillId="3" borderId="10" xfId="2" applyNumberFormat="1" applyFont="1" applyFill="1" applyBorder="1" applyAlignment="1" applyProtection="1">
      <alignment horizontal="center" vertical="center"/>
      <protection locked="0"/>
    </xf>
    <xf numFmtId="165" fontId="47" fillId="0" borderId="9" xfId="1" applyNumberFormat="1" applyFont="1" applyBorder="1" applyAlignment="1">
      <alignment horizontal="center" vertical="center"/>
    </xf>
    <xf numFmtId="0" fontId="43" fillId="0" borderId="0" xfId="2" applyFont="1" applyAlignment="1">
      <alignment vertical="center" wrapText="1"/>
    </xf>
    <xf numFmtId="0" fontId="24" fillId="0" borderId="0" xfId="2" applyFont="1" applyAlignment="1">
      <alignment vertical="center" wrapText="1"/>
    </xf>
    <xf numFmtId="0" fontId="26" fillId="0" borderId="4" xfId="2" applyFont="1" applyBorder="1" applyAlignment="1">
      <alignment horizontal="left" vertical="center" wrapText="1"/>
    </xf>
    <xf numFmtId="3" fontId="25" fillId="0" borderId="12" xfId="2" applyNumberFormat="1" applyFont="1" applyBorder="1" applyAlignment="1" applyProtection="1">
      <alignment horizontal="center" vertical="center"/>
      <protection locked="0"/>
    </xf>
    <xf numFmtId="4" fontId="47" fillId="0" borderId="11" xfId="2" applyNumberFormat="1" applyFont="1" applyBorder="1" applyAlignment="1">
      <alignment horizontal="center" vertical="center"/>
    </xf>
    <xf numFmtId="3" fontId="25" fillId="3" borderId="12" xfId="2" applyNumberFormat="1" applyFont="1" applyFill="1" applyBorder="1" applyAlignment="1" applyProtection="1">
      <alignment horizontal="center" vertical="center"/>
      <protection locked="0"/>
    </xf>
    <xf numFmtId="165" fontId="47" fillId="0" borderId="11" xfId="1" applyNumberFormat="1" applyFont="1" applyBorder="1" applyAlignment="1">
      <alignment horizontal="center" vertical="center"/>
    </xf>
    <xf numFmtId="3" fontId="25" fillId="0" borderId="12" xfId="2" applyNumberFormat="1" applyFont="1" applyBorder="1" applyAlignment="1" applyProtection="1">
      <alignment horizontal="center" vertical="center" wrapText="1"/>
      <protection locked="0"/>
    </xf>
    <xf numFmtId="0" fontId="27" fillId="0" borderId="0" xfId="2" applyFont="1" applyAlignment="1">
      <alignment horizontal="center" vertical="center" wrapText="1"/>
    </xf>
    <xf numFmtId="0" fontId="27" fillId="0" borderId="0" xfId="2" applyFont="1" applyAlignment="1">
      <alignment vertical="center" wrapText="1"/>
    </xf>
    <xf numFmtId="3" fontId="25" fillId="3" borderId="12" xfId="2" applyNumberFormat="1" applyFont="1" applyFill="1" applyBorder="1" applyAlignment="1" applyProtection="1">
      <alignment horizontal="center" vertical="center" wrapText="1"/>
      <protection locked="0"/>
    </xf>
    <xf numFmtId="4" fontId="47" fillId="0" borderId="11" xfId="2" applyNumberFormat="1" applyFont="1" applyBorder="1" applyAlignment="1">
      <alignment horizontal="center" vertical="center" wrapText="1"/>
    </xf>
    <xf numFmtId="165" fontId="47" fillId="0" borderId="11" xfId="1" applyNumberFormat="1" applyFont="1" applyBorder="1" applyAlignment="1">
      <alignment horizontal="center" vertical="center" wrapText="1"/>
    </xf>
    <xf numFmtId="0" fontId="26" fillId="0" borderId="3" xfId="2" applyFont="1" applyBorder="1" applyAlignment="1">
      <alignment horizontal="left" vertical="center" wrapText="1"/>
    </xf>
    <xf numFmtId="3" fontId="25" fillId="0" borderId="7" xfId="2" applyNumberFormat="1" applyFont="1" applyBorder="1" applyAlignment="1" applyProtection="1">
      <alignment horizontal="center" vertical="center" wrapText="1"/>
      <protection locked="0"/>
    </xf>
    <xf numFmtId="4" fontId="47" fillId="0" borderId="6" xfId="2" applyNumberFormat="1" applyFont="1" applyBorder="1" applyAlignment="1">
      <alignment horizontal="center" vertical="center" wrapText="1"/>
    </xf>
    <xf numFmtId="3" fontId="25" fillId="3" borderId="7" xfId="2" applyNumberFormat="1" applyFont="1" applyFill="1" applyBorder="1" applyAlignment="1" applyProtection="1">
      <alignment horizontal="center" vertical="center" wrapText="1"/>
      <protection locked="0"/>
    </xf>
    <xf numFmtId="165" fontId="47" fillId="0" borderId="6" xfId="1" applyNumberFormat="1" applyFont="1" applyBorder="1" applyAlignment="1">
      <alignment horizontal="center" vertical="center" wrapText="1"/>
    </xf>
    <xf numFmtId="0" fontId="49" fillId="0" borderId="0" xfId="2" applyFont="1" applyAlignment="1">
      <alignment horizontal="center" vertical="center" wrapText="1"/>
    </xf>
    <xf numFmtId="165" fontId="49" fillId="0" borderId="0" xfId="1" applyNumberFormat="1" applyFont="1" applyBorder="1" applyAlignment="1">
      <alignment horizontal="center" vertical="center" wrapText="1"/>
    </xf>
    <xf numFmtId="0" fontId="15" fillId="0" borderId="0" xfId="2" applyFont="1" applyAlignment="1">
      <alignment vertical="center" wrapText="1"/>
    </xf>
    <xf numFmtId="0" fontId="20" fillId="0" borderId="2" xfId="2" applyFont="1" applyBorder="1" applyAlignment="1">
      <alignment horizontal="left" vertical="center" wrapText="1"/>
    </xf>
    <xf numFmtId="3" fontId="20" fillId="0" borderId="1" xfId="2" applyNumberFormat="1" applyFont="1" applyBorder="1" applyAlignment="1">
      <alignment horizontal="center" vertical="center" wrapText="1"/>
    </xf>
    <xf numFmtId="4" fontId="48" fillId="0" borderId="8" xfId="2" applyNumberFormat="1" applyFont="1" applyBorder="1" applyAlignment="1">
      <alignment horizontal="center" vertical="center" wrapText="1"/>
    </xf>
    <xf numFmtId="165" fontId="48" fillId="0" borderId="8" xfId="1" applyNumberFormat="1" applyFont="1" applyBorder="1" applyAlignment="1">
      <alignment horizontal="center" vertical="center" wrapText="1"/>
    </xf>
    <xf numFmtId="0" fontId="18" fillId="0" borderId="0" xfId="2" applyFont="1" applyAlignment="1">
      <alignment vertical="center" wrapText="1"/>
    </xf>
    <xf numFmtId="0" fontId="55" fillId="0" borderId="0" xfId="2" applyFont="1" applyAlignment="1">
      <alignment vertical="center" wrapText="1"/>
    </xf>
    <xf numFmtId="2" fontId="36" fillId="0" borderId="0" xfId="2" applyNumberFormat="1" applyFont="1" applyAlignment="1">
      <alignment vertical="center" wrapText="1"/>
    </xf>
    <xf numFmtId="0" fontId="33" fillId="0" borderId="0" xfId="2" applyFont="1" applyAlignment="1">
      <alignment vertical="center" wrapText="1"/>
    </xf>
    <xf numFmtId="2" fontId="35" fillId="0" borderId="0" xfId="2" applyNumberFormat="1" applyFont="1" applyAlignment="1">
      <alignment vertical="center" wrapText="1"/>
    </xf>
    <xf numFmtId="0" fontId="14" fillId="0" borderId="0" xfId="2" applyFont="1" applyAlignment="1">
      <alignment vertical="center" wrapText="1"/>
    </xf>
    <xf numFmtId="0" fontId="34" fillId="0" borderId="0" xfId="2" applyFont="1" applyAlignment="1">
      <alignment vertical="center" wrapText="1"/>
    </xf>
    <xf numFmtId="10" fontId="14" fillId="0" borderId="0" xfId="2" applyNumberFormat="1" applyFont="1" applyAlignment="1">
      <alignment vertical="center" wrapText="1"/>
    </xf>
    <xf numFmtId="0" fontId="37" fillId="0" borderId="6" xfId="2" applyFont="1" applyBorder="1" applyAlignment="1">
      <alignment horizontal="center" vertical="center" wrapText="1"/>
    </xf>
    <xf numFmtId="0" fontId="45" fillId="0" borderId="0" xfId="2" applyFont="1"/>
    <xf numFmtId="0" fontId="45" fillId="0" borderId="0" xfId="2" applyFont="1" applyAlignment="1">
      <alignment horizontal="left" vertical="center" wrapText="1"/>
    </xf>
    <xf numFmtId="0" fontId="45" fillId="0" borderId="0" xfId="2" applyFont="1" applyAlignment="1">
      <alignment vertical="center" wrapText="1"/>
    </xf>
    <xf numFmtId="0" fontId="0" fillId="4" borderId="0" xfId="0" applyFill="1" applyBorder="1"/>
    <xf numFmtId="0" fontId="58" fillId="0" borderId="0" xfId="0" applyFont="1"/>
    <xf numFmtId="0" fontId="61" fillId="0" borderId="0" xfId="0" applyFont="1" applyAlignment="1">
      <alignment horizontal="left" vertical="center"/>
    </xf>
    <xf numFmtId="0" fontId="60" fillId="0" borderId="0" xfId="0" applyFont="1"/>
    <xf numFmtId="0" fontId="59" fillId="0" borderId="0" xfId="0" applyFont="1" applyAlignment="1">
      <alignment vertical="center"/>
    </xf>
    <xf numFmtId="0" fontId="58" fillId="4" borderId="0" xfId="0" applyFont="1" applyFill="1" applyBorder="1"/>
    <xf numFmtId="0" fontId="50" fillId="4" borderId="0" xfId="0" applyFont="1" applyFill="1" applyBorder="1"/>
    <xf numFmtId="3" fontId="58" fillId="4" borderId="0" xfId="0" applyNumberFormat="1" applyFont="1" applyFill="1" applyBorder="1"/>
    <xf numFmtId="10" fontId="58" fillId="4" borderId="0" xfId="0" applyNumberFormat="1" applyFont="1" applyFill="1" applyBorder="1"/>
    <xf numFmtId="0" fontId="51" fillId="4" borderId="0" xfId="0" applyFont="1" applyFill="1" applyBorder="1"/>
    <xf numFmtId="3" fontId="51" fillId="4" borderId="0" xfId="0" applyNumberFormat="1" applyFont="1" applyFill="1" applyBorder="1"/>
    <xf numFmtId="10" fontId="51" fillId="4" borderId="0" xfId="0" applyNumberFormat="1" applyFont="1" applyFill="1" applyBorder="1"/>
    <xf numFmtId="0" fontId="19" fillId="0" borderId="0" xfId="0" applyFont="1" applyBorder="1" applyAlignment="1">
      <alignment horizontal="left" vertical="center" wrapText="1"/>
    </xf>
    <xf numFmtId="3" fontId="25" fillId="0" borderId="10" xfId="0" applyNumberFormat="1" applyFont="1" applyBorder="1" applyAlignment="1" applyProtection="1">
      <alignment horizontal="center" vertical="center"/>
      <protection locked="0"/>
    </xf>
    <xf numFmtId="3" fontId="25" fillId="0" borderId="12" xfId="0" applyNumberFormat="1" applyFont="1" applyBorder="1" applyAlignment="1" applyProtection="1">
      <alignment horizontal="center" vertical="center"/>
      <protection locked="0"/>
    </xf>
    <xf numFmtId="3" fontId="25" fillId="0" borderId="12" xfId="0" applyNumberFormat="1" applyFont="1" applyBorder="1" applyAlignment="1" applyProtection="1">
      <alignment horizontal="center" vertical="center" wrapText="1"/>
      <protection locked="0"/>
    </xf>
    <xf numFmtId="3" fontId="25" fillId="0" borderId="7" xfId="0" applyNumberFormat="1" applyFont="1" applyBorder="1" applyAlignment="1" applyProtection="1">
      <alignment horizontal="center" vertical="center" wrapText="1"/>
      <protection locked="0"/>
    </xf>
    <xf numFmtId="0" fontId="40" fillId="0" borderId="0" xfId="0" applyFont="1" applyAlignment="1">
      <alignment horizontal="left" vertical="center"/>
    </xf>
    <xf numFmtId="0" fontId="66" fillId="4" borderId="0" xfId="0" applyFont="1" applyFill="1" applyBorder="1"/>
    <xf numFmtId="3" fontId="0" fillId="4" borderId="0" xfId="0" applyNumberFormat="1" applyFill="1" applyBorder="1"/>
    <xf numFmtId="10" fontId="0" fillId="4" borderId="0" xfId="0" applyNumberFormat="1" applyFill="1" applyBorder="1"/>
    <xf numFmtId="0" fontId="62" fillId="0" borderId="0" xfId="2" applyFont="1" applyAlignment="1">
      <alignment horizontal="center" vertical="center" wrapText="1"/>
    </xf>
    <xf numFmtId="0" fontId="42" fillId="0" borderId="0" xfId="2" applyFont="1" applyAlignment="1">
      <alignment vertical="center" wrapText="1"/>
    </xf>
    <xf numFmtId="3" fontId="42" fillId="0" borderId="0" xfId="2" applyNumberFormat="1" applyFont="1" applyAlignment="1">
      <alignment vertical="center" wrapText="1"/>
    </xf>
    <xf numFmtId="0" fontId="67" fillId="0" borderId="0" xfId="2" applyFont="1" applyAlignment="1">
      <alignment horizontal="center" vertical="center" wrapText="1"/>
    </xf>
    <xf numFmtId="0" fontId="45" fillId="0" borderId="0" xfId="2" applyFont="1" applyAlignment="1">
      <alignment horizontal="center" vertical="center" wrapText="1"/>
    </xf>
    <xf numFmtId="0" fontId="41" fillId="0" borderId="0" xfId="2" applyFont="1" applyAlignment="1">
      <alignment vertical="center" wrapText="1"/>
    </xf>
    <xf numFmtId="2" fontId="45" fillId="0" borderId="0" xfId="1" applyNumberFormat="1" applyFont="1" applyBorder="1" applyAlignment="1">
      <alignment horizontal="center" vertical="center"/>
    </xf>
    <xf numFmtId="2" fontId="45" fillId="0" borderId="0" xfId="1" applyNumberFormat="1" applyFont="1" applyBorder="1" applyAlignment="1">
      <alignment horizontal="center" vertical="center" wrapText="1"/>
    </xf>
    <xf numFmtId="2" fontId="45" fillId="0" borderId="0" xfId="2" applyNumberFormat="1" applyFont="1" applyAlignment="1">
      <alignment vertical="center" wrapText="1"/>
    </xf>
    <xf numFmtId="0" fontId="40" fillId="0" borderId="0" xfId="2" applyFont="1" applyAlignment="1">
      <alignment vertical="center" wrapText="1"/>
    </xf>
    <xf numFmtId="0" fontId="50" fillId="4" borderId="0" xfId="16" applyFont="1" applyFill="1" applyBorder="1"/>
    <xf numFmtId="0" fontId="66" fillId="0" borderId="0" xfId="16" applyFont="1" applyBorder="1"/>
    <xf numFmtId="0" fontId="50" fillId="0" borderId="0" xfId="16" applyFont="1" applyBorder="1"/>
    <xf numFmtId="167" fontId="50" fillId="4" borderId="0" xfId="0" applyNumberFormat="1" applyFont="1" applyFill="1" applyBorder="1"/>
    <xf numFmtId="0" fontId="20" fillId="0" borderId="4" xfId="2" applyFont="1" applyBorder="1" applyAlignment="1">
      <alignment vertical="center" wrapText="1"/>
    </xf>
    <xf numFmtId="3" fontId="48" fillId="0" borderId="8" xfId="2" applyNumberFormat="1" applyFont="1" applyBorder="1" applyAlignment="1">
      <alignment horizontal="center" vertical="center" wrapText="1"/>
    </xf>
    <xf numFmtId="0" fontId="40" fillId="0" borderId="0" xfId="0" applyFont="1" applyBorder="1" applyAlignment="1">
      <alignment horizontal="left" vertical="center"/>
    </xf>
    <xf numFmtId="0" fontId="54" fillId="0" borderId="0" xfId="0" applyFont="1" applyBorder="1" applyAlignment="1">
      <alignment horizontal="left" vertical="center"/>
    </xf>
    <xf numFmtId="0" fontId="69" fillId="0" borderId="0" xfId="0" applyFont="1" applyBorder="1" applyAlignment="1">
      <alignment vertical="center" wrapText="1"/>
    </xf>
    <xf numFmtId="0" fontId="72" fillId="0" borderId="0" xfId="0" applyFont="1" applyBorder="1" applyAlignment="1">
      <alignment horizontal="center" vertical="center" wrapText="1"/>
    </xf>
    <xf numFmtId="0" fontId="65" fillId="0" borderId="0" xfId="0" applyFont="1" applyBorder="1" applyAlignment="1">
      <alignment vertical="center" wrapText="1"/>
    </xf>
    <xf numFmtId="0" fontId="73" fillId="0" borderId="0" xfId="0" applyFont="1" applyBorder="1" applyAlignment="1">
      <alignment horizontal="center" vertical="center" wrapText="1"/>
    </xf>
    <xf numFmtId="0" fontId="74" fillId="0" borderId="0" xfId="0" applyFont="1" applyBorder="1" applyAlignment="1">
      <alignment horizontal="center" vertical="center" wrapText="1"/>
    </xf>
    <xf numFmtId="0" fontId="75" fillId="0" borderId="0" xfId="0" applyFont="1" applyBorder="1" applyAlignment="1">
      <alignment vertical="center" wrapText="1"/>
    </xf>
    <xf numFmtId="0" fontId="68" fillId="0" borderId="0" xfId="0" applyFont="1" applyBorder="1" applyAlignment="1">
      <alignment vertical="center" wrapText="1"/>
    </xf>
    <xf numFmtId="10" fontId="68" fillId="0" borderId="0" xfId="7" applyNumberFormat="1" applyFont="1" applyBorder="1" applyAlignment="1">
      <alignment vertical="center" wrapText="1"/>
    </xf>
    <xf numFmtId="3" fontId="68" fillId="0" borderId="0" xfId="7" applyNumberFormat="1" applyFont="1" applyBorder="1" applyAlignment="1" applyProtection="1">
      <alignment horizontal="center" vertical="center"/>
      <protection locked="0"/>
    </xf>
    <xf numFmtId="10" fontId="68" fillId="0" borderId="0" xfId="6" applyNumberFormat="1" applyFont="1" applyBorder="1" applyAlignment="1">
      <alignment vertical="center" wrapText="1"/>
    </xf>
    <xf numFmtId="9" fontId="68" fillId="0" borderId="0" xfId="8" applyFont="1" applyBorder="1" applyAlignment="1">
      <alignment vertical="center" wrapText="1"/>
    </xf>
    <xf numFmtId="10" fontId="76" fillId="0" borderId="0" xfId="7" applyNumberFormat="1" applyFont="1" applyBorder="1" applyAlignment="1">
      <alignment vertical="center" wrapText="1"/>
    </xf>
    <xf numFmtId="0" fontId="69" fillId="0" borderId="0" xfId="0" applyFont="1" applyBorder="1" applyAlignment="1">
      <alignment horizontal="left" vertical="center" wrapText="1"/>
    </xf>
    <xf numFmtId="3" fontId="76" fillId="0" borderId="0" xfId="0" applyNumberFormat="1" applyFont="1" applyBorder="1" applyAlignment="1">
      <alignment horizontal="center" vertical="center" wrapText="1"/>
    </xf>
    <xf numFmtId="0" fontId="58" fillId="0" borderId="0" xfId="0" applyFont="1" applyBorder="1" applyAlignment="1">
      <alignment vertical="center" wrapText="1"/>
    </xf>
    <xf numFmtId="2" fontId="74" fillId="0" borderId="0" xfId="0" applyNumberFormat="1" applyFont="1" applyBorder="1" applyAlignment="1">
      <alignment vertical="center" wrapText="1"/>
    </xf>
    <xf numFmtId="2" fontId="74" fillId="0" borderId="0" xfId="0" applyNumberFormat="1" applyFont="1" applyBorder="1" applyAlignment="1">
      <alignment horizontal="left" vertical="center" wrapText="1"/>
    </xf>
    <xf numFmtId="0" fontId="54" fillId="0" borderId="0" xfId="0" applyFont="1" applyBorder="1" applyAlignment="1">
      <alignment vertical="center" wrapText="1"/>
    </xf>
    <xf numFmtId="2" fontId="41" fillId="0" borderId="0" xfId="0" applyNumberFormat="1" applyFont="1" applyAlignment="1">
      <alignment horizontal="left" vertical="center" wrapText="1"/>
    </xf>
    <xf numFmtId="2" fontId="56" fillId="0" borderId="0" xfId="0" applyNumberFormat="1" applyFont="1" applyBorder="1" applyAlignment="1">
      <alignment vertical="center" wrapText="1"/>
    </xf>
    <xf numFmtId="0" fontId="77" fillId="0" borderId="0" xfId="0" applyFont="1" applyBorder="1" applyAlignment="1">
      <alignment horizontal="center" vertical="center"/>
    </xf>
    <xf numFmtId="0" fontId="76" fillId="0" borderId="0" xfId="0" applyFont="1" applyBorder="1" applyAlignment="1">
      <alignment vertical="center" wrapText="1"/>
    </xf>
    <xf numFmtId="0" fontId="78" fillId="0" borderId="0" xfId="0" applyFont="1" applyBorder="1" applyAlignment="1">
      <alignment horizontal="center" vertical="center" wrapText="1"/>
    </xf>
    <xf numFmtId="0" fontId="72" fillId="0" borderId="0" xfId="0" applyFont="1" applyBorder="1" applyAlignment="1">
      <alignment vertical="center" wrapText="1"/>
    </xf>
    <xf numFmtId="0" fontId="79" fillId="0" borderId="0" xfId="0" applyFont="1" applyBorder="1" applyAlignment="1">
      <alignment horizontal="center" vertical="center" wrapText="1"/>
    </xf>
    <xf numFmtId="0" fontId="80" fillId="0" borderId="0" xfId="0" applyFont="1" applyBorder="1" applyAlignment="1">
      <alignment vertical="center" wrapText="1"/>
    </xf>
    <xf numFmtId="0" fontId="74" fillId="0" borderId="0" xfId="0" applyFont="1" applyBorder="1" applyAlignment="1">
      <alignment vertical="center" wrapText="1"/>
    </xf>
    <xf numFmtId="0" fontId="81" fillId="0" borderId="0" xfId="0" applyFont="1" applyBorder="1" applyAlignment="1">
      <alignment horizontal="center" vertical="center" wrapText="1"/>
    </xf>
    <xf numFmtId="0" fontId="82" fillId="0" borderId="0" xfId="0" applyFont="1" applyBorder="1" applyAlignment="1">
      <alignment vertical="center" wrapText="1"/>
    </xf>
    <xf numFmtId="3" fontId="68" fillId="0" borderId="0" xfId="0" applyNumberFormat="1" applyFont="1" applyBorder="1" applyAlignment="1">
      <alignment horizontal="center" vertical="center" wrapText="1"/>
    </xf>
    <xf numFmtId="3" fontId="68" fillId="0" borderId="0" xfId="0" applyNumberFormat="1" applyFont="1" applyBorder="1" applyAlignment="1">
      <alignment horizontal="center" vertical="center"/>
    </xf>
    <xf numFmtId="4" fontId="83" fillId="0" borderId="0" xfId="0" applyNumberFormat="1" applyFont="1" applyBorder="1" applyAlignment="1">
      <alignment horizontal="center" vertical="center"/>
    </xf>
    <xf numFmtId="4" fontId="68" fillId="0" borderId="0" xfId="0" applyNumberFormat="1" applyFont="1" applyBorder="1" applyAlignment="1">
      <alignment horizontal="center" vertical="center"/>
    </xf>
    <xf numFmtId="4" fontId="83" fillId="0" borderId="0" xfId="0" applyNumberFormat="1" applyFont="1" applyBorder="1" applyAlignment="1">
      <alignment horizontal="center" vertical="center" wrapText="1"/>
    </xf>
    <xf numFmtId="0" fontId="84" fillId="0" borderId="0" xfId="0" applyFont="1" applyBorder="1" applyAlignment="1">
      <alignment horizontal="left" vertical="center" wrapText="1"/>
    </xf>
    <xf numFmtId="0" fontId="68" fillId="0" borderId="0" xfId="0" applyFont="1" applyBorder="1" applyAlignment="1">
      <alignment horizontal="center" vertical="center" wrapText="1"/>
    </xf>
    <xf numFmtId="4" fontId="68" fillId="0" borderId="0" xfId="0" applyNumberFormat="1" applyFont="1" applyBorder="1" applyAlignment="1">
      <alignment horizontal="center" vertical="center" wrapText="1"/>
    </xf>
    <xf numFmtId="3" fontId="68" fillId="0" borderId="0" xfId="0" applyNumberFormat="1" applyFont="1" applyBorder="1" applyAlignment="1">
      <alignment vertical="center" wrapText="1"/>
    </xf>
    <xf numFmtId="0" fontId="76" fillId="0" borderId="0" xfId="0" applyFont="1" applyBorder="1" applyAlignment="1">
      <alignment horizontal="center" vertical="center" wrapText="1"/>
    </xf>
    <xf numFmtId="0" fontId="79" fillId="0" borderId="0" xfId="0" applyFont="1" applyBorder="1" applyAlignment="1">
      <alignment vertical="center" wrapText="1"/>
    </xf>
    <xf numFmtId="0" fontId="70" fillId="0" borderId="0" xfId="0" applyFont="1" applyBorder="1" applyAlignment="1">
      <alignment vertical="center" wrapText="1"/>
    </xf>
    <xf numFmtId="4" fontId="85" fillId="0" borderId="0" xfId="0" applyNumberFormat="1" applyFont="1" applyBorder="1" applyAlignment="1">
      <alignment horizontal="center" vertical="center" wrapText="1"/>
    </xf>
    <xf numFmtId="4" fontId="76" fillId="0" borderId="0" xfId="0" applyNumberFormat="1" applyFont="1" applyBorder="1" applyAlignment="1">
      <alignment horizontal="center" vertical="center" wrapText="1"/>
    </xf>
    <xf numFmtId="2" fontId="75" fillId="0" borderId="0" xfId="0" applyNumberFormat="1" applyFont="1" applyBorder="1" applyAlignment="1">
      <alignment vertical="center" wrapText="1"/>
    </xf>
    <xf numFmtId="0" fontId="54" fillId="0" borderId="0" xfId="0" applyFont="1" applyAlignment="1">
      <alignment horizontal="left" vertical="center"/>
    </xf>
    <xf numFmtId="0" fontId="54" fillId="0" borderId="0" xfId="0" applyFont="1" applyAlignment="1">
      <alignment horizontal="center" vertical="center"/>
    </xf>
    <xf numFmtId="0" fontId="54" fillId="0" borderId="0" xfId="0" applyFont="1" applyBorder="1" applyAlignment="1">
      <alignment horizontal="center" vertical="center"/>
    </xf>
    <xf numFmtId="0" fontId="20" fillId="0" borderId="13" xfId="2" applyFont="1" applyBorder="1" applyAlignment="1">
      <alignment vertical="center" wrapText="1"/>
    </xf>
    <xf numFmtId="166" fontId="47" fillId="0" borderId="9" xfId="2" applyNumberFormat="1" applyFont="1" applyBorder="1" applyAlignment="1">
      <alignment horizontal="center" vertical="center"/>
    </xf>
    <xf numFmtId="166" fontId="47" fillId="0" borderId="11" xfId="2" applyNumberFormat="1" applyFont="1" applyBorder="1" applyAlignment="1">
      <alignment horizontal="center" vertical="center"/>
    </xf>
    <xf numFmtId="166" fontId="47" fillId="0" borderId="11" xfId="2" applyNumberFormat="1" applyFont="1" applyBorder="1" applyAlignment="1">
      <alignment horizontal="center" vertical="center" wrapText="1"/>
    </xf>
    <xf numFmtId="166" fontId="47" fillId="0" borderId="6" xfId="2" applyNumberFormat="1" applyFont="1" applyBorder="1" applyAlignment="1">
      <alignment horizontal="center" vertical="center" wrapText="1"/>
    </xf>
    <xf numFmtId="166" fontId="49" fillId="0" borderId="0" xfId="2" applyNumberFormat="1" applyFont="1" applyAlignment="1">
      <alignment horizontal="center" vertical="center" wrapText="1"/>
    </xf>
    <xf numFmtId="4" fontId="49" fillId="0" borderId="0" xfId="2" applyNumberFormat="1" applyFont="1" applyAlignment="1">
      <alignment horizontal="center" vertical="center" wrapText="1"/>
    </xf>
    <xf numFmtId="9" fontId="13" fillId="0" borderId="0" xfId="8" applyFont="1" applyBorder="1" applyAlignment="1">
      <alignment horizontal="center" vertical="center"/>
    </xf>
    <xf numFmtId="0" fontId="71" fillId="0" borderId="0" xfId="0" applyFont="1" applyBorder="1" applyAlignment="1">
      <alignment vertical="center" wrapText="1"/>
    </xf>
    <xf numFmtId="0" fontId="46" fillId="0" borderId="0" xfId="0" applyFont="1" applyBorder="1" applyAlignment="1">
      <alignment vertical="center" wrapText="1"/>
    </xf>
    <xf numFmtId="0" fontId="16" fillId="0" borderId="0" xfId="0" applyFont="1" applyBorder="1" applyAlignment="1">
      <alignment vertical="center" wrapText="1"/>
    </xf>
    <xf numFmtId="0" fontId="86" fillId="0" borderId="0" xfId="0" applyFont="1" applyBorder="1" applyAlignment="1">
      <alignment horizontal="center" vertical="center"/>
    </xf>
    <xf numFmtId="0" fontId="58" fillId="0" borderId="0" xfId="2" applyFont="1" applyAlignment="1">
      <alignment vertical="center"/>
    </xf>
    <xf numFmtId="0" fontId="90" fillId="0" borderId="0" xfId="0" applyFont="1" applyBorder="1" applyAlignment="1">
      <alignment vertical="center" wrapText="1"/>
    </xf>
    <xf numFmtId="2" fontId="41" fillId="0" borderId="0" xfId="0" applyNumberFormat="1" applyFont="1" applyBorder="1" applyAlignment="1">
      <alignment vertical="center" wrapText="1"/>
    </xf>
    <xf numFmtId="2" fontId="41" fillId="0" borderId="0" xfId="0" applyNumberFormat="1" applyFont="1" applyBorder="1" applyAlignment="1">
      <alignment horizontal="left" vertical="center" wrapText="1"/>
    </xf>
    <xf numFmtId="2" fontId="90" fillId="0" borderId="0" xfId="0" applyNumberFormat="1" applyFont="1" applyAlignment="1">
      <alignment horizontal="left" vertical="center" wrapText="1"/>
    </xf>
    <xf numFmtId="0" fontId="90" fillId="0" borderId="0" xfId="0" applyFont="1" applyAlignment="1">
      <alignment horizontal="left" vertical="center" wrapText="1"/>
    </xf>
    <xf numFmtId="3" fontId="90" fillId="0" borderId="0" xfId="0" applyNumberFormat="1" applyFont="1" applyAlignment="1">
      <alignment horizontal="left" vertical="center" wrapText="1"/>
    </xf>
    <xf numFmtId="0" fontId="66" fillId="0" borderId="0" xfId="16" applyFont="1" applyBorder="1" applyAlignment="1">
      <alignment horizontal="center"/>
    </xf>
    <xf numFmtId="0" fontId="66" fillId="4" borderId="0" xfId="16" applyFont="1" applyFill="1" applyBorder="1"/>
    <xf numFmtId="0" fontId="91" fillId="0" borderId="0" xfId="16" applyFont="1" applyBorder="1" applyAlignment="1">
      <alignment horizontal="center"/>
    </xf>
    <xf numFmtId="0" fontId="91" fillId="4" borderId="0" xfId="16" applyFont="1" applyFill="1" applyBorder="1"/>
    <xf numFmtId="0" fontId="66" fillId="4" borderId="0" xfId="16" applyFont="1" applyFill="1" applyBorder="1" applyAlignment="1">
      <alignment horizontal="center"/>
    </xf>
    <xf numFmtId="3" fontId="66" fillId="0" borderId="0" xfId="17" applyNumberFormat="1" applyFont="1"/>
    <xf numFmtId="9" fontId="66" fillId="0" borderId="0" xfId="15" applyFont="1" applyFill="1" applyBorder="1"/>
    <xf numFmtId="0" fontId="66" fillId="0" borderId="0" xfId="16" applyFont="1" applyBorder="1" applyAlignment="1">
      <alignment vertical="center"/>
    </xf>
    <xf numFmtId="0" fontId="70" fillId="0" borderId="2" xfId="0" applyFont="1" applyBorder="1" applyAlignment="1">
      <alignment horizontal="left" vertical="center" wrapText="1"/>
    </xf>
    <xf numFmtId="0" fontId="116" fillId="0" borderId="0" xfId="0" applyFont="1" applyAlignment="1">
      <alignment vertical="center"/>
    </xf>
    <xf numFmtId="0" fontId="117" fillId="0" borderId="0" xfId="0" applyFont="1"/>
    <xf numFmtId="0" fontId="117" fillId="0" borderId="0" xfId="0" applyFont="1" applyAlignment="1">
      <alignment horizontal="left"/>
    </xf>
    <xf numFmtId="0" fontId="117" fillId="0" borderId="0" xfId="0" applyFont="1" applyAlignment="1">
      <alignment vertical="center" wrapText="1"/>
    </xf>
    <xf numFmtId="0" fontId="118" fillId="0" borderId="0" xfId="0" applyFont="1" applyAlignment="1">
      <alignment horizontal="justify" vertical="center" wrapText="1"/>
    </xf>
    <xf numFmtId="0" fontId="120" fillId="0" borderId="0" xfId="18" applyFont="1" applyAlignment="1">
      <alignment horizontal="left" vertical="center" wrapText="1"/>
    </xf>
    <xf numFmtId="0" fontId="120" fillId="0" borderId="0" xfId="0" applyFont="1" applyAlignment="1">
      <alignment vertical="center"/>
    </xf>
    <xf numFmtId="0" fontId="87" fillId="0" borderId="0" xfId="0" applyFont="1" applyAlignment="1">
      <alignment vertical="center"/>
    </xf>
    <xf numFmtId="0" fontId="87" fillId="0" borderId="0" xfId="0" applyFont="1" applyAlignment="1">
      <alignment horizontal="left" vertical="center"/>
    </xf>
    <xf numFmtId="0" fontId="121" fillId="0" borderId="0" xfId="0" applyFont="1" applyAlignment="1">
      <alignment vertical="center"/>
    </xf>
    <xf numFmtId="0" fontId="7" fillId="4" borderId="0" xfId="19" applyFont="1" applyFill="1"/>
    <xf numFmtId="0" fontId="7" fillId="0" borderId="0" xfId="19" applyFont="1"/>
    <xf numFmtId="14" fontId="7" fillId="0" borderId="0" xfId="19" applyNumberFormat="1" applyFont="1"/>
    <xf numFmtId="0" fontId="7" fillId="4" borderId="88" xfId="19" applyFont="1" applyFill="1" applyBorder="1"/>
    <xf numFmtId="0" fontId="7" fillId="4" borderId="101" xfId="19" applyFont="1" applyFill="1" applyBorder="1"/>
    <xf numFmtId="3" fontId="7" fillId="0" borderId="0" xfId="19" applyNumberFormat="1" applyFont="1"/>
    <xf numFmtId="0" fontId="51" fillId="6" borderId="0" xfId="19" applyFont="1" applyFill="1" applyAlignment="1">
      <alignment horizontal="center" vertical="center"/>
    </xf>
    <xf numFmtId="14" fontId="51" fillId="38" borderId="98" xfId="19" applyNumberFormat="1" applyFont="1" applyFill="1" applyBorder="1" applyAlignment="1">
      <alignment horizontal="center" vertical="center"/>
    </xf>
    <xf numFmtId="14" fontId="51" fillId="38" borderId="0" xfId="19" applyNumberFormat="1" applyFont="1" applyFill="1" applyAlignment="1">
      <alignment horizontal="center" vertical="center"/>
    </xf>
    <xf numFmtId="14" fontId="51" fillId="38" borderId="100" xfId="19" applyNumberFormat="1" applyFont="1" applyFill="1" applyBorder="1" applyAlignment="1">
      <alignment horizontal="center" vertical="center"/>
    </xf>
    <xf numFmtId="14" fontId="51" fillId="38" borderId="99" xfId="19" applyNumberFormat="1" applyFont="1" applyFill="1" applyBorder="1" applyAlignment="1">
      <alignment horizontal="center" vertical="center"/>
    </xf>
    <xf numFmtId="14" fontId="51" fillId="38" borderId="39" xfId="19" applyNumberFormat="1" applyFont="1" applyFill="1" applyBorder="1" applyAlignment="1">
      <alignment horizontal="center" vertical="center"/>
    </xf>
    <xf numFmtId="14" fontId="51" fillId="38" borderId="109" xfId="19" applyNumberFormat="1" applyFont="1" applyFill="1" applyBorder="1" applyAlignment="1">
      <alignment horizontal="center" vertical="center"/>
    </xf>
    <xf numFmtId="14" fontId="51" fillId="38" borderId="110" xfId="19" applyNumberFormat="1" applyFont="1" applyFill="1" applyBorder="1" applyAlignment="1">
      <alignment horizontal="center" vertical="center"/>
    </xf>
    <xf numFmtId="14" fontId="51" fillId="38" borderId="111" xfId="19" applyNumberFormat="1" applyFont="1" applyFill="1" applyBorder="1" applyAlignment="1">
      <alignment horizontal="center" vertical="center"/>
    </xf>
    <xf numFmtId="14" fontId="126" fillId="6" borderId="37" xfId="19" applyNumberFormat="1" applyFont="1" applyFill="1" applyBorder="1" applyAlignment="1">
      <alignment horizontal="center" vertical="center"/>
    </xf>
    <xf numFmtId="0" fontId="107" fillId="5" borderId="80" xfId="19" applyFont="1" applyFill="1" applyBorder="1"/>
    <xf numFmtId="3" fontId="107" fillId="5" borderId="102" xfId="19" applyNumberFormat="1" applyFont="1" applyFill="1" applyBorder="1"/>
    <xf numFmtId="3" fontId="107" fillId="5" borderId="33" xfId="19" applyNumberFormat="1" applyFont="1" applyFill="1" applyBorder="1"/>
    <xf numFmtId="3" fontId="107" fillId="5" borderId="84" xfId="19" applyNumberFormat="1" applyFont="1" applyFill="1" applyBorder="1"/>
    <xf numFmtId="0" fontId="7" fillId="0" borderId="33" xfId="19" applyFont="1" applyBorder="1"/>
    <xf numFmtId="167" fontId="107" fillId="4" borderId="32" xfId="20" applyNumberFormat="1" applyFont="1" applyFill="1" applyBorder="1"/>
    <xf numFmtId="3" fontId="107" fillId="4" borderId="35" xfId="19" applyNumberFormat="1" applyFont="1" applyFill="1" applyBorder="1"/>
    <xf numFmtId="167" fontId="107" fillId="0" borderId="32" xfId="19" applyNumberFormat="1" applyFont="1" applyBorder="1"/>
    <xf numFmtId="3" fontId="107" fillId="5" borderId="35" xfId="19" applyNumberFormat="1" applyFont="1" applyFill="1" applyBorder="1"/>
    <xf numFmtId="0" fontId="107" fillId="4" borderId="81" xfId="19" applyFont="1" applyFill="1" applyBorder="1"/>
    <xf numFmtId="3" fontId="107" fillId="4" borderId="96" xfId="19" applyNumberFormat="1" applyFont="1" applyFill="1" applyBorder="1"/>
    <xf numFmtId="3" fontId="107" fillId="4" borderId="37" xfId="19" applyNumberFormat="1" applyFont="1" applyFill="1" applyBorder="1"/>
    <xf numFmtId="3" fontId="107" fillId="4" borderId="85" xfId="19" applyNumberFormat="1" applyFont="1" applyFill="1" applyBorder="1"/>
    <xf numFmtId="0" fontId="7" fillId="0" borderId="112" xfId="19" applyFont="1" applyBorder="1"/>
    <xf numFmtId="167" fontId="107" fillId="4" borderId="36" xfId="20" applyNumberFormat="1" applyFont="1" applyFill="1" applyBorder="1"/>
    <xf numFmtId="3" fontId="107" fillId="4" borderId="38" xfId="19" applyNumberFormat="1" applyFont="1" applyFill="1" applyBorder="1"/>
    <xf numFmtId="167" fontId="107" fillId="0" borderId="36" xfId="19" applyNumberFormat="1" applyFont="1" applyBorder="1"/>
    <xf numFmtId="0" fontId="7" fillId="4" borderId="82" xfId="19" applyFont="1" applyFill="1" applyBorder="1"/>
    <xf numFmtId="3" fontId="7" fillId="4" borderId="101" xfId="19" applyNumberFormat="1" applyFont="1" applyFill="1" applyBorder="1"/>
    <xf numFmtId="3" fontId="7" fillId="4" borderId="0" xfId="19" applyNumberFormat="1" applyFont="1" applyFill="1"/>
    <xf numFmtId="3" fontId="7" fillId="4" borderId="86" xfId="19" applyNumberFormat="1" applyFont="1" applyFill="1" applyBorder="1"/>
    <xf numFmtId="167" fontId="66" fillId="4" borderId="39" xfId="20" applyNumberFormat="1" applyFont="1" applyFill="1" applyBorder="1"/>
    <xf numFmtId="3" fontId="7" fillId="4" borderId="40" xfId="19" applyNumberFormat="1" applyFont="1" applyFill="1" applyBorder="1"/>
    <xf numFmtId="167" fontId="7" fillId="4" borderId="39" xfId="19" applyNumberFormat="1" applyFont="1" applyFill="1" applyBorder="1"/>
    <xf numFmtId="0" fontId="7" fillId="4" borderId="83" xfId="19" applyFont="1" applyFill="1" applyBorder="1"/>
    <xf numFmtId="3" fontId="7" fillId="4" borderId="103" xfId="19" applyNumberFormat="1" applyFont="1" applyFill="1" applyBorder="1"/>
    <xf numFmtId="3" fontId="7" fillId="4" borderId="42" xfId="19" applyNumberFormat="1" applyFont="1" applyFill="1" applyBorder="1"/>
    <xf numFmtId="3" fontId="7" fillId="4" borderId="87" xfId="19" applyNumberFormat="1" applyFont="1" applyFill="1" applyBorder="1"/>
    <xf numFmtId="0" fontId="7" fillId="0" borderId="42" xfId="19" applyFont="1" applyBorder="1"/>
    <xf numFmtId="167" fontId="66" fillId="4" borderId="41" xfId="20" applyNumberFormat="1" applyFont="1" applyFill="1" applyBorder="1"/>
    <xf numFmtId="3" fontId="7" fillId="4" borderId="43" xfId="19" applyNumberFormat="1" applyFont="1" applyFill="1" applyBorder="1"/>
    <xf numFmtId="167" fontId="7" fillId="4" borderId="41" xfId="19" applyNumberFormat="1" applyFont="1" applyFill="1" applyBorder="1"/>
    <xf numFmtId="0" fontId="7" fillId="0" borderId="37" xfId="19" applyFont="1" applyBorder="1"/>
    <xf numFmtId="167" fontId="107" fillId="4" borderId="36" xfId="19" applyNumberFormat="1" applyFont="1" applyFill="1" applyBorder="1"/>
    <xf numFmtId="0" fontId="7" fillId="0" borderId="113" xfId="19" applyFont="1" applyBorder="1"/>
    <xf numFmtId="0" fontId="7" fillId="0" borderId="114" xfId="19" applyFont="1" applyBorder="1"/>
    <xf numFmtId="167" fontId="107" fillId="4" borderId="102" xfId="20" applyNumberFormat="1" applyFont="1" applyFill="1" applyBorder="1"/>
    <xf numFmtId="3" fontId="107" fillId="4" borderId="33" xfId="19" applyNumberFormat="1" applyFont="1" applyFill="1" applyBorder="1"/>
    <xf numFmtId="167" fontId="107" fillId="0" borderId="102" xfId="19" applyNumberFormat="1" applyFont="1" applyBorder="1"/>
    <xf numFmtId="0" fontId="7" fillId="4" borderId="81" xfId="19" applyFont="1" applyFill="1" applyBorder="1" applyAlignment="1">
      <alignment wrapText="1"/>
    </xf>
    <xf numFmtId="3" fontId="7" fillId="4" borderId="96" xfId="19" applyNumberFormat="1" applyFont="1" applyFill="1" applyBorder="1"/>
    <xf numFmtId="3" fontId="7" fillId="4" borderId="37" xfId="19" applyNumberFormat="1" applyFont="1" applyFill="1" applyBorder="1"/>
    <xf numFmtId="3" fontId="7" fillId="4" borderId="85" xfId="19" applyNumberFormat="1" applyFont="1" applyFill="1" applyBorder="1"/>
    <xf numFmtId="167" fontId="66" fillId="4" borderId="36" xfId="20" applyNumberFormat="1" applyFont="1" applyFill="1" applyBorder="1"/>
    <xf numFmtId="3" fontId="7" fillId="4" borderId="38" xfId="19" applyNumberFormat="1" applyFont="1" applyFill="1" applyBorder="1"/>
    <xf numFmtId="167" fontId="7" fillId="4" borderId="36" xfId="19" applyNumberFormat="1" applyFont="1" applyFill="1" applyBorder="1"/>
    <xf numFmtId="167" fontId="7" fillId="4" borderId="37" xfId="19" applyNumberFormat="1" applyFont="1" applyFill="1" applyBorder="1"/>
    <xf numFmtId="167" fontId="7" fillId="4" borderId="0" xfId="19" applyNumberFormat="1" applyFont="1" applyFill="1"/>
    <xf numFmtId="167" fontId="7" fillId="4" borderId="39" xfId="19" applyNumberFormat="1" applyFont="1" applyFill="1" applyBorder="1" applyAlignment="1">
      <alignment horizontal="center"/>
    </xf>
    <xf numFmtId="167" fontId="7" fillId="4" borderId="0" xfId="19" applyNumberFormat="1" applyFont="1" applyFill="1" applyAlignment="1">
      <alignment horizontal="center"/>
    </xf>
    <xf numFmtId="167" fontId="7" fillId="4" borderId="42" xfId="19" applyNumberFormat="1" applyFont="1" applyFill="1" applyBorder="1"/>
    <xf numFmtId="167" fontId="66" fillId="0" borderId="0" xfId="20" applyNumberFormat="1" applyFont="1"/>
    <xf numFmtId="0" fontId="107" fillId="4" borderId="80" xfId="19" applyFont="1" applyFill="1" applyBorder="1"/>
    <xf numFmtId="4" fontId="107" fillId="4" borderId="115" xfId="19" applyNumberFormat="1" applyFont="1" applyFill="1" applyBorder="1"/>
    <xf numFmtId="4" fontId="107" fillId="4" borderId="116" xfId="19" applyNumberFormat="1" applyFont="1" applyFill="1" applyBorder="1"/>
    <xf numFmtId="167" fontId="107" fillId="4" borderId="102" xfId="19" applyNumberFormat="1" applyFont="1" applyFill="1" applyBorder="1" applyAlignment="1">
      <alignment horizontal="right"/>
    </xf>
    <xf numFmtId="4" fontId="107" fillId="4" borderId="33" xfId="19" applyNumberFormat="1" applyFont="1" applyFill="1" applyBorder="1" applyAlignment="1">
      <alignment horizontal="right"/>
    </xf>
    <xf numFmtId="4" fontId="107" fillId="4" borderId="84" xfId="19" applyNumberFormat="1" applyFont="1" applyFill="1" applyBorder="1" applyAlignment="1">
      <alignment horizontal="right"/>
    </xf>
    <xf numFmtId="167" fontId="107" fillId="4" borderId="33" xfId="19" applyNumberFormat="1" applyFont="1" applyFill="1" applyBorder="1" applyAlignment="1">
      <alignment horizontal="right"/>
    </xf>
    <xf numFmtId="167" fontId="107" fillId="4" borderId="34" xfId="19" applyNumberFormat="1" applyFont="1" applyFill="1" applyBorder="1" applyAlignment="1">
      <alignment horizontal="right"/>
    </xf>
    <xf numFmtId="4" fontId="107" fillId="4" borderId="35" xfId="19" applyNumberFormat="1" applyFont="1" applyFill="1" applyBorder="1" applyAlignment="1">
      <alignment horizontal="right"/>
    </xf>
    <xf numFmtId="0" fontId="7" fillId="0" borderId="117" xfId="19" applyFont="1" applyBorder="1"/>
    <xf numFmtId="14" fontId="126" fillId="6" borderId="119" xfId="19" applyNumberFormat="1" applyFont="1" applyFill="1" applyBorder="1" applyAlignment="1">
      <alignment horizontal="center" vertical="center"/>
    </xf>
    <xf numFmtId="0" fontId="107" fillId="4" borderId="81" xfId="19" applyFont="1" applyFill="1" applyBorder="1" applyAlignment="1">
      <alignment wrapText="1"/>
    </xf>
    <xf numFmtId="3" fontId="7" fillId="4" borderId="120" xfId="19" applyNumberFormat="1" applyFont="1" applyFill="1" applyBorder="1"/>
    <xf numFmtId="3" fontId="7" fillId="4" borderId="117" xfId="19" applyNumberFormat="1" applyFont="1" applyFill="1" applyBorder="1"/>
    <xf numFmtId="3" fontId="7" fillId="4" borderId="121" xfId="19" applyNumberFormat="1" applyFont="1" applyFill="1" applyBorder="1"/>
    <xf numFmtId="0" fontId="7" fillId="0" borderId="122" xfId="19" applyFont="1" applyBorder="1"/>
    <xf numFmtId="0" fontId="107" fillId="4" borderId="82" xfId="19" applyFont="1" applyFill="1" applyBorder="1"/>
    <xf numFmtId="0" fontId="7" fillId="0" borderId="82" xfId="19" applyFont="1" applyBorder="1"/>
    <xf numFmtId="0" fontId="107" fillId="4" borderId="83" xfId="19" applyFont="1" applyFill="1" applyBorder="1"/>
    <xf numFmtId="3" fontId="107" fillId="5" borderId="118" xfId="19" applyNumberFormat="1" applyFont="1" applyFill="1" applyBorder="1"/>
    <xf numFmtId="3" fontId="107" fillId="5" borderId="96" xfId="19" applyNumberFormat="1" applyFont="1" applyFill="1" applyBorder="1"/>
    <xf numFmtId="0" fontId="7" fillId="0" borderId="96" xfId="19" applyFont="1" applyBorder="1"/>
    <xf numFmtId="167" fontId="107" fillId="0" borderId="33" xfId="19" applyNumberFormat="1" applyFont="1" applyBorder="1"/>
    <xf numFmtId="0" fontId="128" fillId="0" borderId="0" xfId="2" applyFont="1" applyAlignment="1">
      <alignment vertical="center"/>
    </xf>
    <xf numFmtId="0" fontId="66" fillId="0" borderId="0" xfId="2" applyFont="1" applyAlignment="1">
      <alignment vertical="center"/>
    </xf>
    <xf numFmtId="0" fontId="129" fillId="0" borderId="0" xfId="2" applyFont="1" applyAlignment="1">
      <alignment horizontal="right" vertical="center"/>
    </xf>
    <xf numFmtId="0" fontId="124" fillId="0" borderId="0" xfId="2" applyFont="1" applyAlignment="1">
      <alignment vertical="center"/>
    </xf>
    <xf numFmtId="0" fontId="130" fillId="0" borderId="0" xfId="2" applyFont="1" applyAlignment="1">
      <alignment horizontal="left" vertical="center"/>
    </xf>
    <xf numFmtId="0" fontId="132" fillId="0" borderId="0" xfId="2" applyFont="1" applyAlignment="1">
      <alignment horizontal="left" vertical="center"/>
    </xf>
    <xf numFmtId="0" fontId="134" fillId="0" borderId="0" xfId="2" applyFont="1" applyAlignment="1">
      <alignment horizontal="center" vertical="center" wrapText="1"/>
    </xf>
    <xf numFmtId="0" fontId="126" fillId="0" borderId="0" xfId="2" applyFont="1" applyAlignment="1">
      <alignment vertical="center" wrapText="1"/>
    </xf>
    <xf numFmtId="0" fontId="126" fillId="0" borderId="37" xfId="2" applyFont="1" applyBorder="1" applyAlignment="1">
      <alignment vertical="center" wrapText="1"/>
    </xf>
    <xf numFmtId="0" fontId="91" fillId="0" borderId="0" xfId="2" applyFont="1" applyAlignment="1">
      <alignment horizontal="center" vertical="center" wrapText="1"/>
    </xf>
    <xf numFmtId="0" fontId="91" fillId="0" borderId="0" xfId="2" applyFont="1" applyAlignment="1">
      <alignment vertical="center" wrapText="1"/>
    </xf>
    <xf numFmtId="3" fontId="91" fillId="0" borderId="0" xfId="2" applyNumberFormat="1" applyFont="1" applyAlignment="1">
      <alignment vertical="center" wrapText="1"/>
    </xf>
    <xf numFmtId="0" fontId="134" fillId="0" borderId="0" xfId="2" applyFont="1" applyAlignment="1">
      <alignment vertical="center" wrapText="1"/>
    </xf>
    <xf numFmtId="0" fontId="126" fillId="0" borderId="88" xfId="2" applyFont="1" applyBorder="1" applyAlignment="1">
      <alignment vertical="center" wrapText="1"/>
    </xf>
    <xf numFmtId="0" fontId="135" fillId="0" borderId="0" xfId="2" applyFont="1" applyAlignment="1">
      <alignment horizontal="center" vertical="center" wrapText="1"/>
    </xf>
    <xf numFmtId="0" fontId="136" fillId="0" borderId="0" xfId="2" applyFont="1" applyAlignment="1">
      <alignment vertical="center" wrapText="1"/>
    </xf>
    <xf numFmtId="0" fontId="137" fillId="0" borderId="0" xfId="2" applyFont="1" applyAlignment="1">
      <alignment horizontal="center" vertical="center" wrapText="1"/>
    </xf>
    <xf numFmtId="0" fontId="138" fillId="0" borderId="0" xfId="2" applyFont="1" applyAlignment="1">
      <alignment horizontal="center" vertical="center" wrapText="1"/>
    </xf>
    <xf numFmtId="0" fontId="137" fillId="0" borderId="0" xfId="2" applyFont="1" applyAlignment="1">
      <alignment vertical="center" wrapText="1"/>
    </xf>
    <xf numFmtId="0" fontId="66" fillId="0" borderId="0" xfId="2" applyFont="1" applyAlignment="1">
      <alignment vertical="center" wrapText="1"/>
    </xf>
    <xf numFmtId="0" fontId="139" fillId="0" borderId="0" xfId="2" applyFont="1" applyAlignment="1">
      <alignment horizontal="center" vertical="center" wrapText="1"/>
    </xf>
    <xf numFmtId="0" fontId="139" fillId="0" borderId="0" xfId="2" applyFont="1" applyAlignment="1">
      <alignment vertical="center" wrapText="1"/>
    </xf>
    <xf numFmtId="0" fontId="140" fillId="0" borderId="0" xfId="2" applyFont="1" applyAlignment="1">
      <alignment horizontal="center" vertical="center" wrapText="1"/>
    </xf>
    <xf numFmtId="0" fontId="140" fillId="0" borderId="0" xfId="2" applyFont="1" applyAlignment="1">
      <alignment vertical="center" wrapText="1"/>
    </xf>
    <xf numFmtId="165" fontId="141" fillId="0" borderId="0" xfId="1" applyNumberFormat="1" applyFont="1" applyBorder="1" applyAlignment="1">
      <alignment horizontal="center" vertical="center" wrapText="1"/>
    </xf>
    <xf numFmtId="4" fontId="141" fillId="0" borderId="0" xfId="2" applyNumberFormat="1" applyFont="1" applyAlignment="1">
      <alignment horizontal="center" vertical="center" wrapText="1"/>
    </xf>
    <xf numFmtId="0" fontId="143" fillId="0" borderId="0" xfId="2" applyFont="1" applyAlignment="1">
      <alignment vertical="center" wrapText="1"/>
    </xf>
    <xf numFmtId="0" fontId="144" fillId="0" borderId="0" xfId="2" applyFont="1" applyAlignment="1">
      <alignment vertical="center" wrapText="1"/>
    </xf>
    <xf numFmtId="0" fontId="88" fillId="0" borderId="0" xfId="2" applyFont="1" applyAlignment="1">
      <alignment vertical="center" wrapText="1"/>
    </xf>
    <xf numFmtId="0" fontId="130" fillId="0" borderId="0" xfId="2" applyFont="1" applyAlignment="1">
      <alignment vertical="center" wrapText="1"/>
    </xf>
    <xf numFmtId="0" fontId="147" fillId="0" borderId="0" xfId="2" applyFont="1" applyAlignment="1">
      <alignment vertical="center"/>
    </xf>
    <xf numFmtId="0" fontId="138" fillId="0" borderId="0" xfId="2" applyFont="1" applyAlignment="1">
      <alignment horizontal="right" vertical="center"/>
    </xf>
    <xf numFmtId="0" fontId="50" fillId="0" borderId="0" xfId="2" applyFont="1" applyAlignment="1">
      <alignment vertical="center"/>
    </xf>
    <xf numFmtId="0" fontId="140" fillId="0" borderId="0" xfId="2" applyFont="1" applyAlignment="1">
      <alignment horizontal="left" vertical="center"/>
    </xf>
    <xf numFmtId="0" fontId="148" fillId="0" borderId="0" xfId="2" applyFont="1" applyAlignment="1">
      <alignment horizontal="center"/>
    </xf>
    <xf numFmtId="0" fontId="149" fillId="0" borderId="0" xfId="2" applyFont="1" applyAlignment="1">
      <alignment horizontal="left" vertical="center"/>
    </xf>
    <xf numFmtId="0" fontId="126" fillId="0" borderId="89" xfId="2" applyFont="1" applyBorder="1" applyAlignment="1">
      <alignment vertical="center" wrapText="1"/>
    </xf>
    <xf numFmtId="0" fontId="126" fillId="0" borderId="42" xfId="2" applyFont="1" applyBorder="1" applyAlignment="1">
      <alignment vertical="center" wrapText="1"/>
    </xf>
    <xf numFmtId="0" fontId="66" fillId="0" borderId="0" xfId="2" applyFont="1" applyAlignment="1">
      <alignment horizontal="center" vertical="center" wrapText="1"/>
    </xf>
    <xf numFmtId="0" fontId="150" fillId="0" borderId="31" xfId="2" applyFont="1" applyBorder="1" applyAlignment="1">
      <alignment horizontal="left" vertical="center" wrapText="1"/>
    </xf>
    <xf numFmtId="3" fontId="139" fillId="0" borderId="0" xfId="2" applyNumberFormat="1" applyFont="1" applyAlignment="1">
      <alignment vertical="center" wrapText="1"/>
    </xf>
    <xf numFmtId="3" fontId="139" fillId="3" borderId="49" xfId="2" applyNumberFormat="1" applyFont="1" applyFill="1" applyBorder="1" applyAlignment="1" applyProtection="1">
      <alignment horizontal="center" vertical="center"/>
      <protection locked="0"/>
    </xf>
    <xf numFmtId="3" fontId="139" fillId="3" borderId="37" xfId="2" applyNumberFormat="1" applyFont="1" applyFill="1" applyBorder="1" applyAlignment="1" applyProtection="1">
      <alignment horizontal="center" vertical="center"/>
      <protection locked="0"/>
    </xf>
    <xf numFmtId="4" fontId="151" fillId="0" borderId="37" xfId="2" applyNumberFormat="1" applyFont="1" applyBorder="1" applyAlignment="1" applyProtection="1">
      <alignment horizontal="center" vertical="center"/>
      <protection locked="0"/>
    </xf>
    <xf numFmtId="165" fontId="151" fillId="0" borderId="38" xfId="1" applyNumberFormat="1" applyFont="1" applyBorder="1" applyAlignment="1">
      <alignment horizontal="center" vertical="center"/>
    </xf>
    <xf numFmtId="3" fontId="139" fillId="0" borderId="36" xfId="2" applyNumberFormat="1" applyFont="1" applyBorder="1" applyAlignment="1" applyProtection="1">
      <alignment horizontal="center" vertical="center"/>
      <protection locked="0"/>
    </xf>
    <xf numFmtId="4" fontId="151" fillId="0" borderId="50" xfId="2" applyNumberFormat="1" applyFont="1" applyBorder="1" applyAlignment="1" applyProtection="1">
      <alignment horizontal="center" vertical="center"/>
      <protection locked="0"/>
    </xf>
    <xf numFmtId="3" fontId="139" fillId="0" borderId="37" xfId="2" applyNumberFormat="1" applyFont="1" applyBorder="1" applyAlignment="1" applyProtection="1">
      <alignment horizontal="center" vertical="center"/>
      <protection locked="0"/>
    </xf>
    <xf numFmtId="4" fontId="151" fillId="0" borderId="38" xfId="2" applyNumberFormat="1" applyFont="1" applyBorder="1" applyAlignment="1">
      <alignment horizontal="center" vertical="center"/>
    </xf>
    <xf numFmtId="9" fontId="66" fillId="0" borderId="0" xfId="8" applyFont="1" applyBorder="1" applyAlignment="1">
      <alignment horizontal="center" vertical="center"/>
    </xf>
    <xf numFmtId="0" fontId="66" fillId="0" borderId="0" xfId="2" applyFont="1"/>
    <xf numFmtId="0" fontId="66" fillId="0" borderId="0" xfId="2" applyFont="1" applyAlignment="1">
      <alignment horizontal="left" vertical="center" wrapText="1"/>
    </xf>
    <xf numFmtId="2" fontId="66" fillId="0" borderId="0" xfId="1" applyNumberFormat="1" applyFont="1" applyBorder="1" applyAlignment="1">
      <alignment horizontal="center" vertical="center"/>
    </xf>
    <xf numFmtId="0" fontId="150" fillId="0" borderId="44" xfId="2" applyFont="1" applyBorder="1" applyAlignment="1">
      <alignment horizontal="left" vertical="center" wrapText="1"/>
    </xf>
    <xf numFmtId="3" fontId="139" fillId="3" borderId="46" xfId="2" applyNumberFormat="1" applyFont="1" applyFill="1" applyBorder="1" applyAlignment="1" applyProtection="1">
      <alignment horizontal="center" vertical="center"/>
      <protection locked="0"/>
    </xf>
    <xf numFmtId="3" fontId="139" fillId="3" borderId="0" xfId="2" applyNumberFormat="1" applyFont="1" applyFill="1" applyAlignment="1" applyProtection="1">
      <alignment horizontal="center" vertical="center"/>
      <protection locked="0"/>
    </xf>
    <xf numFmtId="4" fontId="151" fillId="3" borderId="0" xfId="2" applyNumberFormat="1" applyFont="1" applyFill="1" applyAlignment="1" applyProtection="1">
      <alignment horizontal="center" vertical="center"/>
      <protection locked="0"/>
    </xf>
    <xf numFmtId="165" fontId="151" fillId="0" borderId="40" xfId="1" applyNumberFormat="1" applyFont="1" applyBorder="1" applyAlignment="1">
      <alignment horizontal="center" vertical="center"/>
    </xf>
    <xf numFmtId="3" fontId="139" fillId="0" borderId="39" xfId="2" applyNumberFormat="1" applyFont="1" applyBorder="1" applyAlignment="1" applyProtection="1">
      <alignment horizontal="center" vertical="center"/>
      <protection locked="0"/>
    </xf>
    <xf numFmtId="4" fontId="151" fillId="0" borderId="20" xfId="2" applyNumberFormat="1" applyFont="1" applyBorder="1" applyAlignment="1" applyProtection="1">
      <alignment horizontal="center" vertical="center"/>
      <protection locked="0"/>
    </xf>
    <xf numFmtId="3" fontId="139" fillId="0" borderId="0" xfId="2" applyNumberFormat="1" applyFont="1" applyAlignment="1" applyProtection="1">
      <alignment horizontal="center" vertical="center"/>
      <protection locked="0"/>
    </xf>
    <xf numFmtId="4" fontId="151" fillId="0" borderId="0" xfId="2" applyNumberFormat="1" applyFont="1" applyAlignment="1" applyProtection="1">
      <alignment horizontal="center" vertical="center"/>
      <protection locked="0"/>
    </xf>
    <xf numFmtId="4" fontId="151" fillId="0" borderId="40" xfId="2" applyNumberFormat="1" applyFont="1" applyBorder="1" applyAlignment="1">
      <alignment horizontal="center" vertical="center"/>
    </xf>
    <xf numFmtId="2" fontId="66" fillId="0" borderId="0" xfId="1" applyNumberFormat="1" applyFont="1" applyBorder="1" applyAlignment="1">
      <alignment horizontal="center" vertical="center" wrapText="1"/>
    </xf>
    <xf numFmtId="3" fontId="139" fillId="0" borderId="46" xfId="2" applyNumberFormat="1" applyFont="1" applyBorder="1" applyAlignment="1" applyProtection="1">
      <alignment horizontal="center" vertical="center" wrapText="1"/>
      <protection locked="0"/>
    </xf>
    <xf numFmtId="3" fontId="139" fillId="0" borderId="0" xfId="2" applyNumberFormat="1" applyFont="1" applyAlignment="1" applyProtection="1">
      <alignment horizontal="center" vertical="center" wrapText="1"/>
      <protection locked="0"/>
    </xf>
    <xf numFmtId="4" fontId="151" fillId="0" borderId="0" xfId="2" applyNumberFormat="1" applyFont="1" applyAlignment="1" applyProtection="1">
      <alignment horizontal="center" vertical="center" wrapText="1"/>
      <protection locked="0"/>
    </xf>
    <xf numFmtId="3" fontId="139" fillId="0" borderId="39" xfId="2" applyNumberFormat="1" applyFont="1" applyBorder="1" applyAlignment="1" applyProtection="1">
      <alignment horizontal="center" vertical="center" wrapText="1"/>
      <protection locked="0"/>
    </xf>
    <xf numFmtId="4" fontId="151" fillId="0" borderId="20" xfId="2" applyNumberFormat="1" applyFont="1" applyBorder="1" applyAlignment="1" applyProtection="1">
      <alignment horizontal="center" vertical="center" wrapText="1"/>
      <protection locked="0"/>
    </xf>
    <xf numFmtId="3" fontId="139" fillId="3" borderId="46" xfId="2" applyNumberFormat="1" applyFont="1" applyFill="1" applyBorder="1" applyAlignment="1" applyProtection="1">
      <alignment horizontal="center" vertical="center" wrapText="1"/>
      <protection locked="0"/>
    </xf>
    <xf numFmtId="3" fontId="139" fillId="3" borderId="0" xfId="2" applyNumberFormat="1" applyFont="1" applyFill="1" applyAlignment="1" applyProtection="1">
      <alignment horizontal="center" vertical="center" wrapText="1"/>
      <protection locked="0"/>
    </xf>
    <xf numFmtId="4" fontId="151" fillId="3" borderId="0" xfId="2" applyNumberFormat="1" applyFont="1" applyFill="1" applyAlignment="1" applyProtection="1">
      <alignment horizontal="center" vertical="center" wrapText="1"/>
      <protection locked="0"/>
    </xf>
    <xf numFmtId="165" fontId="151" fillId="0" borderId="40" xfId="1" applyNumberFormat="1" applyFont="1" applyBorder="1" applyAlignment="1">
      <alignment horizontal="center" vertical="center" wrapText="1"/>
    </xf>
    <xf numFmtId="4" fontId="151" fillId="0" borderId="40" xfId="2" applyNumberFormat="1" applyFont="1" applyBorder="1" applyAlignment="1">
      <alignment horizontal="center" vertical="center" wrapText="1"/>
    </xf>
    <xf numFmtId="0" fontId="150" fillId="0" borderId="45" xfId="2" applyFont="1" applyBorder="1" applyAlignment="1">
      <alignment horizontal="left" vertical="center" wrapText="1"/>
    </xf>
    <xf numFmtId="3" fontId="139" fillId="3" borderId="47" xfId="2" applyNumberFormat="1" applyFont="1" applyFill="1" applyBorder="1" applyAlignment="1" applyProtection="1">
      <alignment horizontal="center" vertical="center" wrapText="1"/>
      <protection locked="0"/>
    </xf>
    <xf numFmtId="3" fontId="139" fillId="3" borderId="42" xfId="2" applyNumberFormat="1" applyFont="1" applyFill="1" applyBorder="1" applyAlignment="1" applyProtection="1">
      <alignment horizontal="center" vertical="center" wrapText="1"/>
      <protection locked="0"/>
    </xf>
    <xf numFmtId="4" fontId="151" fillId="3" borderId="42" xfId="2" applyNumberFormat="1" applyFont="1" applyFill="1" applyBorder="1" applyAlignment="1" applyProtection="1">
      <alignment horizontal="center" vertical="center" wrapText="1"/>
      <protection locked="0"/>
    </xf>
    <xf numFmtId="165" fontId="151" fillId="0" borderId="43" xfId="1" applyNumberFormat="1" applyFont="1" applyBorder="1" applyAlignment="1">
      <alignment horizontal="center" vertical="center" wrapText="1"/>
    </xf>
    <xf numFmtId="3" fontId="139" fillId="0" borderId="41" xfId="2" applyNumberFormat="1" applyFont="1" applyBorder="1" applyAlignment="1" applyProtection="1">
      <alignment horizontal="center" vertical="center" wrapText="1"/>
      <protection locked="0"/>
    </xf>
    <xf numFmtId="4" fontId="151" fillId="0" borderId="48" xfId="2" applyNumberFormat="1" applyFont="1" applyBorder="1" applyAlignment="1" applyProtection="1">
      <alignment horizontal="center" vertical="center" wrapText="1"/>
      <protection locked="0"/>
    </xf>
    <xf numFmtId="3" fontId="139" fillId="0" borderId="42" xfId="2" applyNumberFormat="1" applyFont="1" applyBorder="1" applyAlignment="1" applyProtection="1">
      <alignment horizontal="center" vertical="center" wrapText="1"/>
      <protection locked="0"/>
    </xf>
    <xf numFmtId="4" fontId="151" fillId="0" borderId="42" xfId="2" applyNumberFormat="1" applyFont="1" applyBorder="1" applyAlignment="1" applyProtection="1">
      <alignment horizontal="center" vertical="center" wrapText="1"/>
      <protection locked="0"/>
    </xf>
    <xf numFmtId="4" fontId="151" fillId="0" borderId="43" xfId="2" applyNumberFormat="1" applyFont="1" applyBorder="1" applyAlignment="1">
      <alignment horizontal="center" vertical="center" wrapText="1"/>
    </xf>
    <xf numFmtId="0" fontId="149" fillId="0" borderId="0" xfId="2" applyFont="1" applyAlignment="1">
      <alignment vertical="center" wrapText="1"/>
    </xf>
    <xf numFmtId="2" fontId="66" fillId="0" borderId="0" xfId="2" applyNumberFormat="1" applyFont="1" applyAlignment="1">
      <alignment vertical="center" wrapText="1"/>
    </xf>
    <xf numFmtId="0" fontId="50" fillId="0" borderId="0" xfId="2" applyFont="1" applyAlignment="1">
      <alignment vertical="center" wrapText="1"/>
    </xf>
    <xf numFmtId="0" fontId="152" fillId="0" borderId="0" xfId="2" applyFont="1" applyAlignment="1">
      <alignment vertical="center" wrapText="1"/>
    </xf>
    <xf numFmtId="2" fontId="51" fillId="0" borderId="0" xfId="2" applyNumberFormat="1" applyFont="1" applyAlignment="1">
      <alignment vertical="center" wrapText="1"/>
    </xf>
    <xf numFmtId="2" fontId="91" fillId="0" borderId="0" xfId="2" applyNumberFormat="1" applyFont="1" applyAlignment="1">
      <alignment horizontal="left" vertical="center" wrapText="1"/>
    </xf>
    <xf numFmtId="0" fontId="51" fillId="39" borderId="41" xfId="2" applyFont="1" applyFill="1" applyBorder="1" applyAlignment="1">
      <alignment horizontal="center" vertical="center" wrapText="1"/>
    </xf>
    <xf numFmtId="0" fontId="51" fillId="39" borderId="43" xfId="2" applyFont="1" applyFill="1" applyBorder="1" applyAlignment="1">
      <alignment horizontal="center" vertical="center" wrapText="1"/>
    </xf>
    <xf numFmtId="0" fontId="123" fillId="39" borderId="43" xfId="2" applyFont="1" applyFill="1" applyBorder="1" applyAlignment="1">
      <alignment horizontal="center" vertical="center" wrapText="1"/>
    </xf>
    <xf numFmtId="0" fontId="123" fillId="39" borderId="42" xfId="2" applyFont="1" applyFill="1" applyBorder="1" applyAlignment="1">
      <alignment horizontal="center" vertical="center" wrapText="1"/>
    </xf>
    <xf numFmtId="0" fontId="51" fillId="39" borderId="123" xfId="2" applyFont="1" applyFill="1" applyBorder="1" applyAlignment="1">
      <alignment horizontal="center" vertical="center" wrapText="1"/>
    </xf>
    <xf numFmtId="0" fontId="51" fillId="39" borderId="124" xfId="2" applyFont="1" applyFill="1" applyBorder="1" applyAlignment="1">
      <alignment horizontal="center" vertical="center" wrapText="1"/>
    </xf>
    <xf numFmtId="0" fontId="51" fillId="39" borderId="100" xfId="2" applyFont="1" applyFill="1" applyBorder="1" applyAlignment="1">
      <alignment horizontal="center" vertical="center" wrapText="1"/>
    </xf>
    <xf numFmtId="0" fontId="51" fillId="39" borderId="109" xfId="2" applyFont="1" applyFill="1" applyBorder="1" applyAlignment="1">
      <alignment horizontal="center" vertical="center" wrapText="1"/>
    </xf>
    <xf numFmtId="0" fontId="127" fillId="0" borderId="0" xfId="0" applyFont="1" applyAlignment="1">
      <alignment vertical="center"/>
    </xf>
    <xf numFmtId="0" fontId="126" fillId="0" borderId="0" xfId="0" applyFont="1" applyBorder="1" applyAlignment="1">
      <alignment vertical="center" wrapText="1"/>
    </xf>
    <xf numFmtId="0" fontId="126" fillId="0" borderId="0" xfId="0" applyFont="1" applyAlignment="1">
      <alignment vertical="center" wrapText="1"/>
    </xf>
    <xf numFmtId="0" fontId="126" fillId="0" borderId="0" xfId="0" applyFont="1" applyBorder="1" applyAlignment="1">
      <alignment horizontal="center" vertical="center" wrapText="1"/>
    </xf>
    <xf numFmtId="0" fontId="127" fillId="0" borderId="0" xfId="0" applyFont="1" applyBorder="1" applyAlignment="1">
      <alignment vertical="center" wrapText="1"/>
    </xf>
    <xf numFmtId="0" fontId="127" fillId="0" borderId="0" xfId="0" applyFont="1" applyAlignment="1">
      <alignment vertical="center" wrapText="1"/>
    </xf>
    <xf numFmtId="3" fontId="127" fillId="0" borderId="0" xfId="0" applyNumberFormat="1" applyFont="1" applyAlignment="1">
      <alignment vertical="center" wrapText="1"/>
    </xf>
    <xf numFmtId="0" fontId="142" fillId="0" borderId="0" xfId="0" applyFont="1" applyBorder="1" applyAlignment="1">
      <alignment horizontal="center" vertical="center" wrapText="1"/>
    </xf>
    <xf numFmtId="0" fontId="152" fillId="4" borderId="0" xfId="0" applyFont="1" applyFill="1" applyAlignment="1">
      <alignment vertical="center" wrapText="1"/>
    </xf>
    <xf numFmtId="0" fontId="50" fillId="4" borderId="0" xfId="0" applyFont="1" applyFill="1" applyAlignment="1">
      <alignment vertical="center" wrapText="1"/>
    </xf>
    <xf numFmtId="0" fontId="126" fillId="0" borderId="0" xfId="0" applyFont="1" applyAlignment="1">
      <alignment horizontal="right" vertical="center"/>
    </xf>
    <xf numFmtId="0" fontId="127" fillId="0" borderId="0" xfId="0" applyFont="1" applyAlignment="1">
      <alignment horizontal="left" vertical="center"/>
    </xf>
    <xf numFmtId="0" fontId="126" fillId="0" borderId="0" xfId="0" applyFont="1" applyAlignment="1" applyProtection="1">
      <alignment vertical="center" wrapText="1"/>
      <protection locked="0"/>
    </xf>
    <xf numFmtId="0" fontId="127" fillId="0" borderId="0" xfId="0" applyFont="1"/>
    <xf numFmtId="0" fontId="51" fillId="39" borderId="98" xfId="0" applyFont="1" applyFill="1" applyBorder="1" applyAlignment="1">
      <alignment horizontal="center" vertical="center" wrapText="1"/>
    </xf>
    <xf numFmtId="0" fontId="51" fillId="39" borderId="99" xfId="0" applyFont="1" applyFill="1" applyBorder="1" applyAlignment="1">
      <alignment horizontal="center" vertical="center" wrapText="1"/>
    </xf>
    <xf numFmtId="3" fontId="126" fillId="0" borderId="0" xfId="0" applyNumberFormat="1" applyFont="1" applyAlignment="1">
      <alignment vertical="center" wrapText="1"/>
    </xf>
    <xf numFmtId="0" fontId="91" fillId="0" borderId="31" xfId="0" applyFont="1" applyBorder="1" applyAlignment="1">
      <alignment horizontal="left" vertical="center" wrapText="1"/>
    </xf>
    <xf numFmtId="3" fontId="66" fillId="3" borderId="36" xfId="0" applyNumberFormat="1" applyFont="1" applyFill="1" applyBorder="1" applyAlignment="1" applyProtection="1">
      <alignment horizontal="center" vertical="center"/>
      <protection locked="0"/>
    </xf>
    <xf numFmtId="4" fontId="157" fillId="0" borderId="38" xfId="0" applyNumberFormat="1" applyFont="1" applyBorder="1" applyAlignment="1">
      <alignment horizontal="center" vertical="center"/>
    </xf>
    <xf numFmtId="0" fontId="91" fillId="0" borderId="44" xfId="0" applyFont="1" applyBorder="1" applyAlignment="1">
      <alignment horizontal="left" vertical="center" wrapText="1"/>
    </xf>
    <xf numFmtId="3" fontId="66" fillId="3" borderId="39" xfId="0" applyNumberFormat="1" applyFont="1" applyFill="1" applyBorder="1" applyAlignment="1" applyProtection="1">
      <alignment horizontal="center" vertical="center"/>
      <protection locked="0"/>
    </xf>
    <xf numFmtId="4" fontId="157" fillId="0" borderId="40" xfId="0" applyNumberFormat="1" applyFont="1" applyBorder="1" applyAlignment="1">
      <alignment horizontal="center" vertical="center"/>
    </xf>
    <xf numFmtId="4" fontId="157" fillId="0" borderId="40" xfId="0" applyNumberFormat="1" applyFont="1" applyBorder="1" applyAlignment="1">
      <alignment horizontal="center" vertical="center" wrapText="1"/>
    </xf>
    <xf numFmtId="0" fontId="91" fillId="0" borderId="45" xfId="0" applyFont="1" applyBorder="1" applyAlignment="1">
      <alignment horizontal="left" vertical="center" wrapText="1"/>
    </xf>
    <xf numFmtId="3" fontId="66" fillId="3" borderId="41" xfId="0" applyNumberFormat="1" applyFont="1" applyFill="1" applyBorder="1" applyAlignment="1" applyProtection="1">
      <alignment horizontal="center" vertical="center"/>
      <protection locked="0"/>
    </xf>
    <xf numFmtId="4" fontId="157" fillId="0" borderId="43" xfId="0" applyNumberFormat="1" applyFont="1" applyBorder="1" applyAlignment="1">
      <alignment horizontal="center" vertical="center" wrapText="1"/>
    </xf>
    <xf numFmtId="0" fontId="158" fillId="0" borderId="0" xfId="2" applyFont="1" applyAlignment="1">
      <alignment vertical="center"/>
    </xf>
    <xf numFmtId="0" fontId="159" fillId="0" borderId="0" xfId="2" applyFont="1" applyAlignment="1">
      <alignment horizontal="left" vertical="center"/>
    </xf>
    <xf numFmtId="0" fontId="162" fillId="0" borderId="0" xfId="2" applyFont="1" applyAlignment="1">
      <alignment vertical="center" wrapText="1"/>
    </xf>
    <xf numFmtId="0" fontId="141" fillId="0" borderId="0" xfId="2" applyFont="1" applyAlignment="1">
      <alignment horizontal="center" vertical="center" wrapText="1"/>
    </xf>
    <xf numFmtId="0" fontId="162" fillId="0" borderId="30" xfId="2" applyFont="1" applyBorder="1" applyAlignment="1">
      <alignment horizontal="left" vertical="center" wrapText="1"/>
    </xf>
    <xf numFmtId="3" fontId="162" fillId="0" borderId="32" xfId="2" applyNumberFormat="1" applyFont="1" applyBorder="1" applyAlignment="1">
      <alignment horizontal="center" vertical="center" wrapText="1"/>
    </xf>
    <xf numFmtId="4" fontId="164" fillId="0" borderId="35" xfId="2" applyNumberFormat="1" applyFont="1" applyBorder="1" applyAlignment="1">
      <alignment horizontal="center" vertical="center" wrapText="1"/>
    </xf>
    <xf numFmtId="0" fontId="159" fillId="0" borderId="0" xfId="2" applyFont="1" applyAlignment="1">
      <alignment vertical="center" wrapText="1"/>
    </xf>
    <xf numFmtId="0" fontId="165" fillId="0" borderId="0" xfId="2" applyFont="1" applyAlignment="1">
      <alignment vertical="center"/>
    </xf>
    <xf numFmtId="0" fontId="165" fillId="0" borderId="0" xfId="2" applyFont="1" applyAlignment="1">
      <alignment horizontal="left" vertical="center"/>
    </xf>
    <xf numFmtId="0" fontId="162" fillId="0" borderId="37" xfId="2" applyFont="1" applyBorder="1" applyAlignment="1">
      <alignment horizontal="center" vertical="center" wrapText="1"/>
    </xf>
    <xf numFmtId="4" fontId="151" fillId="0" borderId="38" xfId="0" applyNumberFormat="1" applyFont="1" applyBorder="1" applyAlignment="1">
      <alignment horizontal="center" vertical="center"/>
    </xf>
    <xf numFmtId="1" fontId="66" fillId="0" borderId="0" xfId="1" applyNumberFormat="1" applyFont="1" applyBorder="1" applyAlignment="1">
      <alignment horizontal="center" vertical="center"/>
    </xf>
    <xf numFmtId="4" fontId="151" fillId="0" borderId="0" xfId="2" applyNumberFormat="1" applyFont="1" applyAlignment="1">
      <alignment horizontal="center" vertical="center" wrapText="1"/>
    </xf>
    <xf numFmtId="2" fontId="148" fillId="0" borderId="0" xfId="2" applyNumberFormat="1" applyFont="1" applyAlignment="1">
      <alignment vertical="center" wrapText="1"/>
    </xf>
    <xf numFmtId="0" fontId="165" fillId="0" borderId="0" xfId="2" applyFont="1" applyAlignment="1">
      <alignment vertical="center" wrapText="1"/>
    </xf>
    <xf numFmtId="2" fontId="134" fillId="0" borderId="0" xfId="2" applyNumberFormat="1" applyFont="1" applyAlignment="1">
      <alignment vertical="center" wrapText="1"/>
    </xf>
    <xf numFmtId="2" fontId="134" fillId="0" borderId="0" xfId="2" applyNumberFormat="1" applyFont="1" applyAlignment="1">
      <alignment horizontal="left" vertical="center" wrapText="1"/>
    </xf>
    <xf numFmtId="10" fontId="140" fillId="0" borderId="0" xfId="2" applyNumberFormat="1" applyFont="1" applyAlignment="1">
      <alignment vertical="center" wrapText="1"/>
    </xf>
    <xf numFmtId="0" fontId="51" fillId="39" borderId="139" xfId="2" applyFont="1" applyFill="1" applyBorder="1" applyAlignment="1">
      <alignment horizontal="center" vertical="center" wrapText="1"/>
    </xf>
    <xf numFmtId="0" fontId="51" fillId="39" borderId="98" xfId="2" applyFont="1" applyFill="1" applyBorder="1" applyAlignment="1">
      <alignment horizontal="center" vertical="center" wrapText="1"/>
    </xf>
    <xf numFmtId="3" fontId="139" fillId="0" borderId="36" xfId="0" applyNumberFormat="1" applyFont="1" applyBorder="1" applyAlignment="1" applyProtection="1">
      <alignment horizontal="right" vertical="center"/>
      <protection locked="0"/>
    </xf>
    <xf numFmtId="3" fontId="139" fillId="0" borderId="39" xfId="0" applyNumberFormat="1" applyFont="1" applyBorder="1" applyAlignment="1" applyProtection="1">
      <alignment horizontal="right" vertical="center"/>
      <protection locked="0"/>
    </xf>
    <xf numFmtId="3" fontId="139" fillId="0" borderId="39" xfId="0" applyNumberFormat="1" applyFont="1" applyBorder="1" applyAlignment="1" applyProtection="1">
      <alignment horizontal="right" vertical="center" wrapText="1"/>
      <protection locked="0"/>
    </xf>
    <xf numFmtId="3" fontId="139" fillId="0" borderId="41" xfId="0" applyNumberFormat="1" applyFont="1" applyBorder="1" applyAlignment="1" applyProtection="1">
      <alignment horizontal="right" vertical="center" wrapText="1"/>
      <protection locked="0"/>
    </xf>
    <xf numFmtId="0" fontId="138" fillId="0" borderId="0" xfId="2" applyFont="1" applyAlignment="1">
      <alignment horizontal="right" vertical="center" wrapText="1"/>
    </xf>
    <xf numFmtId="3" fontId="139" fillId="0" borderId="36" xfId="2" applyNumberFormat="1" applyFont="1" applyBorder="1" applyAlignment="1" applyProtection="1">
      <alignment horizontal="right" vertical="center"/>
      <protection locked="0"/>
    </xf>
    <xf numFmtId="3" fontId="139" fillId="0" borderId="39" xfId="2" applyNumberFormat="1" applyFont="1" applyBorder="1" applyAlignment="1" applyProtection="1">
      <alignment horizontal="right" vertical="center"/>
      <protection locked="0"/>
    </xf>
    <xf numFmtId="3" fontId="139" fillId="0" borderId="39" xfId="2" applyNumberFormat="1" applyFont="1" applyBorder="1" applyAlignment="1" applyProtection="1">
      <alignment horizontal="right" vertical="center" wrapText="1"/>
      <protection locked="0"/>
    </xf>
    <xf numFmtId="3" fontId="139" fillId="0" borderId="41" xfId="2" applyNumberFormat="1" applyFont="1" applyBorder="1" applyAlignment="1" applyProtection="1">
      <alignment horizontal="right" vertical="center" wrapText="1"/>
      <protection locked="0"/>
    </xf>
    <xf numFmtId="4" fontId="151" fillId="0" borderId="38" xfId="0" applyNumberFormat="1" applyFont="1" applyBorder="1" applyAlignment="1">
      <alignment horizontal="right" vertical="center"/>
    </xf>
    <xf numFmtId="4" fontId="151" fillId="0" borderId="40" xfId="0" applyNumberFormat="1" applyFont="1" applyBorder="1" applyAlignment="1">
      <alignment horizontal="right" vertical="center"/>
    </xf>
    <xf numFmtId="4" fontId="151" fillId="0" borderId="40" xfId="0" applyNumberFormat="1" applyFont="1" applyBorder="1" applyAlignment="1">
      <alignment horizontal="right" vertical="center" wrapText="1"/>
    </xf>
    <xf numFmtId="4" fontId="151" fillId="0" borderId="43" xfId="0" applyNumberFormat="1" applyFont="1" applyBorder="1" applyAlignment="1">
      <alignment horizontal="right" vertical="center" wrapText="1"/>
    </xf>
    <xf numFmtId="4" fontId="151" fillId="0" borderId="38" xfId="2" applyNumberFormat="1" applyFont="1" applyBorder="1" applyAlignment="1">
      <alignment horizontal="right" vertical="center"/>
    </xf>
    <xf numFmtId="4" fontId="151" fillId="0" borderId="40" xfId="2" applyNumberFormat="1" applyFont="1" applyBorder="1" applyAlignment="1">
      <alignment horizontal="right" vertical="center"/>
    </xf>
    <xf numFmtId="4" fontId="151" fillId="0" borderId="40" xfId="2" applyNumberFormat="1" applyFont="1" applyBorder="1" applyAlignment="1">
      <alignment horizontal="right" vertical="center" wrapText="1"/>
    </xf>
    <xf numFmtId="4" fontId="151" fillId="0" borderId="43" xfId="2" applyNumberFormat="1" applyFont="1" applyBorder="1" applyAlignment="1">
      <alignment horizontal="right" vertical="center" wrapText="1"/>
    </xf>
    <xf numFmtId="3" fontId="139" fillId="3" borderId="36" xfId="2" applyNumberFormat="1" applyFont="1" applyFill="1" applyBorder="1" applyAlignment="1">
      <alignment horizontal="right" vertical="center"/>
    </xf>
    <xf numFmtId="3" fontId="139" fillId="3" borderId="39" xfId="2" applyNumberFormat="1" applyFont="1" applyFill="1" applyBorder="1" applyAlignment="1">
      <alignment horizontal="right" vertical="center"/>
    </xf>
    <xf numFmtId="3" fontId="139" fillId="0" borderId="39" xfId="2" applyNumberFormat="1" applyFont="1" applyBorder="1" applyAlignment="1">
      <alignment horizontal="right" vertical="center" wrapText="1"/>
    </xf>
    <xf numFmtId="3" fontId="139" fillId="3" borderId="39" xfId="2" applyNumberFormat="1" applyFont="1" applyFill="1" applyBorder="1" applyAlignment="1">
      <alignment horizontal="right" vertical="center" wrapText="1"/>
    </xf>
    <xf numFmtId="3" fontId="139" fillId="3" borderId="41" xfId="2" applyNumberFormat="1" applyFont="1" applyFill="1" applyBorder="1" applyAlignment="1">
      <alignment horizontal="right" vertical="center" wrapText="1"/>
    </xf>
    <xf numFmtId="4" fontId="151" fillId="3" borderId="37" xfId="2" applyNumberFormat="1" applyFont="1" applyFill="1" applyBorder="1" applyAlignment="1">
      <alignment horizontal="right" vertical="center"/>
    </xf>
    <xf numFmtId="165" fontId="151" fillId="0" borderId="38" xfId="1" applyNumberFormat="1" applyFont="1" applyBorder="1" applyAlignment="1">
      <alignment horizontal="right" vertical="center"/>
    </xf>
    <xf numFmtId="4" fontId="151" fillId="3" borderId="0" xfId="2" applyNumberFormat="1" applyFont="1" applyFill="1" applyAlignment="1">
      <alignment horizontal="right" vertical="center"/>
    </xf>
    <xf numFmtId="165" fontId="151" fillId="0" borderId="40" xfId="1" applyNumberFormat="1" applyFont="1" applyBorder="1" applyAlignment="1">
      <alignment horizontal="right" vertical="center"/>
    </xf>
    <xf numFmtId="4" fontId="151" fillId="0" borderId="0" xfId="2" applyNumberFormat="1" applyFont="1" applyAlignment="1">
      <alignment horizontal="right" vertical="center" wrapText="1"/>
    </xf>
    <xf numFmtId="4" fontId="151" fillId="3" borderId="0" xfId="2" applyNumberFormat="1" applyFont="1" applyFill="1" applyAlignment="1">
      <alignment horizontal="right" vertical="center" wrapText="1"/>
    </xf>
    <xf numFmtId="165" fontId="151" fillId="0" borderId="40" xfId="1" applyNumberFormat="1" applyFont="1" applyBorder="1" applyAlignment="1">
      <alignment horizontal="right" vertical="center" wrapText="1"/>
    </xf>
    <xf numFmtId="4" fontId="151" fillId="3" borderId="42" xfId="2" applyNumberFormat="1" applyFont="1" applyFill="1" applyBorder="1" applyAlignment="1">
      <alignment horizontal="right" vertical="center" wrapText="1"/>
    </xf>
    <xf numFmtId="165" fontId="151" fillId="0" borderId="43" xfId="1" applyNumberFormat="1" applyFont="1" applyBorder="1" applyAlignment="1">
      <alignment horizontal="right" vertical="center" wrapText="1"/>
    </xf>
    <xf numFmtId="0" fontId="149" fillId="2" borderId="0" xfId="5" applyFont="1" applyFill="1" applyAlignment="1">
      <alignment horizontal="center" vertical="center"/>
    </xf>
    <xf numFmtId="0" fontId="162" fillId="0" borderId="0" xfId="2" applyFont="1" applyAlignment="1">
      <alignment horizontal="center" vertical="center" wrapText="1"/>
    </xf>
    <xf numFmtId="0" fontId="162" fillId="0" borderId="37" xfId="2" applyFont="1" applyBorder="1" applyAlignment="1">
      <alignment vertical="center" wrapText="1"/>
    </xf>
    <xf numFmtId="3" fontId="162" fillId="0" borderId="0" xfId="2" applyNumberFormat="1" applyFont="1" applyAlignment="1">
      <alignment vertical="center" wrapText="1"/>
    </xf>
    <xf numFmtId="0" fontId="162" fillId="0" borderId="88" xfId="2" applyFont="1" applyBorder="1" applyAlignment="1">
      <alignment vertical="center" wrapText="1"/>
    </xf>
    <xf numFmtId="0" fontId="166" fillId="0" borderId="0" xfId="2" applyFont="1" applyAlignment="1">
      <alignment horizontal="left" vertical="center"/>
    </xf>
    <xf numFmtId="0" fontId="162" fillId="0" borderId="89" xfId="2" applyFont="1" applyBorder="1" applyAlignment="1">
      <alignment vertical="center" wrapText="1"/>
    </xf>
    <xf numFmtId="0" fontId="162" fillId="0" borderId="42" xfId="2" applyFont="1" applyBorder="1" applyAlignment="1">
      <alignment vertical="center" wrapText="1"/>
    </xf>
    <xf numFmtId="0" fontId="166" fillId="0" borderId="0" xfId="2" applyFont="1" applyAlignment="1">
      <alignment horizontal="center" vertical="center" wrapText="1"/>
    </xf>
    <xf numFmtId="0" fontId="166" fillId="0" borderId="0" xfId="2" applyFont="1" applyAlignment="1">
      <alignment vertical="center" wrapText="1"/>
    </xf>
    <xf numFmtId="3" fontId="139" fillId="3" borderId="36" xfId="2" applyNumberFormat="1" applyFont="1" applyFill="1" applyBorder="1" applyAlignment="1" applyProtection="1">
      <alignment horizontal="center" vertical="center"/>
      <protection locked="0"/>
    </xf>
    <xf numFmtId="4" fontId="151" fillId="0" borderId="38" xfId="2" applyNumberFormat="1" applyFont="1" applyBorder="1" applyAlignment="1" applyProtection="1">
      <alignment horizontal="center" vertical="center"/>
      <protection locked="0"/>
    </xf>
    <xf numFmtId="3" fontId="139" fillId="3" borderId="39" xfId="2" applyNumberFormat="1" applyFont="1" applyFill="1" applyBorder="1" applyAlignment="1" applyProtection="1">
      <alignment horizontal="center" vertical="center"/>
      <protection locked="0"/>
    </xf>
    <xf numFmtId="4" fontId="151" fillId="3" borderId="40" xfId="2" applyNumberFormat="1" applyFont="1" applyFill="1" applyBorder="1" applyAlignment="1" applyProtection="1">
      <alignment horizontal="center" vertical="center"/>
      <protection locked="0"/>
    </xf>
    <xf numFmtId="4" fontId="151" fillId="0" borderId="40" xfId="2" applyNumberFormat="1" applyFont="1" applyBorder="1" applyAlignment="1" applyProtection="1">
      <alignment horizontal="center" vertical="center"/>
      <protection locked="0"/>
    </xf>
    <xf numFmtId="4" fontId="151" fillId="0" borderId="40" xfId="2" applyNumberFormat="1" applyFont="1" applyBorder="1" applyAlignment="1" applyProtection="1">
      <alignment horizontal="center" vertical="center" wrapText="1"/>
      <protection locked="0"/>
    </xf>
    <xf numFmtId="3" fontId="139" fillId="3" borderId="39" xfId="2" applyNumberFormat="1" applyFont="1" applyFill="1" applyBorder="1" applyAlignment="1" applyProtection="1">
      <alignment horizontal="center" vertical="center" wrapText="1"/>
      <protection locked="0"/>
    </xf>
    <xf numFmtId="4" fontId="151" fillId="3" borderId="40" xfId="2" applyNumberFormat="1" applyFont="1" applyFill="1" applyBorder="1" applyAlignment="1" applyProtection="1">
      <alignment horizontal="center" vertical="center" wrapText="1"/>
      <protection locked="0"/>
    </xf>
    <xf numFmtId="3" fontId="139" fillId="3" borderId="41" xfId="2" applyNumberFormat="1" applyFont="1" applyFill="1" applyBorder="1" applyAlignment="1" applyProtection="1">
      <alignment horizontal="center" vertical="center" wrapText="1"/>
      <protection locked="0"/>
    </xf>
    <xf numFmtId="4" fontId="151" fillId="3" borderId="43" xfId="2" applyNumberFormat="1" applyFont="1" applyFill="1" applyBorder="1" applyAlignment="1" applyProtection="1">
      <alignment horizontal="center" vertical="center" wrapText="1"/>
      <protection locked="0"/>
    </xf>
    <xf numFmtId="4" fontId="151" fillId="0" borderId="43" xfId="2" applyNumberFormat="1" applyFont="1" applyBorder="1" applyAlignment="1" applyProtection="1">
      <alignment horizontal="center" vertical="center" wrapText="1"/>
      <protection locked="0"/>
    </xf>
    <xf numFmtId="0" fontId="166" fillId="0" borderId="0" xfId="2" applyFont="1"/>
    <xf numFmtId="2" fontId="162" fillId="0" borderId="0" xfId="2" applyNumberFormat="1" applyFont="1" applyAlignment="1">
      <alignment vertical="center" wrapText="1"/>
    </xf>
    <xf numFmtId="49" fontId="149" fillId="0" borderId="0" xfId="2" applyNumberFormat="1" applyFont="1" applyAlignment="1">
      <alignment horizontal="left" vertical="center" wrapText="1"/>
    </xf>
    <xf numFmtId="0" fontId="144" fillId="0" borderId="0" xfId="2" applyFont="1" applyAlignment="1">
      <alignment horizontal="left" vertical="center"/>
    </xf>
    <xf numFmtId="0" fontId="51" fillId="0" borderId="0" xfId="2" applyFont="1" applyAlignment="1">
      <alignment horizontal="center" vertical="center" wrapText="1"/>
    </xf>
    <xf numFmtId="0" fontId="51" fillId="0" borderId="0" xfId="2" applyFont="1" applyAlignment="1">
      <alignment vertical="center" wrapText="1"/>
    </xf>
    <xf numFmtId="3" fontId="51" fillId="0" borderId="0" xfId="2" applyNumberFormat="1" applyFont="1" applyAlignment="1">
      <alignment vertical="center" wrapText="1"/>
    </xf>
    <xf numFmtId="0" fontId="145" fillId="0" borderId="0" xfId="2" applyFont="1" applyAlignment="1">
      <alignment vertical="center" wrapText="1"/>
    </xf>
    <xf numFmtId="0" fontId="146" fillId="0" borderId="0" xfId="2" applyFont="1" applyAlignment="1">
      <alignment horizontal="center" vertical="center" wrapText="1"/>
    </xf>
    <xf numFmtId="0" fontId="171" fillId="0" borderId="0" xfId="2" applyFont="1" applyAlignment="1">
      <alignment horizontal="center" vertical="center" wrapText="1"/>
    </xf>
    <xf numFmtId="0" fontId="171" fillId="0" borderId="0" xfId="2" applyFont="1" applyAlignment="1">
      <alignment vertical="center" wrapText="1"/>
    </xf>
    <xf numFmtId="0" fontId="50" fillId="0" borderId="0" xfId="2" applyFont="1" applyAlignment="1">
      <alignment horizontal="center" vertical="center" wrapText="1"/>
    </xf>
    <xf numFmtId="4" fontId="57" fillId="0" borderId="0" xfId="2" applyNumberFormat="1" applyFont="1" applyAlignment="1">
      <alignment horizontal="center" vertical="center"/>
    </xf>
    <xf numFmtId="9" fontId="124" fillId="0" borderId="0" xfId="8" applyFont="1" applyBorder="1" applyAlignment="1">
      <alignment horizontal="center" vertical="center"/>
    </xf>
    <xf numFmtId="0" fontId="171" fillId="0" borderId="0" xfId="2" applyFont="1"/>
    <xf numFmtId="0" fontId="171" fillId="0" borderId="0" xfId="2" applyFont="1" applyAlignment="1">
      <alignment horizontal="left" vertical="center" wrapText="1"/>
    </xf>
    <xf numFmtId="2" fontId="171" fillId="0" borderId="0" xfId="1" applyNumberFormat="1" applyFont="1" applyBorder="1" applyAlignment="1">
      <alignment horizontal="center" vertical="center"/>
    </xf>
    <xf numFmtId="2" fontId="171" fillId="0" borderId="0" xfId="1" applyNumberFormat="1" applyFont="1" applyBorder="1" applyAlignment="1">
      <alignment horizontal="center" vertical="center" wrapText="1"/>
    </xf>
    <xf numFmtId="0" fontId="155" fillId="0" borderId="0" xfId="2" applyFont="1" applyAlignment="1">
      <alignment horizontal="left" vertical="center" wrapText="1"/>
    </xf>
    <xf numFmtId="3" fontId="125" fillId="0" borderId="0" xfId="2" applyNumberFormat="1" applyFont="1" applyAlignment="1">
      <alignment vertical="center" wrapText="1"/>
    </xf>
    <xf numFmtId="3" fontId="125" fillId="0" borderId="0" xfId="0" applyNumberFormat="1" applyFont="1" applyBorder="1" applyAlignment="1" applyProtection="1">
      <alignment horizontal="center" vertical="center"/>
      <protection locked="0"/>
    </xf>
    <xf numFmtId="4" fontId="156" fillId="0" borderId="0" xfId="0" applyNumberFormat="1" applyFont="1" applyBorder="1" applyAlignment="1">
      <alignment horizontal="center" vertical="center"/>
    </xf>
    <xf numFmtId="3" fontId="125" fillId="0" borderId="0" xfId="2" applyNumberFormat="1" applyFont="1" applyAlignment="1" applyProtection="1">
      <alignment horizontal="center" vertical="center"/>
      <protection locked="0"/>
    </xf>
    <xf numFmtId="166" fontId="156" fillId="0" borderId="0" xfId="2" applyNumberFormat="1" applyFont="1" applyAlignment="1">
      <alignment horizontal="center" vertical="center"/>
    </xf>
    <xf numFmtId="3" fontId="125" fillId="3" borderId="0" xfId="2" applyNumberFormat="1" applyFont="1" applyFill="1" applyAlignment="1" applyProtection="1">
      <alignment horizontal="center" vertical="center"/>
      <protection locked="0"/>
    </xf>
    <xf numFmtId="165" fontId="156" fillId="0" borderId="0" xfId="1" applyNumberFormat="1" applyFont="1" applyBorder="1" applyAlignment="1">
      <alignment horizontal="center" vertical="center"/>
    </xf>
    <xf numFmtId="4" fontId="156" fillId="0" borderId="0" xfId="2" applyNumberFormat="1" applyFont="1" applyAlignment="1">
      <alignment horizontal="center" vertical="center"/>
    </xf>
    <xf numFmtId="3" fontId="125" fillId="0" borderId="0" xfId="0" applyNumberFormat="1" applyFont="1" applyBorder="1" applyAlignment="1" applyProtection="1">
      <alignment horizontal="center" vertical="center" wrapText="1"/>
      <protection locked="0"/>
    </xf>
    <xf numFmtId="3" fontId="125" fillId="0" borderId="0" xfId="2" applyNumberFormat="1" applyFont="1" applyAlignment="1" applyProtection="1">
      <alignment horizontal="center" vertical="center" wrapText="1"/>
      <protection locked="0"/>
    </xf>
    <xf numFmtId="3" fontId="125" fillId="3" borderId="0" xfId="2" applyNumberFormat="1" applyFont="1" applyFill="1" applyAlignment="1" applyProtection="1">
      <alignment horizontal="center" vertical="center" wrapText="1"/>
      <protection locked="0"/>
    </xf>
    <xf numFmtId="4" fontId="156" fillId="0" borderId="0" xfId="0" applyNumberFormat="1" applyFont="1" applyBorder="1" applyAlignment="1">
      <alignment horizontal="center" vertical="center" wrapText="1"/>
    </xf>
    <xf numFmtId="166" fontId="156" fillId="0" borderId="0" xfId="2" applyNumberFormat="1" applyFont="1" applyAlignment="1">
      <alignment horizontal="center" vertical="center" wrapText="1"/>
    </xf>
    <xf numFmtId="165" fontId="156" fillId="0" borderId="0" xfId="1" applyNumberFormat="1" applyFont="1" applyBorder="1" applyAlignment="1">
      <alignment horizontal="center" vertical="center" wrapText="1"/>
    </xf>
    <xf numFmtId="4" fontId="156" fillId="0" borderId="0" xfId="2" applyNumberFormat="1" applyFont="1" applyAlignment="1">
      <alignment horizontal="center" vertical="center" wrapText="1"/>
    </xf>
    <xf numFmtId="4" fontId="57" fillId="0" borderId="0" xfId="2" applyNumberFormat="1" applyFont="1" applyAlignment="1">
      <alignment horizontal="center" vertical="center" wrapText="1"/>
    </xf>
    <xf numFmtId="0" fontId="172" fillId="0" borderId="0" xfId="2" applyFont="1" applyAlignment="1">
      <alignment horizontal="center" vertical="center" wrapText="1"/>
    </xf>
    <xf numFmtId="166" fontId="172" fillId="0" borderId="0" xfId="2" applyNumberFormat="1" applyFont="1" applyAlignment="1">
      <alignment horizontal="center" vertical="center" wrapText="1"/>
    </xf>
    <xf numFmtId="165" fontId="172" fillId="0" borderId="0" xfId="1" applyNumberFormat="1" applyFont="1" applyBorder="1" applyAlignment="1">
      <alignment horizontal="center" vertical="center" wrapText="1"/>
    </xf>
    <xf numFmtId="4" fontId="172" fillId="0" borderId="0" xfId="2" applyNumberFormat="1" applyFont="1" applyAlignment="1">
      <alignment horizontal="center" vertical="center" wrapText="1"/>
    </xf>
    <xf numFmtId="166" fontId="173" fillId="0" borderId="0" xfId="2" applyNumberFormat="1" applyFont="1" applyAlignment="1">
      <alignment horizontal="center" vertical="center" wrapText="1"/>
    </xf>
    <xf numFmtId="0" fontId="91" fillId="0" borderId="0" xfId="2" applyFont="1" applyAlignment="1">
      <alignment horizontal="left" vertical="center" wrapText="1"/>
    </xf>
    <xf numFmtId="3" fontId="91" fillId="0" borderId="0" xfId="2" applyNumberFormat="1" applyFont="1" applyAlignment="1">
      <alignment horizontal="center" vertical="center" wrapText="1"/>
    </xf>
    <xf numFmtId="3" fontId="172" fillId="0" borderId="0" xfId="2" applyNumberFormat="1" applyFont="1" applyAlignment="1">
      <alignment horizontal="center" vertical="center" wrapText="1"/>
    </xf>
    <xf numFmtId="4" fontId="173" fillId="0" borderId="0" xfId="2" applyNumberFormat="1" applyFont="1" applyAlignment="1">
      <alignment horizontal="center" vertical="center" wrapText="1"/>
    </xf>
    <xf numFmtId="2" fontId="171" fillId="0" borderId="0" xfId="2" applyNumberFormat="1" applyFont="1" applyAlignment="1">
      <alignment vertical="center" wrapText="1"/>
    </xf>
    <xf numFmtId="0" fontId="174" fillId="0" borderId="0" xfId="2" applyFont="1" applyAlignment="1">
      <alignment vertical="center" wrapText="1"/>
    </xf>
    <xf numFmtId="2" fontId="136" fillId="0" borderId="0" xfId="2" applyNumberFormat="1" applyFont="1" applyAlignment="1">
      <alignment vertical="center" wrapText="1"/>
    </xf>
    <xf numFmtId="2" fontId="135" fillId="0" borderId="0" xfId="2" applyNumberFormat="1" applyFont="1" applyAlignment="1">
      <alignment vertical="center" wrapText="1"/>
    </xf>
    <xf numFmtId="0" fontId="50" fillId="0" borderId="0" xfId="2" applyFont="1" applyAlignment="1">
      <alignment horizontal="left" vertical="center"/>
    </xf>
    <xf numFmtId="0" fontId="51" fillId="0" borderId="0" xfId="2" applyFont="1" applyAlignment="1">
      <alignment horizontal="left" vertical="center" wrapText="1"/>
    </xf>
    <xf numFmtId="3" fontId="50" fillId="0" borderId="0" xfId="2" applyNumberFormat="1" applyFont="1" applyAlignment="1">
      <alignment vertical="center" wrapText="1"/>
    </xf>
    <xf numFmtId="3" fontId="50" fillId="0" borderId="0" xfId="0" applyNumberFormat="1" applyFont="1" applyBorder="1" applyAlignment="1" applyProtection="1">
      <alignment horizontal="center" vertical="center"/>
      <protection locked="0"/>
    </xf>
    <xf numFmtId="4" fontId="152" fillId="0" borderId="0" xfId="0" applyNumberFormat="1" applyFont="1" applyBorder="1" applyAlignment="1">
      <alignment horizontal="center" vertical="center"/>
    </xf>
    <xf numFmtId="3" fontId="50" fillId="0" borderId="0" xfId="2" applyNumberFormat="1" applyFont="1" applyAlignment="1" applyProtection="1">
      <alignment horizontal="center" vertical="center"/>
      <protection locked="0"/>
    </xf>
    <xf numFmtId="166" fontId="152" fillId="0" borderId="0" xfId="2" applyNumberFormat="1" applyFont="1" applyAlignment="1">
      <alignment horizontal="center" vertical="center"/>
    </xf>
    <xf numFmtId="3" fontId="50" fillId="3" borderId="0" xfId="2" applyNumberFormat="1" applyFont="1" applyFill="1" applyAlignment="1" applyProtection="1">
      <alignment horizontal="center" vertical="center"/>
      <protection locked="0"/>
    </xf>
    <xf numFmtId="165" fontId="152" fillId="0" borderId="0" xfId="1" applyNumberFormat="1" applyFont="1" applyBorder="1" applyAlignment="1">
      <alignment horizontal="center" vertical="center"/>
    </xf>
    <xf numFmtId="4" fontId="152" fillId="0" borderId="0" xfId="2" applyNumberFormat="1" applyFont="1" applyAlignment="1">
      <alignment horizontal="center" vertical="center"/>
    </xf>
    <xf numFmtId="9" fontId="50" fillId="0" borderId="0" xfId="8" applyFont="1" applyBorder="1" applyAlignment="1">
      <alignment horizontal="center" vertical="center"/>
    </xf>
    <xf numFmtId="0" fontId="50" fillId="0" borderId="0" xfId="2" applyFont="1"/>
    <xf numFmtId="0" fontId="50" fillId="0" borderId="0" xfId="2" applyFont="1" applyAlignment="1">
      <alignment horizontal="left" vertical="center" wrapText="1"/>
    </xf>
    <xf numFmtId="2" fontId="50" fillId="0" borderId="0" xfId="1" applyNumberFormat="1" applyFont="1" applyBorder="1" applyAlignment="1">
      <alignment horizontal="center" vertical="center"/>
    </xf>
    <xf numFmtId="2" fontId="50" fillId="0" borderId="0" xfId="1" applyNumberFormat="1" applyFont="1" applyBorder="1" applyAlignment="1">
      <alignment horizontal="center" vertical="center" wrapText="1"/>
    </xf>
    <xf numFmtId="3" fontId="50" fillId="0" borderId="0" xfId="0" applyNumberFormat="1" applyFont="1" applyBorder="1" applyAlignment="1" applyProtection="1">
      <alignment horizontal="center" vertical="center" wrapText="1"/>
      <protection locked="0"/>
    </xf>
    <xf numFmtId="3" fontId="50" fillId="0" borderId="0" xfId="2" applyNumberFormat="1" applyFont="1" applyAlignment="1" applyProtection="1">
      <alignment horizontal="center" vertical="center" wrapText="1"/>
      <protection locked="0"/>
    </xf>
    <xf numFmtId="3" fontId="66" fillId="0" borderId="0" xfId="2" applyNumberFormat="1" applyFont="1" applyAlignment="1">
      <alignment vertical="center" wrapText="1"/>
    </xf>
    <xf numFmtId="3" fontId="66" fillId="0" borderId="0" xfId="0" applyNumberFormat="1" applyFont="1" applyBorder="1" applyAlignment="1" applyProtection="1">
      <alignment horizontal="center" vertical="center"/>
      <protection locked="0"/>
    </xf>
    <xf numFmtId="4" fontId="157" fillId="0" borderId="0" xfId="0" applyNumberFormat="1" applyFont="1" applyBorder="1" applyAlignment="1">
      <alignment horizontal="center" vertical="center"/>
    </xf>
    <xf numFmtId="3" fontId="66" fillId="0" borderId="0" xfId="2" applyNumberFormat="1" applyFont="1" applyAlignment="1" applyProtection="1">
      <alignment horizontal="center" vertical="center"/>
      <protection locked="0"/>
    </xf>
    <xf numFmtId="166" fontId="157" fillId="0" borderId="0" xfId="2" applyNumberFormat="1" applyFont="1" applyAlignment="1">
      <alignment horizontal="center" vertical="center"/>
    </xf>
    <xf numFmtId="3" fontId="66" fillId="3" borderId="0" xfId="2" applyNumberFormat="1" applyFont="1" applyFill="1" applyAlignment="1" applyProtection="1">
      <alignment horizontal="center" vertical="center"/>
      <protection locked="0"/>
    </xf>
    <xf numFmtId="165" fontId="157" fillId="0" borderId="0" xfId="1" applyNumberFormat="1" applyFont="1" applyBorder="1" applyAlignment="1">
      <alignment horizontal="center" vertical="center"/>
    </xf>
    <xf numFmtId="4" fontId="157" fillId="0" borderId="0" xfId="2" applyNumberFormat="1" applyFont="1" applyAlignment="1">
      <alignment horizontal="center" vertical="center"/>
    </xf>
    <xf numFmtId="3" fontId="66" fillId="0" borderId="0" xfId="0" applyNumberFormat="1" applyFont="1" applyBorder="1" applyAlignment="1" applyProtection="1">
      <alignment horizontal="center" vertical="center" wrapText="1"/>
      <protection locked="0"/>
    </xf>
    <xf numFmtId="3" fontId="66" fillId="0" borderId="0" xfId="2" applyNumberFormat="1" applyFont="1" applyAlignment="1" applyProtection="1">
      <alignment horizontal="center" vertical="center" wrapText="1"/>
      <protection locked="0"/>
    </xf>
    <xf numFmtId="3" fontId="66" fillId="3" borderId="0" xfId="2" applyNumberFormat="1" applyFont="1" applyFill="1" applyAlignment="1" applyProtection="1">
      <alignment horizontal="center" vertical="center" wrapText="1"/>
      <protection locked="0"/>
    </xf>
    <xf numFmtId="4" fontId="157" fillId="0" borderId="0" xfId="0" applyNumberFormat="1" applyFont="1" applyBorder="1" applyAlignment="1">
      <alignment horizontal="center" vertical="center" wrapText="1"/>
    </xf>
    <xf numFmtId="166" fontId="157" fillId="0" borderId="0" xfId="2" applyNumberFormat="1" applyFont="1" applyAlignment="1">
      <alignment horizontal="center" vertical="center" wrapText="1"/>
    </xf>
    <xf numFmtId="165" fontId="157" fillId="0" borderId="0" xfId="1" applyNumberFormat="1" applyFont="1" applyBorder="1" applyAlignment="1">
      <alignment horizontal="center" vertical="center" wrapText="1"/>
    </xf>
    <xf numFmtId="4" fontId="157" fillId="0" borderId="0" xfId="2" applyNumberFormat="1" applyFont="1" applyAlignment="1">
      <alignment horizontal="center" vertical="center" wrapText="1"/>
    </xf>
    <xf numFmtId="4" fontId="152" fillId="0" borderId="0" xfId="2" applyNumberFormat="1" applyFont="1" applyAlignment="1">
      <alignment horizontal="center" vertical="center" wrapText="1"/>
    </xf>
    <xf numFmtId="2" fontId="50" fillId="0" borderId="0" xfId="2" applyNumberFormat="1" applyFont="1" applyAlignment="1">
      <alignment vertical="center" wrapText="1"/>
    </xf>
    <xf numFmtId="0" fontId="157" fillId="0" borderId="0" xfId="2" applyFont="1" applyAlignment="1">
      <alignment vertical="center" wrapText="1"/>
    </xf>
    <xf numFmtId="2" fontId="91" fillId="0" borderId="0" xfId="2" applyNumberFormat="1" applyFont="1" applyAlignment="1">
      <alignment vertical="center" wrapText="1"/>
    </xf>
    <xf numFmtId="10" fontId="66" fillId="0" borderId="0" xfId="2" applyNumberFormat="1" applyFont="1" applyAlignment="1">
      <alignment vertical="center" wrapText="1"/>
    </xf>
    <xf numFmtId="0" fontId="162" fillId="0" borderId="96" xfId="2" applyFont="1" applyBorder="1" applyAlignment="1">
      <alignment vertical="center" wrapText="1"/>
    </xf>
    <xf numFmtId="3" fontId="162" fillId="0" borderId="37" xfId="2" applyNumberFormat="1" applyFont="1" applyBorder="1" applyAlignment="1">
      <alignment vertical="center" wrapText="1"/>
    </xf>
    <xf numFmtId="0" fontId="162" fillId="0" borderId="38" xfId="2" applyFont="1" applyBorder="1" applyAlignment="1">
      <alignment vertical="center" wrapText="1"/>
    </xf>
    <xf numFmtId="0" fontId="105" fillId="0" borderId="0" xfId="2" applyFont="1" applyAlignment="1">
      <alignment vertical="center" wrapText="1"/>
    </xf>
    <xf numFmtId="3" fontId="162" fillId="0" borderId="30" xfId="2" applyNumberFormat="1" applyFont="1" applyBorder="1" applyAlignment="1">
      <alignment horizontal="center" vertical="center" wrapText="1"/>
    </xf>
    <xf numFmtId="0" fontId="105" fillId="0" borderId="0" xfId="2" applyFont="1" applyAlignment="1">
      <alignment vertical="center"/>
    </xf>
    <xf numFmtId="0" fontId="105" fillId="0" borderId="0" xfId="2" applyFont="1" applyAlignment="1">
      <alignment horizontal="left" vertical="center"/>
    </xf>
    <xf numFmtId="0" fontId="51" fillId="39" borderId="145" xfId="2" applyFont="1" applyFill="1" applyBorder="1" applyAlignment="1">
      <alignment horizontal="center" vertical="center" wrapText="1"/>
    </xf>
    <xf numFmtId="0" fontId="51" fillId="39" borderId="147" xfId="2" applyFont="1" applyFill="1" applyBorder="1" applyAlignment="1">
      <alignment horizontal="center" vertical="center" wrapText="1"/>
    </xf>
    <xf numFmtId="1" fontId="50" fillId="0" borderId="0" xfId="21" applyNumberFormat="1" applyFont="1" applyBorder="1" applyAlignment="1">
      <alignment horizontal="center" vertical="center"/>
    </xf>
    <xf numFmtId="2" fontId="50" fillId="0" borderId="0" xfId="21" applyNumberFormat="1" applyFont="1" applyBorder="1" applyAlignment="1">
      <alignment horizontal="center" vertical="center"/>
    </xf>
    <xf numFmtId="14" fontId="50" fillId="0" borderId="0" xfId="2" applyNumberFormat="1" applyFont="1" applyAlignment="1">
      <alignment horizontal="left" vertical="center" wrapText="1"/>
    </xf>
    <xf numFmtId="3" fontId="139" fillId="3" borderId="31" xfId="2" applyNumberFormat="1" applyFont="1" applyFill="1" applyBorder="1" applyAlignment="1" applyProtection="1">
      <alignment horizontal="center" vertical="center"/>
      <protection locked="0"/>
    </xf>
    <xf numFmtId="0" fontId="105" fillId="0" borderId="0" xfId="2" applyFont="1"/>
    <xf numFmtId="2" fontId="66" fillId="0" borderId="0" xfId="21" applyNumberFormat="1" applyFont="1" applyBorder="1" applyAlignment="1">
      <alignment horizontal="center" vertical="center"/>
    </xf>
    <xf numFmtId="3" fontId="139" fillId="3" borderId="44" xfId="2" applyNumberFormat="1" applyFont="1" applyFill="1" applyBorder="1" applyAlignment="1" applyProtection="1">
      <alignment horizontal="center" vertical="center"/>
      <protection locked="0"/>
    </xf>
    <xf numFmtId="3" fontId="139" fillId="0" borderId="44" xfId="2" applyNumberFormat="1" applyFont="1" applyBorder="1" applyAlignment="1" applyProtection="1">
      <alignment horizontal="center" vertical="center" wrapText="1"/>
      <protection locked="0"/>
    </xf>
    <xf numFmtId="3" fontId="139" fillId="3" borderId="44" xfId="2" applyNumberFormat="1" applyFont="1" applyFill="1" applyBorder="1" applyAlignment="1" applyProtection="1">
      <alignment horizontal="center" vertical="center" wrapText="1"/>
      <protection locked="0"/>
    </xf>
    <xf numFmtId="3" fontId="139" fillId="3" borderId="45" xfId="2" applyNumberFormat="1" applyFont="1" applyFill="1" applyBorder="1" applyAlignment="1" applyProtection="1">
      <alignment horizontal="center" vertical="center" wrapText="1"/>
      <protection locked="0"/>
    </xf>
    <xf numFmtId="0" fontId="175" fillId="0" borderId="0" xfId="2" applyFont="1" applyAlignment="1">
      <alignment vertical="center" wrapText="1"/>
    </xf>
    <xf numFmtId="0" fontId="66" fillId="0" borderId="0" xfId="0" applyFont="1" applyAlignment="1">
      <alignment vertical="center"/>
    </xf>
    <xf numFmtId="0" fontId="163" fillId="0" borderId="0" xfId="0" applyFont="1" applyAlignment="1">
      <alignment vertical="center" wrapText="1"/>
    </xf>
    <xf numFmtId="0" fontId="140" fillId="0" borderId="0" xfId="0" applyFont="1" applyAlignment="1">
      <alignment vertical="center" wrapText="1"/>
    </xf>
    <xf numFmtId="0" fontId="176" fillId="0" borderId="0" xfId="0" applyFont="1" applyAlignment="1">
      <alignment vertical="center"/>
    </xf>
    <xf numFmtId="0" fontId="138" fillId="0" borderId="0" xfId="0" applyFont="1" applyAlignment="1">
      <alignment horizontal="right" vertical="center"/>
    </xf>
    <xf numFmtId="0" fontId="148" fillId="0" borderId="0" xfId="0" applyFont="1" applyAlignment="1">
      <alignment horizontal="center"/>
    </xf>
    <xf numFmtId="0" fontId="140" fillId="0" borderId="0" xfId="0" applyFont="1" applyAlignment="1">
      <alignment horizontal="left" vertical="center"/>
    </xf>
    <xf numFmtId="3" fontId="140" fillId="0" borderId="0" xfId="0" applyNumberFormat="1" applyFont="1" applyAlignment="1">
      <alignment horizontal="left" vertical="center"/>
    </xf>
    <xf numFmtId="0" fontId="149" fillId="0" borderId="0" xfId="0" applyFont="1" applyAlignment="1">
      <alignment horizontal="left" vertical="center"/>
    </xf>
    <xf numFmtId="0" fontId="166" fillId="0" borderId="0" xfId="0" applyFont="1" applyAlignment="1">
      <alignment vertical="center"/>
    </xf>
    <xf numFmtId="0" fontId="166" fillId="0" borderId="0" xfId="0" applyFont="1" applyAlignment="1">
      <alignment horizontal="left" vertical="center"/>
    </xf>
    <xf numFmtId="3" fontId="166" fillId="0" borderId="0" xfId="0" applyNumberFormat="1" applyFont="1" applyAlignment="1">
      <alignment horizontal="left" vertical="center"/>
    </xf>
    <xf numFmtId="0" fontId="162" fillId="0" borderId="0" xfId="0" applyFont="1" applyBorder="1" applyAlignment="1">
      <alignment vertical="center" wrapText="1"/>
    </xf>
    <xf numFmtId="0" fontId="134" fillId="0" borderId="0" xfId="0" applyFont="1" applyAlignment="1">
      <alignment vertical="center" wrapText="1"/>
    </xf>
    <xf numFmtId="0" fontId="162" fillId="0" borderId="0" xfId="0" applyFont="1" applyBorder="1" applyAlignment="1">
      <alignment horizontal="center" vertical="center" wrapText="1"/>
    </xf>
    <xf numFmtId="0" fontId="162" fillId="0" borderId="0" xfId="0" applyFont="1" applyAlignment="1">
      <alignment vertical="center" wrapText="1"/>
    </xf>
    <xf numFmtId="0" fontId="162" fillId="0" borderId="14" xfId="0" applyFont="1" applyBorder="1" applyAlignment="1">
      <alignment horizontal="center" vertical="center" wrapText="1"/>
    </xf>
    <xf numFmtId="0" fontId="138" fillId="0" borderId="0" xfId="0" applyFont="1" applyBorder="1" applyAlignment="1">
      <alignment horizontal="center" vertical="center" wrapText="1"/>
    </xf>
    <xf numFmtId="0" fontId="137" fillId="0" borderId="0" xfId="0" applyFont="1" applyBorder="1" applyAlignment="1">
      <alignment vertical="center" wrapText="1"/>
    </xf>
    <xf numFmtId="0" fontId="150" fillId="0" borderId="31" xfId="0" applyFont="1" applyBorder="1" applyAlignment="1">
      <alignment horizontal="left" vertical="center" wrapText="1"/>
    </xf>
    <xf numFmtId="0" fontId="139" fillId="0" borderId="0" xfId="0" applyFont="1" applyAlignment="1">
      <alignment vertical="center" wrapText="1"/>
    </xf>
    <xf numFmtId="10" fontId="139" fillId="0" borderId="0" xfId="7" applyNumberFormat="1" applyFont="1" applyAlignment="1">
      <alignment vertical="center" wrapText="1"/>
    </xf>
    <xf numFmtId="3" fontId="139" fillId="0" borderId="36" xfId="7" applyNumberFormat="1" applyFont="1" applyBorder="1" applyAlignment="1" applyProtection="1">
      <alignment horizontal="center" vertical="center"/>
      <protection locked="0"/>
    </xf>
    <xf numFmtId="4" fontId="151" fillId="0" borderId="38" xfId="7" applyNumberFormat="1" applyFont="1" applyBorder="1" applyAlignment="1">
      <alignment horizontal="center" vertical="center"/>
    </xf>
    <xf numFmtId="10" fontId="139" fillId="0" borderId="0" xfId="6" applyNumberFormat="1" applyFont="1" applyAlignment="1">
      <alignment vertical="center" wrapText="1"/>
    </xf>
    <xf numFmtId="3" fontId="150" fillId="0" borderId="36" xfId="0" applyNumberFormat="1" applyFont="1" applyBorder="1" applyAlignment="1">
      <alignment horizontal="center" vertical="center"/>
    </xf>
    <xf numFmtId="0" fontId="150" fillId="0" borderId="45" xfId="0" applyFont="1" applyBorder="1" applyAlignment="1">
      <alignment horizontal="left" vertical="center" wrapText="1"/>
    </xf>
    <xf numFmtId="3" fontId="139" fillId="0" borderId="41" xfId="7" applyNumberFormat="1" applyFont="1" applyBorder="1" applyAlignment="1" applyProtection="1">
      <alignment horizontal="center" vertical="center"/>
      <protection locked="0"/>
    </xf>
    <xf numFmtId="4" fontId="151" fillId="0" borderId="43" xfId="7" applyNumberFormat="1" applyFont="1" applyBorder="1" applyAlignment="1">
      <alignment horizontal="center" vertical="center"/>
    </xf>
    <xf numFmtId="3" fontId="150" fillId="0" borderId="41" xfId="0" applyNumberFormat="1" applyFont="1" applyBorder="1" applyAlignment="1">
      <alignment horizontal="center" vertical="center"/>
    </xf>
    <xf numFmtId="4" fontId="151" fillId="0" borderId="43" xfId="0" applyNumberFormat="1" applyFont="1" applyBorder="1" applyAlignment="1">
      <alignment horizontal="center" vertical="center"/>
    </xf>
    <xf numFmtId="0" fontId="134" fillId="0" borderId="0" xfId="0" applyFont="1" applyBorder="1" applyAlignment="1">
      <alignment horizontal="left" vertical="center" wrapText="1"/>
    </xf>
    <xf numFmtId="0" fontId="134" fillId="0" borderId="0" xfId="0" applyFont="1" applyBorder="1" applyAlignment="1">
      <alignment vertical="center" wrapText="1"/>
    </xf>
    <xf numFmtId="3" fontId="134" fillId="0" borderId="0" xfId="0" applyNumberFormat="1" applyFont="1" applyBorder="1" applyAlignment="1">
      <alignment horizontal="center" vertical="center" wrapText="1"/>
    </xf>
    <xf numFmtId="4" fontId="177" fillId="0" borderId="0" xfId="0" applyNumberFormat="1" applyFont="1" applyBorder="1" applyAlignment="1">
      <alignment horizontal="center" vertical="center" wrapText="1"/>
    </xf>
    <xf numFmtId="4" fontId="178" fillId="0" borderId="11" xfId="0" applyNumberFormat="1" applyFont="1" applyBorder="1" applyAlignment="1">
      <alignment horizontal="center" vertical="center" wrapText="1"/>
    </xf>
    <xf numFmtId="0" fontId="179" fillId="0" borderId="0" xfId="0" applyFont="1" applyBorder="1" applyAlignment="1">
      <alignment vertical="center" wrapText="1"/>
    </xf>
    <xf numFmtId="0" fontId="149" fillId="0" borderId="0" xfId="0" applyFont="1" applyBorder="1" applyAlignment="1">
      <alignment vertical="center" wrapText="1"/>
    </xf>
    <xf numFmtId="2" fontId="148" fillId="0" borderId="0" xfId="0" applyNumberFormat="1" applyFont="1" applyAlignment="1">
      <alignment vertical="center" wrapText="1"/>
    </xf>
    <xf numFmtId="2" fontId="148" fillId="0" borderId="0" xfId="0" applyNumberFormat="1" applyFont="1" applyAlignment="1">
      <alignment horizontal="left" vertical="center" wrapText="1"/>
    </xf>
    <xf numFmtId="2" fontId="179" fillId="0" borderId="0" xfId="0" applyNumberFormat="1" applyFont="1" applyAlignment="1">
      <alignment horizontal="left" vertical="center" wrapText="1"/>
    </xf>
    <xf numFmtId="0" fontId="179" fillId="0" borderId="0" xfId="0" applyFont="1" applyAlignment="1">
      <alignment horizontal="left" vertical="center" wrapText="1"/>
    </xf>
    <xf numFmtId="3" fontId="179" fillId="0" borderId="0" xfId="0" applyNumberFormat="1" applyFont="1" applyAlignment="1">
      <alignment horizontal="left" vertical="center" wrapText="1"/>
    </xf>
    <xf numFmtId="0" fontId="149" fillId="0" borderId="0" xfId="0" applyFont="1" applyBorder="1" applyAlignment="1">
      <alignment horizontal="left" vertical="center" wrapText="1"/>
    </xf>
    <xf numFmtId="0" fontId="149" fillId="0" borderId="0" xfId="0" applyFont="1" applyAlignment="1">
      <alignment vertical="center" wrapText="1"/>
    </xf>
    <xf numFmtId="0" fontId="51" fillId="39" borderId="41" xfId="0" applyFont="1" applyFill="1" applyBorder="1" applyAlignment="1">
      <alignment horizontal="center" vertical="center" wrapText="1"/>
    </xf>
    <xf numFmtId="0" fontId="51" fillId="39" borderId="151" xfId="0" applyFont="1" applyFill="1" applyBorder="1" applyAlignment="1">
      <alignment horizontal="center" vertical="center" wrapText="1"/>
    </xf>
    <xf numFmtId="0" fontId="51" fillId="39" borderId="152" xfId="0" applyFont="1" applyFill="1" applyBorder="1" applyAlignment="1">
      <alignment horizontal="center" vertical="center" wrapText="1"/>
    </xf>
    <xf numFmtId="0" fontId="162" fillId="0" borderId="0" xfId="0" applyFont="1" applyAlignment="1">
      <alignment horizontal="center" vertical="center" wrapText="1"/>
    </xf>
    <xf numFmtId="0" fontId="137" fillId="0" borderId="0" xfId="0" applyFont="1" applyBorder="1" applyAlignment="1">
      <alignment horizontal="center" vertical="center" wrapText="1"/>
    </xf>
    <xf numFmtId="0" fontId="141" fillId="0" borderId="0" xfId="0" applyFont="1" applyBorder="1" applyAlignment="1">
      <alignment horizontal="center" vertical="center" wrapText="1"/>
    </xf>
    <xf numFmtId="3" fontId="162" fillId="0" borderId="61" xfId="0" applyNumberFormat="1" applyFont="1" applyBorder="1" applyAlignment="1">
      <alignment horizontal="center" vertical="center" wrapText="1"/>
    </xf>
    <xf numFmtId="4" fontId="164" fillId="0" borderId="62" xfId="0" applyNumberFormat="1" applyFont="1" applyBorder="1" applyAlignment="1">
      <alignment horizontal="center" vertical="center" wrapText="1"/>
    </xf>
    <xf numFmtId="0" fontId="66" fillId="0" borderId="0" xfId="0" applyFont="1"/>
    <xf numFmtId="0" fontId="140" fillId="0" borderId="0" xfId="0" applyFont="1" applyBorder="1" applyAlignment="1">
      <alignment horizontal="left" vertical="center"/>
    </xf>
    <xf numFmtId="0" fontId="166" fillId="0" borderId="0" xfId="0" applyFont="1" applyBorder="1" applyAlignment="1">
      <alignment horizontal="left" vertical="center"/>
    </xf>
    <xf numFmtId="0" fontId="166" fillId="0" borderId="0" xfId="0" applyFont="1"/>
    <xf numFmtId="0" fontId="166" fillId="0" borderId="0" xfId="0" applyFont="1" applyBorder="1"/>
    <xf numFmtId="9" fontId="162" fillId="0" borderId="0" xfId="0" applyNumberFormat="1" applyFont="1" applyBorder="1" applyAlignment="1">
      <alignment horizontal="center" vertical="center" wrapText="1"/>
    </xf>
    <xf numFmtId="0" fontId="66" fillId="0" borderId="0" xfId="0" applyFont="1" applyBorder="1"/>
    <xf numFmtId="0" fontId="139" fillId="0" borderId="0" xfId="0" applyFont="1" applyAlignment="1">
      <alignment horizontal="center" vertical="center" wrapText="1"/>
    </xf>
    <xf numFmtId="0" fontId="150" fillId="0" borderId="53" xfId="0" applyFont="1" applyBorder="1" applyAlignment="1">
      <alignment horizontal="left" vertical="center" wrapText="1"/>
    </xf>
    <xf numFmtId="3" fontId="139" fillId="0" borderId="55" xfId="0" applyNumberFormat="1" applyFont="1" applyBorder="1" applyAlignment="1">
      <alignment horizontal="center" vertical="center"/>
    </xf>
    <xf numFmtId="4" fontId="151" fillId="0" borderId="56" xfId="0" applyNumberFormat="1" applyFont="1" applyBorder="1" applyAlignment="1">
      <alignment horizontal="center" vertical="center"/>
    </xf>
    <xf numFmtId="0" fontId="139" fillId="0" borderId="0" xfId="0" applyFont="1" applyAlignment="1">
      <alignment horizontal="center" vertical="center"/>
    </xf>
    <xf numFmtId="4" fontId="139" fillId="0" borderId="0" xfId="0" applyNumberFormat="1" applyFont="1" applyBorder="1" applyAlignment="1">
      <alignment horizontal="center" vertical="center"/>
    </xf>
    <xf numFmtId="10" fontId="139" fillId="0" borderId="0" xfId="0" applyNumberFormat="1" applyFont="1" applyBorder="1" applyAlignment="1">
      <alignment horizontal="center" vertical="center"/>
    </xf>
    <xf numFmtId="2" fontId="139" fillId="0" borderId="0" xfId="0" applyNumberFormat="1" applyFont="1" applyBorder="1" applyAlignment="1" applyProtection="1">
      <alignment horizontal="center" vertical="center"/>
      <protection locked="0"/>
    </xf>
    <xf numFmtId="10" fontId="139" fillId="0" borderId="0" xfId="0" applyNumberFormat="1" applyFont="1" applyAlignment="1">
      <alignment vertical="center" wrapText="1"/>
    </xf>
    <xf numFmtId="0" fontId="150" fillId="0" borderId="63" xfId="0" applyFont="1" applyBorder="1" applyAlignment="1">
      <alignment horizontal="left" vertical="center" wrapText="1"/>
    </xf>
    <xf numFmtId="3" fontId="139" fillId="0" borderId="59" xfId="0" applyNumberFormat="1" applyFont="1" applyBorder="1" applyAlignment="1">
      <alignment horizontal="center" vertical="center"/>
    </xf>
    <xf numFmtId="4" fontId="151" fillId="0" borderId="60" xfId="0" applyNumberFormat="1" applyFont="1" applyBorder="1" applyAlignment="1">
      <alignment horizontal="center" vertical="center"/>
    </xf>
    <xf numFmtId="3" fontId="139" fillId="0" borderId="59" xfId="0" applyNumberFormat="1" applyFont="1" applyBorder="1" applyAlignment="1">
      <alignment horizontal="center" vertical="center" wrapText="1"/>
    </xf>
    <xf numFmtId="4" fontId="151" fillId="0" borderId="60" xfId="0" applyNumberFormat="1" applyFont="1" applyBorder="1" applyAlignment="1">
      <alignment horizontal="center" vertical="center" wrapText="1"/>
    </xf>
    <xf numFmtId="4" fontId="139" fillId="0" borderId="0" xfId="0" applyNumberFormat="1" applyFont="1" applyBorder="1" applyAlignment="1">
      <alignment horizontal="center" vertical="center" wrapText="1"/>
    </xf>
    <xf numFmtId="0" fontId="150" fillId="0" borderId="54" xfId="0" applyFont="1" applyBorder="1" applyAlignment="1">
      <alignment horizontal="left" vertical="center" wrapText="1"/>
    </xf>
    <xf numFmtId="3" fontId="139" fillId="0" borderId="57" xfId="0" applyNumberFormat="1" applyFont="1" applyBorder="1" applyAlignment="1">
      <alignment horizontal="center" vertical="center" wrapText="1"/>
    </xf>
    <xf numFmtId="4" fontId="151" fillId="0" borderId="58" xfId="0" applyNumberFormat="1" applyFont="1" applyBorder="1" applyAlignment="1">
      <alignment horizontal="center" vertical="center" wrapText="1"/>
    </xf>
    <xf numFmtId="3" fontId="139" fillId="0" borderId="57" xfId="0" applyNumberFormat="1" applyFont="1" applyBorder="1" applyAlignment="1">
      <alignment horizontal="center" vertical="center"/>
    </xf>
    <xf numFmtId="4" fontId="151" fillId="0" borderId="58" xfId="0" applyNumberFormat="1" applyFont="1" applyBorder="1" applyAlignment="1">
      <alignment horizontal="center" vertical="center"/>
    </xf>
    <xf numFmtId="3" fontId="66" fillId="0" borderId="0" xfId="0" applyNumberFormat="1" applyFont="1" applyBorder="1"/>
    <xf numFmtId="2" fontId="141" fillId="0" borderId="0" xfId="0" applyNumberFormat="1" applyFont="1" applyBorder="1" applyAlignment="1">
      <alignment horizontal="center" vertical="center" wrapText="1"/>
    </xf>
    <xf numFmtId="2" fontId="66" fillId="0" borderId="0" xfId="0" applyNumberFormat="1" applyFont="1" applyBorder="1"/>
    <xf numFmtId="2" fontId="138" fillId="0" borderId="0" xfId="0" applyNumberFormat="1" applyFont="1" applyBorder="1" applyAlignment="1">
      <alignment horizontal="center" vertical="center" wrapText="1"/>
    </xf>
    <xf numFmtId="0" fontId="50" fillId="0" borderId="0" xfId="0" applyFont="1" applyBorder="1" applyAlignment="1">
      <alignment vertical="center" wrapText="1"/>
    </xf>
    <xf numFmtId="0" fontId="152" fillId="0" borderId="0" xfId="0" applyFont="1"/>
    <xf numFmtId="2" fontId="51" fillId="0" borderId="0" xfId="0" applyNumberFormat="1" applyFont="1" applyAlignment="1">
      <alignment vertical="center" wrapText="1"/>
    </xf>
    <xf numFmtId="0" fontId="50" fillId="0" borderId="0" xfId="0" applyFont="1"/>
    <xf numFmtId="3" fontId="50" fillId="0" borderId="0" xfId="0" applyNumberFormat="1" applyFont="1"/>
    <xf numFmtId="0" fontId="50" fillId="0" borderId="0" xfId="0" applyFont="1" applyBorder="1"/>
    <xf numFmtId="3" fontId="50" fillId="0" borderId="0" xfId="0" applyNumberFormat="1" applyFont="1" applyBorder="1" applyAlignment="1">
      <alignment horizontal="center" vertical="center" wrapText="1"/>
    </xf>
    <xf numFmtId="4" fontId="152" fillId="0" borderId="0" xfId="0" applyNumberFormat="1" applyFont="1" applyBorder="1" applyAlignment="1">
      <alignment horizontal="center" vertical="center" wrapText="1"/>
    </xf>
    <xf numFmtId="4" fontId="50" fillId="0" borderId="0" xfId="0" applyNumberFormat="1" applyFont="1" applyBorder="1" applyAlignment="1">
      <alignment horizontal="center" vertical="center" wrapText="1"/>
    </xf>
    <xf numFmtId="3" fontId="50" fillId="0" borderId="0" xfId="0" applyNumberFormat="1" applyFont="1" applyBorder="1" applyAlignment="1">
      <alignment horizontal="center" vertical="center"/>
    </xf>
    <xf numFmtId="0" fontId="105" fillId="0" borderId="0" xfId="0" applyFont="1"/>
    <xf numFmtId="0" fontId="51" fillId="39" borderId="57" xfId="0" applyFont="1" applyFill="1" applyBorder="1" applyAlignment="1">
      <alignment horizontal="center" vertical="center" wrapText="1"/>
    </xf>
    <xf numFmtId="0" fontId="51" fillId="39" borderId="155" xfId="0" applyFont="1" applyFill="1" applyBorder="1" applyAlignment="1">
      <alignment horizontal="center" vertical="center" wrapText="1"/>
    </xf>
    <xf numFmtId="9" fontId="145" fillId="39" borderId="154" xfId="0" applyNumberFormat="1" applyFont="1" applyFill="1" applyBorder="1" applyAlignment="1">
      <alignment horizontal="center" vertical="center" wrapText="1"/>
    </xf>
    <xf numFmtId="9" fontId="145" fillId="39" borderId="58" xfId="0" applyNumberFormat="1" applyFont="1" applyFill="1" applyBorder="1" applyAlignment="1">
      <alignment horizontal="center" vertical="center" wrapText="1"/>
    </xf>
    <xf numFmtId="0" fontId="160" fillId="0" borderId="0" xfId="0" applyFont="1" applyAlignment="1">
      <alignment vertical="center"/>
    </xf>
    <xf numFmtId="0" fontId="51" fillId="0" borderId="0" xfId="0" applyFont="1" applyBorder="1" applyAlignment="1">
      <alignment horizontal="center" vertical="center" wrapText="1"/>
    </xf>
    <xf numFmtId="0" fontId="51" fillId="0" borderId="0" xfId="0" applyFont="1" applyBorder="1" applyAlignment="1">
      <alignment horizontal="left" vertical="center" wrapText="1"/>
    </xf>
    <xf numFmtId="0" fontId="51" fillId="0" borderId="0" xfId="0" applyFont="1" applyBorder="1" applyAlignment="1">
      <alignment vertical="center" wrapText="1"/>
    </xf>
    <xf numFmtId="0" fontId="152" fillId="0" borderId="0" xfId="0" applyFont="1" applyAlignment="1">
      <alignment vertical="center"/>
    </xf>
    <xf numFmtId="0" fontId="66" fillId="0" borderId="0" xfId="0" applyFont="1" applyBorder="1" applyAlignment="1">
      <alignment vertical="center"/>
    </xf>
    <xf numFmtId="0" fontId="148" fillId="0" borderId="0" xfId="0" applyFont="1"/>
    <xf numFmtId="0" fontId="162" fillId="0" borderId="0" xfId="0" applyFont="1" applyAlignment="1">
      <alignment vertical="center"/>
    </xf>
    <xf numFmtId="0" fontId="149" fillId="0" borderId="0" xfId="0" applyFont="1" applyAlignment="1">
      <alignment horizontal="center" vertical="center"/>
    </xf>
    <xf numFmtId="0" fontId="149" fillId="0" borderId="0" xfId="0" applyFont="1" applyBorder="1" applyAlignment="1">
      <alignment horizontal="center" vertical="center"/>
    </xf>
    <xf numFmtId="0" fontId="50" fillId="0" borderId="0" xfId="0" applyFont="1" applyBorder="1" applyAlignment="1">
      <alignment horizontal="left" vertical="center"/>
    </xf>
    <xf numFmtId="0" fontId="51" fillId="0" borderId="0" xfId="0" applyFont="1" applyBorder="1" applyAlignment="1">
      <alignment horizontal="center" vertical="center"/>
    </xf>
    <xf numFmtId="4" fontId="50" fillId="0" borderId="0" xfId="0" applyNumberFormat="1" applyFont="1" applyBorder="1" applyAlignment="1">
      <alignment horizontal="center" vertical="center"/>
    </xf>
    <xf numFmtId="0" fontId="50" fillId="0" borderId="0" xfId="0" applyFont="1" applyBorder="1" applyAlignment="1">
      <alignment horizontal="center" vertical="center" wrapText="1"/>
    </xf>
    <xf numFmtId="3" fontId="50" fillId="0" borderId="0" xfId="0" applyNumberFormat="1" applyFont="1" applyBorder="1" applyAlignment="1">
      <alignment vertical="center" wrapText="1"/>
    </xf>
    <xf numFmtId="3" fontId="51" fillId="0" borderId="0" xfId="0" applyNumberFormat="1" applyFont="1" applyBorder="1" applyAlignment="1">
      <alignment horizontal="center" vertical="center" wrapText="1"/>
    </xf>
    <xf numFmtId="4" fontId="173" fillId="0" borderId="0" xfId="0" applyNumberFormat="1" applyFont="1" applyBorder="1" applyAlignment="1">
      <alignment horizontal="center" vertical="center" wrapText="1"/>
    </xf>
    <xf numFmtId="4" fontId="51" fillId="0" borderId="0" xfId="0" applyNumberFormat="1" applyFont="1" applyBorder="1" applyAlignment="1">
      <alignment horizontal="center" vertical="center" wrapText="1"/>
    </xf>
    <xf numFmtId="2" fontId="152" fillId="0" borderId="0" xfId="0" applyNumberFormat="1" applyFont="1" applyBorder="1" applyAlignment="1">
      <alignment vertical="center" wrapText="1"/>
    </xf>
    <xf numFmtId="2" fontId="50" fillId="0" borderId="0" xfId="0" applyNumberFormat="1" applyFont="1" applyBorder="1" applyAlignment="1">
      <alignment vertical="center" wrapText="1"/>
    </xf>
    <xf numFmtId="0" fontId="140" fillId="0" borderId="0" xfId="0" applyFont="1" applyBorder="1" applyAlignment="1">
      <alignment vertical="center" wrapText="1"/>
    </xf>
    <xf numFmtId="0" fontId="152" fillId="0" borderId="0" xfId="0" applyFont="1" applyBorder="1"/>
    <xf numFmtId="3" fontId="140" fillId="0" borderId="0" xfId="0" applyNumberFormat="1" applyFont="1" applyAlignment="1">
      <alignment vertical="center" wrapText="1"/>
    </xf>
    <xf numFmtId="0" fontId="123" fillId="39" borderId="100" xfId="2" applyFont="1" applyFill="1" applyBorder="1" applyAlignment="1">
      <alignment horizontal="center" vertical="center" wrapText="1"/>
    </xf>
    <xf numFmtId="0" fontId="123" fillId="39" borderId="109" xfId="2" applyFont="1" applyFill="1" applyBorder="1" applyAlignment="1">
      <alignment horizontal="center" vertical="center" wrapText="1"/>
    </xf>
    <xf numFmtId="0" fontId="123" fillId="39" borderId="99" xfId="2" applyFont="1" applyFill="1" applyBorder="1" applyAlignment="1">
      <alignment horizontal="center" vertical="center" wrapText="1"/>
    </xf>
    <xf numFmtId="0" fontId="181" fillId="0" borderId="0" xfId="0" applyFont="1" applyAlignment="1">
      <alignment horizontal="left" vertical="center"/>
    </xf>
    <xf numFmtId="0" fontId="181" fillId="0" borderId="0" xfId="0" applyFont="1" applyAlignment="1">
      <alignment vertical="center"/>
    </xf>
    <xf numFmtId="0" fontId="182" fillId="3" borderId="0" xfId="2" applyFont="1" applyFill="1" applyAlignment="1">
      <alignment vertical="center" wrapText="1"/>
    </xf>
    <xf numFmtId="0" fontId="166" fillId="3" borderId="0" xfId="2" applyFont="1" applyFill="1" applyAlignment="1">
      <alignment vertical="center" wrapText="1"/>
    </xf>
    <xf numFmtId="0" fontId="165" fillId="0" borderId="0" xfId="0" applyFont="1" applyAlignment="1">
      <alignment vertical="center" wrapText="1"/>
    </xf>
    <xf numFmtId="0" fontId="139" fillId="0" borderId="54" xfId="2" applyFont="1" applyBorder="1" applyAlignment="1">
      <alignment vertical="center" wrapText="1"/>
    </xf>
    <xf numFmtId="0" fontId="163" fillId="0" borderId="0" xfId="2" applyFont="1" applyAlignment="1">
      <alignment vertical="center" wrapText="1"/>
    </xf>
    <xf numFmtId="0" fontId="166" fillId="0" borderId="0" xfId="0" applyFont="1" applyBorder="1" applyAlignment="1">
      <alignment vertical="center" wrapText="1"/>
    </xf>
    <xf numFmtId="3" fontId="134" fillId="0" borderId="0" xfId="2" applyNumberFormat="1" applyFont="1" applyAlignment="1">
      <alignment horizontal="center" vertical="center" wrapText="1"/>
    </xf>
    <xf numFmtId="4" fontId="134" fillId="0" borderId="0" xfId="2" applyNumberFormat="1" applyFont="1" applyAlignment="1">
      <alignment horizontal="center" vertical="center" wrapText="1"/>
    </xf>
    <xf numFmtId="0" fontId="147" fillId="0" borderId="0" xfId="2" applyFont="1"/>
    <xf numFmtId="0" fontId="148" fillId="0" borderId="0" xfId="2" applyFont="1"/>
    <xf numFmtId="0" fontId="166" fillId="2" borderId="0" xfId="5" applyFont="1" applyFill="1" applyAlignment="1">
      <alignment vertical="center"/>
    </xf>
    <xf numFmtId="0" fontId="179" fillId="3" borderId="0" xfId="2" applyFont="1" applyFill="1" applyAlignment="1">
      <alignment horizontal="left" vertical="center"/>
    </xf>
    <xf numFmtId="0" fontId="162" fillId="0" borderId="64" xfId="2" applyFont="1" applyBorder="1" applyAlignment="1">
      <alignment horizontal="center" vertical="center" wrapText="1"/>
    </xf>
    <xf numFmtId="0" fontId="162" fillId="3" borderId="0" xfId="2" applyFont="1" applyFill="1" applyAlignment="1">
      <alignment vertical="center" wrapText="1"/>
    </xf>
    <xf numFmtId="2" fontId="66" fillId="3" borderId="0" xfId="2" applyNumberFormat="1" applyFont="1" applyFill="1" applyAlignment="1">
      <alignment vertical="center" wrapText="1"/>
    </xf>
    <xf numFmtId="0" fontId="150" fillId="0" borderId="53" xfId="2" applyFont="1" applyBorder="1" applyAlignment="1">
      <alignment horizontal="left" vertical="center" wrapText="1"/>
    </xf>
    <xf numFmtId="3" fontId="179" fillId="0" borderId="0" xfId="2" applyNumberFormat="1" applyFont="1" applyAlignment="1">
      <alignment vertical="center" wrapText="1"/>
    </xf>
    <xf numFmtId="3" fontId="139" fillId="0" borderId="55" xfId="0" applyNumberFormat="1" applyFont="1" applyBorder="1" applyAlignment="1" applyProtection="1">
      <alignment horizontal="center" vertical="center"/>
      <protection locked="0"/>
    </xf>
    <xf numFmtId="3" fontId="139" fillId="0" borderId="55" xfId="2" applyNumberFormat="1" applyFont="1" applyBorder="1" applyAlignment="1" applyProtection="1">
      <alignment horizontal="center" vertical="center"/>
      <protection locked="0"/>
    </xf>
    <xf numFmtId="4" fontId="151" fillId="0" borderId="56" xfId="2" applyNumberFormat="1" applyFont="1" applyBorder="1" applyAlignment="1">
      <alignment horizontal="center" vertical="center"/>
    </xf>
    <xf numFmtId="3" fontId="139" fillId="0" borderId="55" xfId="2" applyNumberFormat="1" applyFont="1" applyBorder="1" applyAlignment="1">
      <alignment horizontal="center" vertical="center" wrapText="1"/>
    </xf>
    <xf numFmtId="4" fontId="151" fillId="0" borderId="64" xfId="2" applyNumberFormat="1" applyFont="1" applyBorder="1" applyAlignment="1">
      <alignment horizontal="center" vertical="center" wrapText="1"/>
    </xf>
    <xf numFmtId="4" fontId="50" fillId="0" borderId="0" xfId="2" applyNumberFormat="1" applyFont="1" applyAlignment="1">
      <alignment horizontal="center" vertical="center"/>
    </xf>
    <xf numFmtId="0" fontId="150" fillId="0" borderId="63" xfId="2" applyFont="1" applyBorder="1" applyAlignment="1">
      <alignment horizontal="left" vertical="center" wrapText="1"/>
    </xf>
    <xf numFmtId="3" fontId="139" fillId="0" borderId="59" xfId="0" applyNumberFormat="1" applyFont="1" applyBorder="1" applyAlignment="1" applyProtection="1">
      <alignment horizontal="center" vertical="center"/>
      <protection locked="0"/>
    </xf>
    <xf numFmtId="3" fontId="139" fillId="0" borderId="59" xfId="2" applyNumberFormat="1" applyFont="1" applyBorder="1" applyAlignment="1" applyProtection="1">
      <alignment horizontal="center" vertical="center"/>
      <protection locked="0"/>
    </xf>
    <xf numFmtId="4" fontId="151" fillId="0" borderId="60" xfId="2" applyNumberFormat="1" applyFont="1" applyBorder="1" applyAlignment="1">
      <alignment horizontal="center" vertical="center"/>
    </xf>
    <xf numFmtId="3" fontId="139" fillId="0" borderId="59" xfId="2" applyNumberFormat="1" applyFont="1" applyBorder="1" applyAlignment="1">
      <alignment horizontal="center" vertical="center" wrapText="1"/>
    </xf>
    <xf numFmtId="3" fontId="139" fillId="0" borderId="59" xfId="0" applyNumberFormat="1" applyFont="1" applyBorder="1" applyAlignment="1" applyProtection="1">
      <alignment horizontal="center" vertical="center" wrapText="1"/>
      <protection locked="0"/>
    </xf>
    <xf numFmtId="3" fontId="139" fillId="0" borderId="59" xfId="2" applyNumberFormat="1" applyFont="1" applyBorder="1" applyAlignment="1" applyProtection="1">
      <alignment horizontal="center" vertical="center" wrapText="1"/>
      <protection locked="0"/>
    </xf>
    <xf numFmtId="4" fontId="50" fillId="0" borderId="0" xfId="2" applyNumberFormat="1" applyFont="1" applyAlignment="1">
      <alignment horizontal="center" vertical="center" wrapText="1"/>
    </xf>
    <xf numFmtId="0" fontId="91" fillId="0" borderId="63" xfId="2" applyFont="1" applyBorder="1" applyAlignment="1">
      <alignment horizontal="left" vertical="center" wrapText="1"/>
    </xf>
    <xf numFmtId="3" fontId="66" fillId="0" borderId="59" xfId="2" applyNumberFormat="1" applyFont="1" applyBorder="1" applyAlignment="1" applyProtection="1">
      <alignment horizontal="center" vertical="center"/>
      <protection locked="0"/>
    </xf>
    <xf numFmtId="4" fontId="157" fillId="0" borderId="60" xfId="2" applyNumberFormat="1" applyFont="1" applyBorder="1" applyAlignment="1">
      <alignment horizontal="center" vertical="center"/>
    </xf>
    <xf numFmtId="3" fontId="66" fillId="0" borderId="59" xfId="2" applyNumberFormat="1" applyFont="1" applyBorder="1" applyAlignment="1">
      <alignment horizontal="center" vertical="center" wrapText="1"/>
    </xf>
    <xf numFmtId="4" fontId="151" fillId="0" borderId="60" xfId="2" applyNumberFormat="1" applyFont="1" applyBorder="1" applyAlignment="1">
      <alignment horizontal="center" vertical="center" wrapText="1"/>
    </xf>
    <xf numFmtId="0" fontId="139" fillId="0" borderId="57" xfId="2" applyFont="1" applyBorder="1" applyAlignment="1">
      <alignment vertical="center" wrapText="1"/>
    </xf>
    <xf numFmtId="0" fontId="151" fillId="0" borderId="58" xfId="2" applyFont="1" applyBorder="1" applyAlignment="1">
      <alignment vertical="center" wrapText="1"/>
    </xf>
    <xf numFmtId="0" fontId="139" fillId="0" borderId="65" xfId="2" applyFont="1" applyBorder="1" applyAlignment="1">
      <alignment vertical="center" wrapText="1"/>
    </xf>
    <xf numFmtId="2" fontId="148" fillId="0" borderId="0" xfId="2" applyNumberFormat="1" applyFont="1" applyAlignment="1">
      <alignment horizontal="left" vertical="center" wrapText="1"/>
    </xf>
    <xf numFmtId="2" fontId="183" fillId="0" borderId="0" xfId="2" applyNumberFormat="1" applyFont="1" applyAlignment="1">
      <alignment horizontal="left" vertical="center" wrapText="1"/>
    </xf>
    <xf numFmtId="0" fontId="184" fillId="0" borderId="0" xfId="2" applyFont="1" applyAlignment="1">
      <alignment vertical="center" wrapText="1"/>
    </xf>
    <xf numFmtId="0" fontId="50" fillId="3" borderId="0" xfId="2" applyFont="1" applyFill="1" applyAlignment="1">
      <alignment vertical="center" wrapText="1"/>
    </xf>
    <xf numFmtId="0" fontId="134" fillId="0" borderId="0" xfId="2" applyFont="1" applyAlignment="1">
      <alignment horizontal="left" vertical="center" wrapText="1"/>
    </xf>
    <xf numFmtId="0" fontId="179" fillId="0" borderId="0" xfId="2" applyFont="1" applyAlignment="1">
      <alignment vertical="center" wrapText="1"/>
    </xf>
    <xf numFmtId="49" fontId="166" fillId="0" borderId="0" xfId="2" applyNumberFormat="1" applyFont="1" applyAlignment="1">
      <alignment vertical="center" wrapText="1"/>
    </xf>
    <xf numFmtId="165" fontId="66" fillId="0" borderId="0" xfId="1" applyNumberFormat="1" applyFont="1" applyBorder="1" applyAlignment="1">
      <alignment horizontal="center" vertical="center"/>
    </xf>
    <xf numFmtId="165" fontId="66" fillId="0" borderId="0" xfId="1" applyNumberFormat="1" applyFont="1" applyBorder="1" applyAlignment="1">
      <alignment horizontal="center" vertical="center" wrapText="1"/>
    </xf>
    <xf numFmtId="0" fontId="51" fillId="39" borderId="57" xfId="2" applyFont="1" applyFill="1" applyBorder="1" applyAlignment="1">
      <alignment horizontal="center" vertical="center" wrapText="1"/>
    </xf>
    <xf numFmtId="0" fontId="51" fillId="39" borderId="71" xfId="2" applyFont="1" applyFill="1" applyBorder="1" applyAlignment="1">
      <alignment horizontal="center" vertical="center" wrapText="1"/>
    </xf>
    <xf numFmtId="0" fontId="123" fillId="39" borderId="154" xfId="2" applyFont="1" applyFill="1" applyBorder="1" applyAlignment="1">
      <alignment horizontal="center" vertical="center" wrapText="1"/>
    </xf>
    <xf numFmtId="0" fontId="123" fillId="39" borderId="71" xfId="2" applyFont="1" applyFill="1" applyBorder="1" applyAlignment="1">
      <alignment horizontal="center" vertical="center" wrapText="1"/>
    </xf>
    <xf numFmtId="3" fontId="149" fillId="0" borderId="0" xfId="0" applyNumberFormat="1" applyFont="1" applyAlignment="1">
      <alignment horizontal="left" vertical="center"/>
    </xf>
    <xf numFmtId="10" fontId="139" fillId="0" borderId="53" xfId="7" applyNumberFormat="1" applyFont="1" applyBorder="1" applyAlignment="1">
      <alignment vertical="center" wrapText="1"/>
    </xf>
    <xf numFmtId="3" fontId="139" fillId="0" borderId="64" xfId="7" applyNumberFormat="1" applyFont="1" applyBorder="1" applyAlignment="1" applyProtection="1">
      <alignment horizontal="center" vertical="center"/>
      <protection locked="0"/>
    </xf>
    <xf numFmtId="4" fontId="151" fillId="0" borderId="56" xfId="7" applyNumberFormat="1" applyFont="1" applyBorder="1" applyAlignment="1">
      <alignment horizontal="center" vertical="center"/>
    </xf>
    <xf numFmtId="3" fontId="139" fillId="0" borderId="55" xfId="7" applyNumberFormat="1" applyFont="1" applyBorder="1" applyAlignment="1" applyProtection="1">
      <alignment horizontal="center" vertical="center"/>
      <protection locked="0"/>
    </xf>
    <xf numFmtId="9" fontId="139" fillId="0" borderId="0" xfId="8" applyFont="1" applyAlignment="1">
      <alignment vertical="center" wrapText="1"/>
    </xf>
    <xf numFmtId="10" fontId="139" fillId="0" borderId="63" xfId="7" applyNumberFormat="1" applyFont="1" applyBorder="1" applyAlignment="1">
      <alignment vertical="center" wrapText="1"/>
    </xf>
    <xf numFmtId="3" fontId="139" fillId="0" borderId="0" xfId="7" applyNumberFormat="1" applyFont="1" applyBorder="1" applyAlignment="1" applyProtection="1">
      <alignment horizontal="center" vertical="center"/>
      <protection locked="0"/>
    </xf>
    <xf numFmtId="4" fontId="151" fillId="0" borderId="60" xfId="7" applyNumberFormat="1" applyFont="1" applyBorder="1" applyAlignment="1">
      <alignment horizontal="center" vertical="center"/>
    </xf>
    <xf numFmtId="3" fontId="139" fillId="0" borderId="59" xfId="7" applyNumberFormat="1" applyFont="1" applyBorder="1" applyAlignment="1" applyProtection="1">
      <alignment horizontal="center" vertical="center"/>
      <protection locked="0"/>
    </xf>
    <xf numFmtId="10" fontId="139" fillId="0" borderId="54" xfId="7" applyNumberFormat="1" applyFont="1" applyBorder="1" applyAlignment="1">
      <alignment vertical="center" wrapText="1"/>
    </xf>
    <xf numFmtId="3" fontId="139" fillId="0" borderId="65" xfId="7" applyNumberFormat="1" applyFont="1" applyBorder="1" applyAlignment="1" applyProtection="1">
      <alignment horizontal="center" vertical="center"/>
      <protection locked="0"/>
    </xf>
    <xf numFmtId="4" fontId="151" fillId="0" borderId="58" xfId="7" applyNumberFormat="1" applyFont="1" applyBorder="1" applyAlignment="1">
      <alignment horizontal="center" vertical="center"/>
    </xf>
    <xf numFmtId="3" fontId="139" fillId="0" borderId="57" xfId="7" applyNumberFormat="1" applyFont="1" applyBorder="1" applyAlignment="1" applyProtection="1">
      <alignment horizontal="center" vertical="center"/>
      <protection locked="0"/>
    </xf>
    <xf numFmtId="10" fontId="150" fillId="0" borderId="4" xfId="7" applyNumberFormat="1" applyFont="1" applyBorder="1" applyAlignment="1">
      <alignment vertical="center" wrapText="1"/>
    </xf>
    <xf numFmtId="3" fontId="139" fillId="0" borderId="12" xfId="7" applyNumberFormat="1" applyFont="1" applyBorder="1" applyAlignment="1" applyProtection="1">
      <alignment horizontal="center" vertical="center"/>
      <protection locked="0"/>
    </xf>
    <xf numFmtId="4" fontId="151" fillId="0" borderId="11" xfId="7" applyNumberFormat="1" applyFont="1" applyBorder="1" applyAlignment="1">
      <alignment horizontal="center" vertical="center"/>
    </xf>
    <xf numFmtId="3" fontId="139" fillId="0" borderId="61" xfId="7" applyNumberFormat="1" applyFont="1" applyBorder="1" applyAlignment="1" applyProtection="1">
      <alignment horizontal="center" vertical="center"/>
      <protection locked="0"/>
    </xf>
    <xf numFmtId="4" fontId="151" fillId="0" borderId="62" xfId="7" applyNumberFormat="1" applyFont="1" applyBorder="1" applyAlignment="1">
      <alignment horizontal="center" vertical="center"/>
    </xf>
    <xf numFmtId="3" fontId="150" fillId="0" borderId="61" xfId="7" applyNumberFormat="1" applyFont="1" applyBorder="1" applyAlignment="1" applyProtection="1">
      <alignment horizontal="center" vertical="center"/>
      <protection locked="0"/>
    </xf>
    <xf numFmtId="4" fontId="185" fillId="0" borderId="62" xfId="0" applyNumberFormat="1" applyFont="1" applyBorder="1" applyAlignment="1">
      <alignment horizontal="center" vertical="center"/>
    </xf>
    <xf numFmtId="10" fontId="150" fillId="0" borderId="70" xfId="7" applyNumberFormat="1" applyFont="1" applyBorder="1" applyAlignment="1">
      <alignment vertical="center" wrapText="1"/>
    </xf>
    <xf numFmtId="3" fontId="134" fillId="0" borderId="66" xfId="0" applyNumberFormat="1" applyFont="1" applyBorder="1" applyAlignment="1">
      <alignment horizontal="center" vertical="center" wrapText="1"/>
    </xf>
    <xf numFmtId="4" fontId="177" fillId="0" borderId="66" xfId="0" applyNumberFormat="1" applyFont="1" applyBorder="1" applyAlignment="1">
      <alignment horizontal="center" vertical="center" wrapText="1"/>
    </xf>
    <xf numFmtId="3" fontId="162" fillId="0" borderId="14" xfId="0" applyNumberFormat="1" applyFont="1" applyBorder="1" applyAlignment="1">
      <alignment horizontal="center" vertical="center" wrapText="1"/>
    </xf>
    <xf numFmtId="4" fontId="164" fillId="0" borderId="6" xfId="0" applyNumberFormat="1" applyFont="1" applyBorder="1" applyAlignment="1">
      <alignment horizontal="center" vertical="center" wrapText="1"/>
    </xf>
    <xf numFmtId="0" fontId="51" fillId="39" borderId="163" xfId="0" applyFont="1" applyFill="1" applyBorder="1" applyAlignment="1">
      <alignment horizontal="center" vertical="center" wrapText="1"/>
    </xf>
    <xf numFmtId="0" fontId="51" fillId="39" borderId="154" xfId="0" applyFont="1" applyFill="1" applyBorder="1" applyAlignment="1">
      <alignment horizontal="center" vertical="center" wrapText="1"/>
    </xf>
    <xf numFmtId="0" fontId="66" fillId="0" borderId="0" xfId="0" applyFont="1" applyAlignment="1">
      <alignment vertical="center" wrapText="1"/>
    </xf>
    <xf numFmtId="0" fontId="134" fillId="0" borderId="0" xfId="0" applyFont="1" applyAlignment="1">
      <alignment vertical="center"/>
    </xf>
    <xf numFmtId="0" fontId="149" fillId="0" borderId="0" xfId="0" applyFont="1" applyAlignment="1">
      <alignment vertical="center"/>
    </xf>
    <xf numFmtId="0" fontId="166" fillId="0" borderId="0" xfId="0" applyFont="1" applyAlignment="1">
      <alignment horizontal="center" vertical="center"/>
    </xf>
    <xf numFmtId="0" fontId="166" fillId="0" borderId="0" xfId="0" applyFont="1" applyBorder="1" applyAlignment="1">
      <alignment horizontal="center" vertical="center"/>
    </xf>
    <xf numFmtId="0" fontId="162" fillId="0" borderId="0" xfId="0" applyFont="1" applyBorder="1" applyAlignment="1">
      <alignment horizontal="center" vertical="center"/>
    </xf>
    <xf numFmtId="0" fontId="134" fillId="0" borderId="0" xfId="0" applyFont="1" applyBorder="1" applyAlignment="1">
      <alignment horizontal="center" vertical="center"/>
    </xf>
    <xf numFmtId="0" fontId="149" fillId="0" borderId="72" xfId="0" applyFont="1" applyBorder="1" applyAlignment="1">
      <alignment horizontal="left" vertical="center"/>
    </xf>
    <xf numFmtId="0" fontId="138" fillId="0" borderId="57" xfId="0" applyFont="1" applyBorder="1" applyAlignment="1">
      <alignment horizontal="center" vertical="center" wrapText="1"/>
    </xf>
    <xf numFmtId="0" fontId="138" fillId="0" borderId="58" xfId="0" applyFont="1" applyBorder="1" applyAlignment="1">
      <alignment horizontal="center" vertical="center" wrapText="1"/>
    </xf>
    <xf numFmtId="3" fontId="139" fillId="0" borderId="53" xfId="0" applyNumberFormat="1" applyFont="1" applyBorder="1" applyAlignment="1">
      <alignment horizontal="center" vertical="center" wrapText="1"/>
    </xf>
    <xf numFmtId="3" fontId="139" fillId="0" borderId="64" xfId="0" applyNumberFormat="1" applyFont="1" applyBorder="1" applyAlignment="1">
      <alignment horizontal="center" vertical="center"/>
    </xf>
    <xf numFmtId="4" fontId="139" fillId="0" borderId="53" xfId="0" applyNumberFormat="1" applyFont="1" applyBorder="1" applyAlignment="1">
      <alignment horizontal="center" vertical="center"/>
    </xf>
    <xf numFmtId="3" fontId="139" fillId="0" borderId="63" xfId="0" applyNumberFormat="1" applyFont="1" applyBorder="1" applyAlignment="1">
      <alignment horizontal="center" vertical="center" wrapText="1"/>
    </xf>
    <xf numFmtId="3" fontId="139" fillId="0" borderId="0" xfId="0" applyNumberFormat="1" applyFont="1" applyBorder="1" applyAlignment="1">
      <alignment horizontal="center" vertical="center"/>
    </xf>
    <xf numFmtId="4" fontId="139" fillId="0" borderId="63" xfId="0" applyNumberFormat="1" applyFont="1" applyBorder="1" applyAlignment="1">
      <alignment horizontal="center" vertical="center"/>
    </xf>
    <xf numFmtId="0" fontId="91" fillId="0" borderId="63" xfId="0" applyFont="1" applyBorder="1" applyAlignment="1">
      <alignment horizontal="left" vertical="center" wrapText="1"/>
    </xf>
    <xf numFmtId="3" fontId="66" fillId="0" borderId="63" xfId="0" applyNumberFormat="1" applyFont="1" applyBorder="1" applyAlignment="1">
      <alignment horizontal="center" vertical="center" wrapText="1"/>
    </xf>
    <xf numFmtId="3" fontId="66" fillId="0" borderId="59" xfId="0" applyNumberFormat="1" applyFont="1" applyBorder="1" applyAlignment="1">
      <alignment horizontal="center" vertical="center"/>
    </xf>
    <xf numFmtId="4" fontId="157" fillId="0" borderId="60" xfId="0" applyNumberFormat="1" applyFont="1" applyBorder="1" applyAlignment="1">
      <alignment horizontal="center" vertical="center"/>
    </xf>
    <xf numFmtId="3" fontId="66" fillId="0" borderId="0" xfId="0" applyNumberFormat="1" applyFont="1" applyBorder="1" applyAlignment="1">
      <alignment horizontal="center" vertical="center"/>
    </xf>
    <xf numFmtId="4" fontId="66" fillId="0" borderId="0" xfId="0" applyNumberFormat="1" applyFont="1" applyBorder="1" applyAlignment="1">
      <alignment horizontal="center" vertical="center"/>
    </xf>
    <xf numFmtId="3" fontId="139" fillId="0" borderId="0" xfId="0" applyNumberFormat="1" applyFont="1" applyBorder="1" applyAlignment="1">
      <alignment horizontal="center" vertical="center" wrapText="1"/>
    </xf>
    <xf numFmtId="0" fontId="139" fillId="0" borderId="54" xfId="0" applyFont="1" applyBorder="1" applyAlignment="1">
      <alignment horizontal="center" vertical="center" wrapText="1"/>
    </xf>
    <xf numFmtId="4" fontId="139" fillId="0" borderId="58" xfId="0" applyNumberFormat="1" applyFont="1" applyBorder="1" applyAlignment="1">
      <alignment horizontal="center" vertical="center" wrapText="1"/>
    </xf>
    <xf numFmtId="4" fontId="139" fillId="0" borderId="58" xfId="0" applyNumberFormat="1" applyFont="1" applyBorder="1" applyAlignment="1">
      <alignment horizontal="center" vertical="center"/>
    </xf>
    <xf numFmtId="4" fontId="139" fillId="0" borderId="54" xfId="0" applyNumberFormat="1" applyFont="1" applyBorder="1" applyAlignment="1">
      <alignment horizontal="center" vertical="center" wrapText="1"/>
    </xf>
    <xf numFmtId="3" fontId="137" fillId="0" borderId="0" xfId="0" applyNumberFormat="1" applyFont="1" applyBorder="1" applyAlignment="1">
      <alignment vertical="center" wrapText="1"/>
    </xf>
    <xf numFmtId="3" fontId="138" fillId="0" borderId="0" xfId="0" applyNumberFormat="1" applyFont="1" applyBorder="1" applyAlignment="1">
      <alignment horizontal="center" vertical="center" wrapText="1"/>
    </xf>
    <xf numFmtId="4" fontId="134" fillId="0" borderId="0" xfId="0" applyNumberFormat="1" applyFont="1" applyBorder="1" applyAlignment="1">
      <alignment horizontal="center" vertical="center" wrapText="1"/>
    </xf>
    <xf numFmtId="2" fontId="152" fillId="0" borderId="0" xfId="0" applyNumberFormat="1" applyFont="1" applyAlignment="1">
      <alignment vertical="center" wrapText="1"/>
    </xf>
    <xf numFmtId="2" fontId="50" fillId="0" borderId="0" xfId="0" applyNumberFormat="1" applyFont="1" applyAlignment="1">
      <alignment vertical="center" wrapText="1"/>
    </xf>
    <xf numFmtId="0" fontId="50" fillId="0" borderId="0" xfId="0" applyFont="1" applyAlignment="1">
      <alignment vertical="center" wrapText="1"/>
    </xf>
    <xf numFmtId="3" fontId="50" fillId="0" borderId="0" xfId="0" applyNumberFormat="1" applyFont="1" applyAlignment="1">
      <alignment vertical="center" wrapText="1"/>
    </xf>
    <xf numFmtId="0" fontId="51" fillId="39" borderId="58" xfId="0" applyFont="1" applyFill="1" applyBorder="1" applyAlignment="1">
      <alignment horizontal="center" vertical="center" wrapText="1"/>
    </xf>
    <xf numFmtId="0" fontId="145" fillId="39" borderId="53" xfId="0" applyFont="1" applyFill="1" applyBorder="1" applyAlignment="1">
      <alignment horizontal="center" vertical="center" wrapText="1"/>
    </xf>
    <xf numFmtId="0" fontId="51" fillId="39" borderId="71" xfId="0" applyFont="1" applyFill="1" applyBorder="1" applyAlignment="1">
      <alignment horizontal="center" vertical="center" wrapText="1"/>
    </xf>
    <xf numFmtId="0" fontId="51" fillId="39" borderId="156" xfId="0" applyFont="1" applyFill="1" applyBorder="1" applyAlignment="1">
      <alignment horizontal="center" vertical="center" wrapText="1"/>
    </xf>
    <xf numFmtId="0" fontId="51" fillId="39" borderId="77" xfId="0" applyFont="1" applyFill="1" applyBorder="1" applyAlignment="1">
      <alignment horizontal="center" vertical="center" wrapText="1"/>
    </xf>
    <xf numFmtId="0" fontId="123" fillId="39" borderId="137" xfId="0" applyFont="1" applyFill="1" applyBorder="1" applyAlignment="1">
      <alignment horizontal="center" vertical="center" wrapText="1"/>
    </xf>
    <xf numFmtId="0" fontId="51" fillId="39" borderId="166" xfId="0" applyFont="1" applyFill="1" applyBorder="1" applyAlignment="1">
      <alignment horizontal="center" vertical="center" wrapText="1"/>
    </xf>
    <xf numFmtId="0" fontId="138" fillId="0" borderId="170" xfId="0" applyFont="1" applyBorder="1" applyAlignment="1">
      <alignment horizontal="center" vertical="center" wrapText="1"/>
    </xf>
    <xf numFmtId="0" fontId="123" fillId="39" borderId="54" xfId="0" applyFont="1" applyFill="1" applyBorder="1" applyAlignment="1">
      <alignment horizontal="center" vertical="center" wrapText="1"/>
    </xf>
    <xf numFmtId="0" fontId="123" fillId="39" borderId="71" xfId="0" applyFont="1" applyFill="1" applyBorder="1" applyAlignment="1">
      <alignment horizontal="center" vertical="center" wrapText="1"/>
    </xf>
    <xf numFmtId="0" fontId="123" fillId="39" borderId="163" xfId="0" applyFont="1" applyFill="1" applyBorder="1" applyAlignment="1">
      <alignment horizontal="center" vertical="center" wrapText="1"/>
    </xf>
    <xf numFmtId="0" fontId="123" fillId="39" borderId="166" xfId="0" applyFont="1" applyFill="1" applyBorder="1" applyAlignment="1">
      <alignment horizontal="center" vertical="center" wrapText="1"/>
    </xf>
    <xf numFmtId="0" fontId="123" fillId="39" borderId="65" xfId="0" applyFont="1" applyFill="1" applyBorder="1" applyAlignment="1">
      <alignment horizontal="center" vertical="center" wrapText="1"/>
    </xf>
    <xf numFmtId="0" fontId="123" fillId="39" borderId="170" xfId="0" applyFont="1" applyFill="1" applyBorder="1" applyAlignment="1">
      <alignment horizontal="center" vertical="center" wrapText="1"/>
    </xf>
    <xf numFmtId="0" fontId="123" fillId="39" borderId="154" xfId="0" applyFont="1" applyFill="1" applyBorder="1" applyAlignment="1">
      <alignment horizontal="center" vertical="center" wrapText="1"/>
    </xf>
    <xf numFmtId="0" fontId="163" fillId="0" borderId="0" xfId="0" applyFont="1" applyBorder="1" applyAlignment="1">
      <alignment horizontal="center" vertical="center" wrapText="1"/>
    </xf>
    <xf numFmtId="0" fontId="123" fillId="39" borderId="74" xfId="0" applyFont="1" applyFill="1" applyBorder="1" applyAlignment="1">
      <alignment horizontal="center" vertical="center" wrapText="1"/>
    </xf>
    <xf numFmtId="0" fontId="180" fillId="39" borderId="73" xfId="0" applyFont="1" applyFill="1" applyBorder="1" applyAlignment="1">
      <alignment horizontal="center" vertical="center" wrapText="1"/>
    </xf>
    <xf numFmtId="0" fontId="179" fillId="3" borderId="0" xfId="2" applyFont="1" applyFill="1" applyAlignment="1">
      <alignment vertical="center" wrapText="1"/>
    </xf>
    <xf numFmtId="0" fontId="7" fillId="0" borderId="0" xfId="2" applyFont="1" applyAlignment="1">
      <alignment vertical="center" wrapText="1"/>
    </xf>
    <xf numFmtId="0" fontId="107" fillId="0" borderId="0" xfId="2" applyFont="1" applyAlignment="1">
      <alignment horizontal="center" vertical="center" wrapText="1"/>
    </xf>
    <xf numFmtId="0" fontId="149" fillId="2" borderId="0" xfId="5" applyFont="1" applyFill="1" applyAlignment="1">
      <alignment vertical="center"/>
    </xf>
    <xf numFmtId="0" fontId="123" fillId="39" borderId="58" xfId="2" applyFont="1" applyFill="1" applyBorder="1" applyAlignment="1">
      <alignment horizontal="center" vertical="center" wrapText="1"/>
    </xf>
    <xf numFmtId="0" fontId="180" fillId="39" borderId="58" xfId="2" applyFont="1" applyFill="1" applyBorder="1" applyAlignment="1">
      <alignment horizontal="center" vertical="center" wrapText="1"/>
    </xf>
    <xf numFmtId="0" fontId="123" fillId="39" borderId="79" xfId="2" applyFont="1" applyFill="1" applyBorder="1" applyAlignment="1">
      <alignment horizontal="center" vertical="center" wrapText="1"/>
    </xf>
    <xf numFmtId="0" fontId="51" fillId="39" borderId="155" xfId="2" applyFont="1" applyFill="1" applyBorder="1" applyAlignment="1">
      <alignment horizontal="center" vertical="center" wrapText="1"/>
    </xf>
    <xf numFmtId="0" fontId="123" fillId="39" borderId="78" xfId="2" applyFont="1" applyFill="1" applyBorder="1" applyAlignment="1">
      <alignment horizontal="center" vertical="center" wrapText="1"/>
    </xf>
    <xf numFmtId="0" fontId="180" fillId="39" borderId="79" xfId="2" applyFont="1" applyFill="1" applyBorder="1" applyAlignment="1">
      <alignment horizontal="center" vertical="center" wrapText="1"/>
    </xf>
    <xf numFmtId="0" fontId="162" fillId="0" borderId="64" xfId="2" applyFont="1" applyBorder="1" applyAlignment="1">
      <alignment vertical="center" wrapText="1"/>
    </xf>
    <xf numFmtId="0" fontId="162" fillId="0" borderId="65" xfId="2" applyFont="1" applyBorder="1" applyAlignment="1">
      <alignment vertical="center" wrapText="1"/>
    </xf>
    <xf numFmtId="0" fontId="150" fillId="0" borderId="54" xfId="2" applyFont="1" applyBorder="1" applyAlignment="1">
      <alignment horizontal="left" vertical="center" wrapText="1"/>
    </xf>
    <xf numFmtId="3" fontId="139" fillId="0" borderId="57" xfId="2" applyNumberFormat="1" applyFont="1" applyBorder="1" applyAlignment="1" applyProtection="1">
      <alignment horizontal="center" vertical="center" wrapText="1"/>
      <protection locked="0"/>
    </xf>
    <xf numFmtId="0" fontId="123" fillId="39" borderId="125" xfId="2" applyFont="1" applyFill="1" applyBorder="1" applyAlignment="1">
      <alignment horizontal="center" vertical="center" wrapText="1"/>
    </xf>
    <xf numFmtId="0" fontId="136" fillId="0" borderId="0" xfId="2" applyFont="1" applyAlignment="1">
      <alignment horizontal="center" vertical="center" wrapText="1"/>
    </xf>
    <xf numFmtId="10" fontId="144" fillId="0" borderId="0" xfId="2" applyNumberFormat="1" applyFont="1" applyAlignment="1">
      <alignment vertical="center" wrapText="1"/>
    </xf>
    <xf numFmtId="3" fontId="162" fillId="0" borderId="64" xfId="2" applyNumberFormat="1" applyFont="1" applyBorder="1" applyAlignment="1">
      <alignment vertical="center" wrapText="1"/>
    </xf>
    <xf numFmtId="0" fontId="162" fillId="0" borderId="56" xfId="2" applyFont="1" applyBorder="1" applyAlignment="1">
      <alignment vertical="center" wrapText="1"/>
    </xf>
    <xf numFmtId="0" fontId="66" fillId="0" borderId="0" xfId="2" applyFont="1" applyAlignment="1">
      <alignment horizontal="left" vertical="center"/>
    </xf>
    <xf numFmtId="3" fontId="139" fillId="3" borderId="53" xfId="2" applyNumberFormat="1" applyFont="1" applyFill="1" applyBorder="1" applyAlignment="1" applyProtection="1">
      <alignment horizontal="center" vertical="center"/>
      <protection locked="0"/>
    </xf>
    <xf numFmtId="3" fontId="139" fillId="3" borderId="63" xfId="2" applyNumberFormat="1" applyFont="1" applyFill="1" applyBorder="1" applyAlignment="1" applyProtection="1">
      <alignment horizontal="center" vertical="center"/>
      <protection locked="0"/>
    </xf>
    <xf numFmtId="3" fontId="139" fillId="0" borderId="63" xfId="2" applyNumberFormat="1" applyFont="1" applyBorder="1" applyAlignment="1" applyProtection="1">
      <alignment horizontal="center" vertical="center" wrapText="1"/>
      <protection locked="0"/>
    </xf>
    <xf numFmtId="3" fontId="139" fillId="3" borderId="63" xfId="2" applyNumberFormat="1" applyFont="1" applyFill="1" applyBorder="1" applyAlignment="1" applyProtection="1">
      <alignment horizontal="center" vertical="center" wrapText="1"/>
      <protection locked="0"/>
    </xf>
    <xf numFmtId="3" fontId="139" fillId="3" borderId="54" xfId="2" applyNumberFormat="1" applyFont="1" applyFill="1" applyBorder="1" applyAlignment="1" applyProtection="1">
      <alignment horizontal="center" vertical="center" wrapText="1"/>
      <protection locked="0"/>
    </xf>
    <xf numFmtId="4" fontId="151" fillId="0" borderId="58" xfId="2" applyNumberFormat="1" applyFont="1" applyBorder="1" applyAlignment="1">
      <alignment horizontal="center" vertical="center" wrapText="1"/>
    </xf>
    <xf numFmtId="0" fontId="163" fillId="0" borderId="65" xfId="2" applyFont="1" applyBorder="1" applyAlignment="1">
      <alignment vertical="center" wrapText="1"/>
    </xf>
    <xf numFmtId="0" fontId="51" fillId="39" borderId="69" xfId="2" applyFont="1" applyFill="1" applyBorder="1" applyAlignment="1">
      <alignment horizontal="center" vertical="center" wrapText="1"/>
    </xf>
    <xf numFmtId="0" fontId="123" fillId="39" borderId="57" xfId="2" applyFont="1" applyFill="1" applyBorder="1" applyAlignment="1">
      <alignment horizontal="center" vertical="center" wrapText="1"/>
    </xf>
    <xf numFmtId="0" fontId="123" fillId="39" borderId="155" xfId="2" applyFont="1" applyFill="1" applyBorder="1" applyAlignment="1">
      <alignment horizontal="center" vertical="center" wrapText="1"/>
    </xf>
    <xf numFmtId="0" fontId="123" fillId="39" borderId="166" xfId="2" applyFont="1" applyFill="1" applyBorder="1" applyAlignment="1">
      <alignment horizontal="center" vertical="center" wrapText="1"/>
    </xf>
    <xf numFmtId="0" fontId="123" fillId="39" borderId="163" xfId="2" applyFont="1" applyFill="1" applyBorder="1" applyAlignment="1">
      <alignment horizontal="center" vertical="center" wrapText="1"/>
    </xf>
    <xf numFmtId="10" fontId="150" fillId="0" borderId="12" xfId="7" applyNumberFormat="1" applyFont="1" applyBorder="1" applyAlignment="1">
      <alignment vertical="center" wrapText="1"/>
    </xf>
    <xf numFmtId="10" fontId="150" fillId="0" borderId="61" xfId="7" applyNumberFormat="1" applyFont="1" applyBorder="1" applyAlignment="1">
      <alignment vertical="center" wrapText="1"/>
    </xf>
    <xf numFmtId="0" fontId="66" fillId="0" borderId="0" xfId="0" applyFont="1" applyBorder="1" applyAlignment="1">
      <alignment horizontal="left" vertical="center"/>
    </xf>
    <xf numFmtId="10" fontId="50" fillId="0" borderId="0" xfId="7" applyNumberFormat="1" applyFont="1" applyBorder="1" applyAlignment="1">
      <alignment vertical="center" wrapText="1"/>
    </xf>
    <xf numFmtId="3" fontId="50" fillId="0" borderId="0" xfId="7" applyNumberFormat="1" applyFont="1" applyBorder="1" applyAlignment="1" applyProtection="1">
      <alignment horizontal="center" vertical="center"/>
      <protection locked="0"/>
    </xf>
    <xf numFmtId="10" fontId="50" fillId="0" borderId="0" xfId="6" applyNumberFormat="1" applyFont="1" applyBorder="1" applyAlignment="1">
      <alignment vertical="center" wrapText="1"/>
    </xf>
    <xf numFmtId="9" fontId="50" fillId="0" borderId="0" xfId="8" applyFont="1" applyBorder="1" applyAlignment="1">
      <alignment vertical="center" wrapText="1"/>
    </xf>
    <xf numFmtId="10" fontId="51" fillId="0" borderId="0" xfId="7" applyNumberFormat="1" applyFont="1" applyBorder="1" applyAlignment="1">
      <alignment vertical="center" wrapText="1"/>
    </xf>
    <xf numFmtId="2" fontId="51" fillId="0" borderId="0" xfId="0" applyNumberFormat="1" applyFont="1" applyBorder="1" applyAlignment="1">
      <alignment vertical="center" wrapText="1"/>
    </xf>
    <xf numFmtId="2" fontId="51" fillId="0" borderId="0" xfId="0" applyNumberFormat="1" applyFont="1" applyBorder="1" applyAlignment="1">
      <alignment horizontal="left" vertical="center" wrapText="1"/>
    </xf>
    <xf numFmtId="2" fontId="51" fillId="0" borderId="0" xfId="0" applyNumberFormat="1" applyFont="1" applyAlignment="1">
      <alignment horizontal="left" vertical="center" wrapText="1"/>
    </xf>
    <xf numFmtId="2" fontId="50" fillId="0" borderId="0" xfId="0" applyNumberFormat="1" applyFont="1" applyAlignment="1">
      <alignment horizontal="left" vertical="center" wrapText="1"/>
    </xf>
    <xf numFmtId="0" fontId="66" fillId="0" borderId="0" xfId="0" applyFont="1" applyAlignment="1">
      <alignment horizontal="left" vertical="center" wrapText="1"/>
    </xf>
    <xf numFmtId="3" fontId="66" fillId="0" borderId="0" xfId="0" applyNumberFormat="1" applyFont="1" applyAlignment="1">
      <alignment horizontal="left" vertical="center" wrapText="1"/>
    </xf>
    <xf numFmtId="0" fontId="66" fillId="0" borderId="0" xfId="0" applyFont="1" applyBorder="1" applyAlignment="1">
      <alignment vertical="center" wrapText="1"/>
    </xf>
    <xf numFmtId="2" fontId="91" fillId="0" borderId="0" xfId="0" applyNumberFormat="1" applyFont="1" applyAlignment="1">
      <alignment horizontal="left" vertical="center" wrapText="1"/>
    </xf>
    <xf numFmtId="3" fontId="162" fillId="4" borderId="0" xfId="3" applyNumberFormat="1" applyFont="1" applyFill="1" applyAlignment="1">
      <alignment horizontal="center" vertical="center" wrapText="1"/>
    </xf>
    <xf numFmtId="0" fontId="162" fillId="4" borderId="0" xfId="2" applyFont="1" applyFill="1" applyAlignment="1">
      <alignment vertical="center" wrapText="1"/>
    </xf>
    <xf numFmtId="0" fontId="162" fillId="4" borderId="0" xfId="2" applyFont="1" applyFill="1" applyAlignment="1">
      <alignment horizontal="center" vertical="center" wrapText="1"/>
    </xf>
    <xf numFmtId="3" fontId="186" fillId="4" borderId="0" xfId="3" applyNumberFormat="1" applyFont="1" applyFill="1" applyAlignment="1">
      <alignment horizontal="center" vertical="center" wrapText="1"/>
    </xf>
    <xf numFmtId="0" fontId="187" fillId="0" borderId="0" xfId="2" applyFont="1" applyAlignment="1">
      <alignment vertical="center"/>
    </xf>
    <xf numFmtId="0" fontId="188" fillId="2" borderId="0" xfId="5" applyFont="1" applyFill="1" applyAlignment="1">
      <alignment vertical="center"/>
    </xf>
    <xf numFmtId="0" fontId="91" fillId="4" borderId="53" xfId="3" applyFont="1" applyFill="1" applyBorder="1" applyAlignment="1">
      <alignment horizontal="left" vertical="center" indent="1"/>
    </xf>
    <xf numFmtId="3" fontId="66" fillId="4" borderId="55" xfId="2" applyNumberFormat="1" applyFont="1" applyFill="1" applyBorder="1" applyAlignment="1" applyProtection="1">
      <alignment horizontal="center" vertical="center"/>
      <protection locked="0"/>
    </xf>
    <xf numFmtId="4" fontId="157" fillId="4" borderId="56" xfId="2" applyNumberFormat="1" applyFont="1" applyFill="1" applyBorder="1" applyAlignment="1">
      <alignment horizontal="center" vertical="center"/>
    </xf>
    <xf numFmtId="3" fontId="66" fillId="4" borderId="53" xfId="2" applyNumberFormat="1" applyFont="1" applyFill="1" applyBorder="1" applyAlignment="1" applyProtection="1">
      <alignment horizontal="center" vertical="center"/>
      <protection locked="0"/>
    </xf>
    <xf numFmtId="3" fontId="66" fillId="4" borderId="0" xfId="2" applyNumberFormat="1" applyFont="1" applyFill="1" applyAlignment="1" applyProtection="1">
      <alignment horizontal="center" vertical="center"/>
      <protection locked="0"/>
    </xf>
    <xf numFmtId="0" fontId="91" fillId="4" borderId="63" xfId="3" applyFont="1" applyFill="1" applyBorder="1" applyAlignment="1">
      <alignment horizontal="left" vertical="center" indent="1"/>
    </xf>
    <xf numFmtId="3" fontId="66" fillId="4" borderId="59" xfId="2" applyNumberFormat="1" applyFont="1" applyFill="1" applyBorder="1" applyAlignment="1" applyProtection="1">
      <alignment horizontal="center" vertical="center"/>
      <protection locked="0"/>
    </xf>
    <xf numFmtId="4" fontId="157" fillId="4" borderId="60" xfId="2" applyNumberFormat="1" applyFont="1" applyFill="1" applyBorder="1" applyAlignment="1">
      <alignment horizontal="center" vertical="center"/>
    </xf>
    <xf numFmtId="3" fontId="66" fillId="4" borderId="63" xfId="2" applyNumberFormat="1" applyFont="1" applyFill="1" applyBorder="1" applyAlignment="1" applyProtection="1">
      <alignment horizontal="center" vertical="center"/>
      <protection locked="0"/>
    </xf>
    <xf numFmtId="3" fontId="147" fillId="0" borderId="0" xfId="2" applyNumberFormat="1" applyFont="1"/>
    <xf numFmtId="3" fontId="123" fillId="39" borderId="79" xfId="3" applyNumberFormat="1" applyFont="1" applyFill="1" applyBorder="1" applyAlignment="1">
      <alignment horizontal="center" vertical="center" wrapText="1"/>
    </xf>
    <xf numFmtId="3" fontId="123" fillId="39" borderId="77" xfId="3" applyNumberFormat="1" applyFont="1" applyFill="1" applyBorder="1" applyAlignment="1">
      <alignment horizontal="center" vertical="center" wrapText="1"/>
    </xf>
    <xf numFmtId="3" fontId="123" fillId="39" borderId="78" xfId="3" applyNumberFormat="1" applyFont="1" applyFill="1" applyBorder="1" applyAlignment="1">
      <alignment horizontal="center" vertical="center" wrapText="1"/>
    </xf>
    <xf numFmtId="3" fontId="163" fillId="4" borderId="0" xfId="3" applyNumberFormat="1" applyFont="1" applyFill="1" applyAlignment="1">
      <alignment horizontal="center" vertical="center" wrapText="1"/>
    </xf>
    <xf numFmtId="3" fontId="123" fillId="39" borderId="58" xfId="3" applyNumberFormat="1" applyFont="1" applyFill="1" applyBorder="1" applyAlignment="1">
      <alignment horizontal="center" vertical="center" wrapText="1"/>
    </xf>
    <xf numFmtId="3" fontId="123" fillId="39" borderId="167" xfId="3" applyNumberFormat="1" applyFont="1" applyFill="1" applyBorder="1" applyAlignment="1">
      <alignment horizontal="center" vertical="center" wrapText="1"/>
    </xf>
    <xf numFmtId="3" fontId="123" fillId="39" borderId="179" xfId="3" applyNumberFormat="1" applyFont="1" applyFill="1" applyBorder="1" applyAlignment="1">
      <alignment horizontal="center" vertical="center" wrapText="1"/>
    </xf>
    <xf numFmtId="3" fontId="123" fillId="39" borderId="154" xfId="3" applyNumberFormat="1" applyFont="1" applyFill="1" applyBorder="1" applyAlignment="1">
      <alignment horizontal="center" vertical="center" wrapText="1"/>
    </xf>
    <xf numFmtId="3" fontId="123" fillId="39" borderId="155" xfId="3" applyNumberFormat="1" applyFont="1" applyFill="1" applyBorder="1" applyAlignment="1">
      <alignment horizontal="center" vertical="center" wrapText="1"/>
    </xf>
    <xf numFmtId="3" fontId="123" fillId="39" borderId="163" xfId="3" applyNumberFormat="1" applyFont="1" applyFill="1" applyBorder="1" applyAlignment="1">
      <alignment horizontal="center" vertical="center" wrapText="1"/>
    </xf>
    <xf numFmtId="3" fontId="66" fillId="4" borderId="181" xfId="2" applyNumberFormat="1" applyFont="1" applyFill="1" applyBorder="1" applyAlignment="1" applyProtection="1">
      <alignment horizontal="center" vertical="center"/>
      <protection locked="0"/>
    </xf>
    <xf numFmtId="2" fontId="148" fillId="0" borderId="117" xfId="2" applyNumberFormat="1" applyFont="1" applyBorder="1" applyAlignment="1">
      <alignment horizontal="left" vertical="center" wrapText="1"/>
    </xf>
    <xf numFmtId="3" fontId="66" fillId="4" borderId="183" xfId="2" applyNumberFormat="1" applyFont="1" applyFill="1" applyBorder="1" applyAlignment="1" applyProtection="1">
      <alignment horizontal="center" vertical="center"/>
      <protection locked="0"/>
    </xf>
    <xf numFmtId="4" fontId="157" fillId="4" borderId="184" xfId="2" applyNumberFormat="1" applyFont="1" applyFill="1" applyBorder="1" applyAlignment="1">
      <alignment horizontal="center" vertical="center"/>
    </xf>
    <xf numFmtId="0" fontId="137" fillId="0" borderId="117" xfId="2" applyFont="1" applyBorder="1" applyAlignment="1">
      <alignment vertical="center" wrapText="1"/>
    </xf>
    <xf numFmtId="0" fontId="137" fillId="0" borderId="86" xfId="2" applyFont="1" applyBorder="1" applyAlignment="1">
      <alignment vertical="center" wrapText="1"/>
    </xf>
    <xf numFmtId="0" fontId="91" fillId="4" borderId="183" xfId="3" applyFont="1" applyFill="1" applyBorder="1" applyAlignment="1">
      <alignment horizontal="left" vertical="center" indent="1"/>
    </xf>
    <xf numFmtId="0" fontId="91" fillId="4" borderId="54" xfId="3" applyFont="1" applyFill="1" applyBorder="1" applyAlignment="1">
      <alignment horizontal="left" vertical="center" indent="1"/>
    </xf>
    <xf numFmtId="3" fontId="66" fillId="4" borderId="57" xfId="2" applyNumberFormat="1" applyFont="1" applyFill="1" applyBorder="1" applyAlignment="1" applyProtection="1">
      <alignment horizontal="center" vertical="center"/>
      <protection locked="0"/>
    </xf>
    <xf numFmtId="4" fontId="157" fillId="4" borderId="58" xfId="2" applyNumberFormat="1" applyFont="1" applyFill="1" applyBorder="1" applyAlignment="1">
      <alignment horizontal="center" vertical="center"/>
    </xf>
    <xf numFmtId="3" fontId="123" fillId="39" borderId="166" xfId="3" applyNumberFormat="1" applyFont="1" applyFill="1" applyBorder="1" applyAlignment="1">
      <alignment horizontal="center" vertical="center" wrapText="1"/>
    </xf>
    <xf numFmtId="0" fontId="163" fillId="4" borderId="0" xfId="2" applyFont="1" applyFill="1" applyAlignment="1">
      <alignment horizontal="center" vertical="center" wrapText="1"/>
    </xf>
    <xf numFmtId="3" fontId="180" fillId="39" borderId="154" xfId="3" applyNumberFormat="1" applyFont="1" applyFill="1" applyBorder="1" applyAlignment="1">
      <alignment horizontal="center" vertical="center" wrapText="1"/>
    </xf>
    <xf numFmtId="3" fontId="123" fillId="39" borderId="160" xfId="3" applyNumberFormat="1" applyFont="1" applyFill="1" applyBorder="1" applyAlignment="1">
      <alignment horizontal="center" vertical="center" wrapText="1"/>
    </xf>
    <xf numFmtId="0" fontId="66" fillId="0" borderId="0" xfId="16" applyFont="1" applyAlignment="1">
      <alignment vertical="center"/>
    </xf>
    <xf numFmtId="0" fontId="137" fillId="0" borderId="0" xfId="16" applyFont="1" applyBorder="1" applyAlignment="1">
      <alignment vertical="center" wrapText="1"/>
    </xf>
    <xf numFmtId="0" fontId="139" fillId="0" borderId="0" xfId="16" applyFont="1" applyAlignment="1">
      <alignment vertical="center" wrapText="1"/>
    </xf>
    <xf numFmtId="0" fontId="165" fillId="0" borderId="0" xfId="16" applyFont="1" applyAlignment="1">
      <alignment vertical="center" wrapText="1"/>
    </xf>
    <xf numFmtId="0" fontId="50" fillId="0" borderId="0" xfId="16" applyFont="1" applyAlignment="1">
      <alignment vertical="center"/>
    </xf>
    <xf numFmtId="0" fontId="140" fillId="0" borderId="0" xfId="16" applyFont="1" applyAlignment="1">
      <alignment horizontal="left" vertical="center"/>
    </xf>
    <xf numFmtId="0" fontId="148" fillId="0" borderId="0" xfId="16" applyFont="1"/>
    <xf numFmtId="0" fontId="149" fillId="0" borderId="0" xfId="16" applyFont="1" applyAlignment="1">
      <alignment horizontal="left" vertical="center"/>
    </xf>
    <xf numFmtId="0" fontId="166" fillId="0" borderId="0" xfId="16" applyFont="1" applyAlignment="1">
      <alignment horizontal="left" vertical="center"/>
    </xf>
    <xf numFmtId="0" fontId="50" fillId="0" borderId="0" xfId="16" applyFont="1" applyAlignment="1">
      <alignment horizontal="left" vertical="center"/>
    </xf>
    <xf numFmtId="0" fontId="50" fillId="0" borderId="0" xfId="16" applyFont="1" applyAlignment="1">
      <alignment horizontal="center" vertical="center"/>
    </xf>
    <xf numFmtId="0" fontId="166" fillId="4" borderId="0" xfId="16" applyFont="1" applyFill="1" applyBorder="1" applyAlignment="1">
      <alignment horizontal="left" vertical="center"/>
    </xf>
    <xf numFmtId="0" fontId="134" fillId="0" borderId="0" xfId="16" applyFont="1" applyAlignment="1">
      <alignment vertical="center" wrapText="1"/>
    </xf>
    <xf numFmtId="0" fontId="134" fillId="0" borderId="0" xfId="16" applyFont="1" applyAlignment="1">
      <alignment vertical="center"/>
    </xf>
    <xf numFmtId="0" fontId="91" fillId="4" borderId="53" xfId="16" applyFont="1" applyFill="1" applyBorder="1" applyAlignment="1">
      <alignment horizontal="left" vertical="center" indent="1"/>
    </xf>
    <xf numFmtId="3" fontId="66" fillId="4" borderId="55" xfId="0" applyNumberFormat="1" applyFont="1" applyFill="1" applyBorder="1" applyAlignment="1" applyProtection="1">
      <alignment horizontal="center" vertical="center"/>
      <protection locked="0"/>
    </xf>
    <xf numFmtId="4" fontId="157" fillId="4" borderId="56" xfId="0" applyNumberFormat="1" applyFont="1" applyFill="1" applyBorder="1" applyAlignment="1">
      <alignment horizontal="center" vertical="center"/>
    </xf>
    <xf numFmtId="3" fontId="137" fillId="0" borderId="0" xfId="16" applyNumberFormat="1" applyFont="1" applyBorder="1" applyAlignment="1">
      <alignment vertical="center"/>
    </xf>
    <xf numFmtId="0" fontId="91" fillId="4" borderId="63" xfId="16" applyFont="1" applyFill="1" applyBorder="1" applyAlignment="1">
      <alignment horizontal="left" vertical="center" indent="1"/>
    </xf>
    <xf numFmtId="3" fontId="66" fillId="4" borderId="59" xfId="0" applyNumberFormat="1" applyFont="1" applyFill="1" applyBorder="1" applyAlignment="1" applyProtection="1">
      <alignment horizontal="center" vertical="center"/>
      <protection locked="0"/>
    </xf>
    <xf numFmtId="4" fontId="157" fillId="4" borderId="60" xfId="0" applyNumberFormat="1" applyFont="1" applyFill="1" applyBorder="1" applyAlignment="1">
      <alignment horizontal="center" vertical="center"/>
    </xf>
    <xf numFmtId="0" fontId="91" fillId="4" borderId="54" xfId="16" applyFont="1" applyFill="1" applyBorder="1" applyAlignment="1">
      <alignment horizontal="left" vertical="center" indent="1"/>
    </xf>
    <xf numFmtId="3" fontId="66" fillId="4" borderId="57" xfId="0" applyNumberFormat="1" applyFont="1" applyFill="1" applyBorder="1" applyAlignment="1" applyProtection="1">
      <alignment horizontal="center" vertical="center"/>
      <protection locked="0"/>
    </xf>
    <xf numFmtId="4" fontId="157" fillId="4" borderId="58" xfId="0" applyNumberFormat="1" applyFont="1" applyFill="1" applyBorder="1" applyAlignment="1">
      <alignment horizontal="center" vertical="center"/>
    </xf>
    <xf numFmtId="3" fontId="134" fillId="0" borderId="0" xfId="16" applyNumberFormat="1" applyFont="1" applyBorder="1" applyAlignment="1">
      <alignment horizontal="center" vertical="center" wrapText="1"/>
    </xf>
    <xf numFmtId="4" fontId="134" fillId="0" borderId="0" xfId="16" applyNumberFormat="1" applyFont="1" applyBorder="1" applyAlignment="1">
      <alignment horizontal="center" vertical="center" wrapText="1"/>
    </xf>
    <xf numFmtId="2" fontId="149" fillId="0" borderId="0" xfId="16" applyNumberFormat="1" applyFont="1" applyAlignment="1">
      <alignment vertical="center" wrapText="1"/>
    </xf>
    <xf numFmtId="0" fontId="149" fillId="0" borderId="0" xfId="16" applyFont="1" applyBorder="1" applyAlignment="1">
      <alignment vertical="center" wrapText="1"/>
    </xf>
    <xf numFmtId="0" fontId="140" fillId="0" borderId="0" xfId="16" applyFont="1" applyAlignment="1">
      <alignment vertical="center" wrapText="1"/>
    </xf>
    <xf numFmtId="3" fontId="51" fillId="39" borderId="154" xfId="16" applyNumberFormat="1" applyFont="1" applyFill="1" applyBorder="1" applyAlignment="1">
      <alignment horizontal="center" vertical="center" wrapText="1"/>
    </xf>
    <xf numFmtId="3" fontId="51" fillId="39" borderId="166" xfId="16" applyNumberFormat="1" applyFont="1" applyFill="1" applyBorder="1" applyAlignment="1">
      <alignment horizontal="center" vertical="center" wrapText="1"/>
    </xf>
    <xf numFmtId="3" fontId="51" fillId="39" borderId="155" xfId="16" applyNumberFormat="1" applyFont="1" applyFill="1" applyBorder="1" applyAlignment="1">
      <alignment horizontal="center" vertical="center" wrapText="1"/>
    </xf>
    <xf numFmtId="3" fontId="51" fillId="39" borderId="71" xfId="16" applyNumberFormat="1" applyFont="1" applyFill="1" applyBorder="1" applyAlignment="1">
      <alignment horizontal="center" vertical="center" wrapText="1"/>
    </xf>
    <xf numFmtId="0" fontId="66" fillId="4" borderId="0" xfId="16" applyFont="1" applyFill="1" applyAlignment="1">
      <alignment vertical="center"/>
    </xf>
    <xf numFmtId="0" fontId="6" fillId="0" borderId="0" xfId="16" applyFont="1" applyBorder="1"/>
    <xf numFmtId="0" fontId="6" fillId="4" borderId="0" xfId="16" applyFont="1" applyFill="1" applyBorder="1"/>
    <xf numFmtId="0" fontId="138" fillId="4" borderId="0" xfId="16" applyFont="1" applyFill="1" applyAlignment="1">
      <alignment horizontal="right" vertical="center"/>
    </xf>
    <xf numFmtId="0" fontId="140" fillId="4" borderId="0" xfId="16" applyFont="1" applyFill="1" applyAlignment="1">
      <alignment horizontal="left" vertical="center"/>
    </xf>
    <xf numFmtId="0" fontId="148" fillId="4" borderId="0" xfId="16" applyFont="1" applyFill="1" applyAlignment="1">
      <alignment horizontal="center"/>
    </xf>
    <xf numFmtId="3" fontId="140" fillId="4" borderId="0" xfId="16" applyNumberFormat="1" applyFont="1" applyFill="1" applyAlignment="1">
      <alignment horizontal="left" vertical="center"/>
    </xf>
    <xf numFmtId="0" fontId="6" fillId="4" borderId="0" xfId="16" applyFont="1" applyFill="1" applyAlignment="1">
      <alignment horizontal="left" vertical="center"/>
    </xf>
    <xf numFmtId="0" fontId="149" fillId="4" borderId="0" xfId="16" applyFont="1" applyFill="1" applyAlignment="1">
      <alignment horizontal="left" vertical="center"/>
    </xf>
    <xf numFmtId="0" fontId="134" fillId="4" borderId="0" xfId="16" applyFont="1" applyFill="1" applyAlignment="1">
      <alignment vertical="center"/>
    </xf>
    <xf numFmtId="0" fontId="107" fillId="4" borderId="0" xfId="16" applyFont="1" applyFill="1" applyAlignment="1">
      <alignment vertical="center"/>
    </xf>
    <xf numFmtId="0" fontId="50" fillId="4" borderId="0" xfId="16" applyFont="1" applyFill="1" applyAlignment="1">
      <alignment horizontal="left" vertical="center"/>
    </xf>
    <xf numFmtId="0" fontId="134" fillId="4" borderId="0" xfId="16" applyFont="1" applyFill="1" applyAlignment="1">
      <alignment vertical="center" wrapText="1"/>
    </xf>
    <xf numFmtId="0" fontId="50" fillId="0" borderId="0" xfId="5" applyFont="1" applyAlignment="1">
      <alignment vertical="center"/>
    </xf>
    <xf numFmtId="3" fontId="66" fillId="0" borderId="0" xfId="16" applyNumberFormat="1" applyFont="1" applyBorder="1" applyAlignment="1">
      <alignment horizontal="center" vertical="center"/>
    </xf>
    <xf numFmtId="167" fontId="66" fillId="0" borderId="0" xfId="16" applyNumberFormat="1" applyFont="1" applyBorder="1" applyAlignment="1">
      <alignment horizontal="center" vertical="center"/>
    </xf>
    <xf numFmtId="4" fontId="66" fillId="0" borderId="0" xfId="16" applyNumberFormat="1" applyFont="1" applyBorder="1" applyAlignment="1">
      <alignment horizontal="center" vertical="center"/>
    </xf>
    <xf numFmtId="0" fontId="66" fillId="0" borderId="0" xfId="16" applyFont="1" applyBorder="1" applyAlignment="1">
      <alignment horizontal="center" vertical="center" wrapText="1"/>
    </xf>
    <xf numFmtId="0" fontId="66" fillId="4" borderId="0" xfId="16" applyFont="1" applyFill="1" applyBorder="1" applyAlignment="1">
      <alignment horizontal="center" vertical="center" wrapText="1"/>
    </xf>
    <xf numFmtId="3" fontId="66" fillId="4" borderId="0" xfId="16" applyNumberFormat="1" applyFont="1" applyFill="1" applyBorder="1" applyAlignment="1">
      <alignment horizontal="center" vertical="center"/>
    </xf>
    <xf numFmtId="4" fontId="66" fillId="4" borderId="0" xfId="16" applyNumberFormat="1" applyFont="1" applyFill="1" applyBorder="1" applyAlignment="1">
      <alignment horizontal="center" vertical="center"/>
    </xf>
    <xf numFmtId="0" fontId="66" fillId="0" borderId="0" xfId="16" applyFont="1"/>
    <xf numFmtId="0" fontId="189" fillId="0" borderId="0" xfId="0" applyFont="1" applyAlignment="1">
      <alignment horizontal="left" vertical="center"/>
    </xf>
    <xf numFmtId="0" fontId="186" fillId="0" borderId="0" xfId="0" applyFont="1" applyAlignment="1">
      <alignment vertical="center"/>
    </xf>
    <xf numFmtId="0" fontId="66" fillId="0" borderId="0" xfId="0" applyFont="1" applyAlignment="1">
      <alignment horizontal="left" vertical="center"/>
    </xf>
    <xf numFmtId="0" fontId="189" fillId="0" borderId="0" xfId="0" applyFont="1"/>
    <xf numFmtId="3" fontId="50" fillId="4" borderId="0" xfId="0" applyNumberFormat="1" applyFont="1" applyFill="1" applyBorder="1"/>
    <xf numFmtId="10" fontId="50" fillId="4" borderId="0" xfId="0" applyNumberFormat="1" applyFont="1" applyFill="1" applyBorder="1"/>
    <xf numFmtId="167" fontId="51" fillId="4" borderId="0" xfId="0" applyNumberFormat="1" applyFont="1" applyFill="1" applyBorder="1"/>
    <xf numFmtId="0" fontId="190" fillId="0" borderId="0" xfId="2" applyFont="1" applyAlignment="1">
      <alignment vertical="center" wrapText="1"/>
    </xf>
    <xf numFmtId="0" fontId="191" fillId="0" borderId="0" xfId="2" applyFont="1"/>
    <xf numFmtId="0" fontId="192" fillId="0" borderId="0" xfId="2" applyFont="1" applyAlignment="1">
      <alignment horizontal="center"/>
    </xf>
    <xf numFmtId="0" fontId="194" fillId="0" borderId="0" xfId="2" applyFont="1" applyAlignment="1">
      <alignment horizontal="center" vertical="center" wrapText="1"/>
    </xf>
    <xf numFmtId="3" fontId="193" fillId="4" borderId="0" xfId="3" applyNumberFormat="1" applyFont="1" applyFill="1" applyAlignment="1">
      <alignment horizontal="center" vertical="center" wrapText="1"/>
    </xf>
    <xf numFmtId="0" fontId="193" fillId="4" borderId="0" xfId="2" applyFont="1" applyFill="1" applyAlignment="1">
      <alignment vertical="center" wrapText="1"/>
    </xf>
    <xf numFmtId="0" fontId="194" fillId="0" borderId="0" xfId="2" applyFont="1" applyAlignment="1">
      <alignment vertical="center" wrapText="1"/>
    </xf>
    <xf numFmtId="3" fontId="195" fillId="4" borderId="0" xfId="3" applyNumberFormat="1" applyFont="1" applyFill="1" applyAlignment="1">
      <alignment horizontal="center" vertical="center" wrapText="1"/>
    </xf>
    <xf numFmtId="0" fontId="196" fillId="0" borderId="0" xfId="2" applyFont="1" applyAlignment="1">
      <alignment horizontal="center" vertical="center" wrapText="1"/>
    </xf>
    <xf numFmtId="0" fontId="197" fillId="4" borderId="53" xfId="3" applyFont="1" applyFill="1" applyBorder="1" applyAlignment="1">
      <alignment horizontal="left" vertical="center" indent="1"/>
    </xf>
    <xf numFmtId="166" fontId="198" fillId="4" borderId="56" xfId="2" applyNumberFormat="1" applyFont="1" applyFill="1" applyBorder="1" applyAlignment="1" applyProtection="1">
      <alignment horizontal="center" vertical="center"/>
      <protection locked="0"/>
    </xf>
    <xf numFmtId="3" fontId="143" fillId="4" borderId="0" xfId="2" applyNumberFormat="1" applyFont="1" applyFill="1" applyAlignment="1" applyProtection="1">
      <alignment horizontal="center" vertical="center"/>
      <protection locked="0"/>
    </xf>
    <xf numFmtId="166" fontId="198" fillId="4" borderId="53" xfId="2" applyNumberFormat="1" applyFont="1" applyFill="1" applyBorder="1" applyAlignment="1" applyProtection="1">
      <alignment horizontal="center" vertical="center"/>
      <protection locked="0"/>
    </xf>
    <xf numFmtId="0" fontId="196" fillId="0" borderId="0" xfId="2" applyFont="1" applyAlignment="1">
      <alignment vertical="center" wrapText="1"/>
    </xf>
    <xf numFmtId="0" fontId="197" fillId="4" borderId="63" xfId="3" applyFont="1" applyFill="1" applyBorder="1" applyAlignment="1">
      <alignment horizontal="left" vertical="center" indent="1"/>
    </xf>
    <xf numFmtId="166" fontId="198" fillId="4" borderId="60" xfId="2" applyNumberFormat="1" applyFont="1" applyFill="1" applyBorder="1" applyAlignment="1" applyProtection="1">
      <alignment horizontal="center" vertical="center"/>
      <protection locked="0"/>
    </xf>
    <xf numFmtId="166" fontId="198" fillId="4" borderId="63" xfId="2" applyNumberFormat="1" applyFont="1" applyFill="1" applyBorder="1" applyAlignment="1" applyProtection="1">
      <alignment horizontal="center" vertical="center"/>
      <protection locked="0"/>
    </xf>
    <xf numFmtId="0" fontId="197" fillId="4" borderId="54" xfId="3" applyFont="1" applyFill="1" applyBorder="1" applyAlignment="1">
      <alignment horizontal="left" vertical="center" indent="1"/>
    </xf>
    <xf numFmtId="166" fontId="198" fillId="4" borderId="58" xfId="2" applyNumberFormat="1" applyFont="1" applyFill="1" applyBorder="1" applyAlignment="1" applyProtection="1">
      <alignment horizontal="center" vertical="center"/>
      <protection locked="0"/>
    </xf>
    <xf numFmtId="166" fontId="198" fillId="4" borderId="54" xfId="2" applyNumberFormat="1" applyFont="1" applyFill="1" applyBorder="1" applyAlignment="1" applyProtection="1">
      <alignment horizontal="center" vertical="center"/>
      <protection locked="0"/>
    </xf>
    <xf numFmtId="2" fontId="192" fillId="0" borderId="0" xfId="2" applyNumberFormat="1" applyFont="1" applyAlignment="1">
      <alignment horizontal="left" vertical="center" wrapText="1"/>
    </xf>
    <xf numFmtId="3" fontId="191" fillId="0" borderId="0" xfId="2" applyNumberFormat="1" applyFont="1"/>
    <xf numFmtId="166" fontId="157" fillId="4" borderId="53" xfId="2" applyNumberFormat="1" applyFont="1" applyFill="1" applyBorder="1" applyAlignment="1" applyProtection="1">
      <alignment horizontal="center" vertical="center"/>
      <protection locked="0"/>
    </xf>
    <xf numFmtId="166" fontId="157" fillId="4" borderId="63" xfId="2" applyNumberFormat="1" applyFont="1" applyFill="1" applyBorder="1" applyAlignment="1" applyProtection="1">
      <alignment horizontal="center" vertical="center"/>
      <protection locked="0"/>
    </xf>
    <xf numFmtId="166" fontId="157" fillId="4" borderId="54" xfId="2" applyNumberFormat="1" applyFont="1" applyFill="1" applyBorder="1" applyAlignment="1" applyProtection="1">
      <alignment horizontal="center" vertical="center"/>
      <protection locked="0"/>
    </xf>
    <xf numFmtId="0" fontId="50" fillId="4" borderId="0" xfId="0" applyFont="1" applyFill="1"/>
    <xf numFmtId="0" fontId="166" fillId="4" borderId="0" xfId="0" applyFont="1" applyFill="1" applyBorder="1"/>
    <xf numFmtId="0" fontId="91" fillId="5" borderId="55" xfId="0" applyFont="1" applyFill="1" applyBorder="1"/>
    <xf numFmtId="167" fontId="66" fillId="5" borderId="64" xfId="0" applyNumberFormat="1" applyFont="1" applyFill="1" applyBorder="1" applyAlignment="1">
      <alignment horizontal="center"/>
    </xf>
    <xf numFmtId="167" fontId="66" fillId="5" borderId="56" xfId="0" applyNumberFormat="1" applyFont="1" applyFill="1" applyBorder="1" applyAlignment="1">
      <alignment horizontal="center"/>
    </xf>
    <xf numFmtId="0" fontId="189" fillId="4" borderId="0" xfId="0" applyFont="1" applyFill="1" applyBorder="1"/>
    <xf numFmtId="0" fontId="91" fillId="4" borderId="59" xfId="0" applyFont="1" applyFill="1" applyBorder="1"/>
    <xf numFmtId="167" fontId="66" fillId="4" borderId="0" xfId="0" applyNumberFormat="1" applyFont="1" applyFill="1" applyBorder="1" applyAlignment="1">
      <alignment horizontal="center"/>
    </xf>
    <xf numFmtId="167" fontId="66" fillId="4" borderId="60" xfId="0" applyNumberFormat="1" applyFont="1" applyFill="1" applyBorder="1" applyAlignment="1">
      <alignment horizontal="center"/>
    </xf>
    <xf numFmtId="0" fontId="91" fillId="5" borderId="59" xfId="0" applyFont="1" applyFill="1" applyBorder="1"/>
    <xf numFmtId="167" fontId="66" fillId="5" borderId="0" xfId="0" applyNumberFormat="1" applyFont="1" applyFill="1" applyBorder="1" applyAlignment="1">
      <alignment horizontal="center"/>
    </xf>
    <xf numFmtId="167" fontId="66" fillId="5" borderId="60" xfId="0" applyNumberFormat="1" applyFont="1" applyFill="1" applyBorder="1" applyAlignment="1">
      <alignment horizontal="center"/>
    </xf>
    <xf numFmtId="0" fontId="91" fillId="4" borderId="57" xfId="0" applyFont="1" applyFill="1" applyBorder="1"/>
    <xf numFmtId="167" fontId="66" fillId="4" borderId="65" xfId="0" applyNumberFormat="1" applyFont="1" applyFill="1" applyBorder="1" applyAlignment="1">
      <alignment horizontal="center"/>
    </xf>
    <xf numFmtId="167" fontId="66" fillId="4" borderId="58" xfId="0" applyNumberFormat="1" applyFont="1" applyFill="1" applyBorder="1" applyAlignment="1">
      <alignment horizontal="center"/>
    </xf>
    <xf numFmtId="0" fontId="51" fillId="38" borderId="0" xfId="0" applyFont="1" applyFill="1" applyBorder="1" applyAlignment="1">
      <alignment horizontal="center" vertical="center" wrapText="1"/>
    </xf>
    <xf numFmtId="0" fontId="51" fillId="38" borderId="155" xfId="0" applyFont="1" applyFill="1" applyBorder="1" applyAlignment="1">
      <alignment horizontal="center" vertical="center"/>
    </xf>
    <xf numFmtId="0" fontId="51" fillId="38" borderId="166" xfId="0" applyFont="1" applyFill="1" applyBorder="1" applyAlignment="1">
      <alignment horizontal="center" vertical="center" wrapText="1"/>
    </xf>
    <xf numFmtId="0" fontId="51" fillId="38" borderId="154" xfId="0" applyFont="1" applyFill="1" applyBorder="1" applyAlignment="1">
      <alignment horizontal="center" vertical="center"/>
    </xf>
    <xf numFmtId="0" fontId="51" fillId="39" borderId="65" xfId="0" applyFont="1" applyFill="1" applyBorder="1" applyAlignment="1">
      <alignment horizontal="center" vertical="center" wrapText="1"/>
    </xf>
    <xf numFmtId="0" fontId="187" fillId="0" borderId="0" xfId="0" applyFont="1" applyAlignment="1">
      <alignment vertical="center"/>
    </xf>
    <xf numFmtId="0" fontId="189" fillId="0" borderId="0" xfId="0" applyFont="1" applyAlignment="1" applyProtection="1">
      <alignment vertical="center" wrapText="1"/>
      <protection locked="0"/>
    </xf>
    <xf numFmtId="0" fontId="188" fillId="0" borderId="0" xfId="0" applyFont="1" applyAlignment="1" applyProtection="1">
      <alignment vertical="center" wrapText="1"/>
      <protection locked="0"/>
    </xf>
    <xf numFmtId="0" fontId="189" fillId="0" borderId="0" xfId="0" applyFont="1" applyBorder="1"/>
    <xf numFmtId="0" fontId="107" fillId="0" borderId="53" xfId="0" applyFont="1" applyBorder="1"/>
    <xf numFmtId="168" fontId="6" fillId="0" borderId="55" xfId="0" applyNumberFormat="1" applyFont="1" applyBorder="1" applyAlignment="1">
      <alignment horizontal="center"/>
    </xf>
    <xf numFmtId="2" fontId="199" fillId="0" borderId="56" xfId="0" applyNumberFormat="1" applyFont="1" applyBorder="1" applyAlignment="1">
      <alignment horizontal="center"/>
    </xf>
    <xf numFmtId="0" fontId="107" fillId="0" borderId="63" xfId="0" applyFont="1" applyBorder="1"/>
    <xf numFmtId="168" fontId="6" fillId="0" borderId="59" xfId="0" applyNumberFormat="1" applyFont="1" applyBorder="1" applyAlignment="1">
      <alignment horizontal="center"/>
    </xf>
    <xf numFmtId="2" fontId="199" fillId="0" borderId="60" xfId="0" applyNumberFormat="1" applyFont="1" applyBorder="1" applyAlignment="1">
      <alignment horizontal="center"/>
    </xf>
    <xf numFmtId="0" fontId="107" fillId="0" borderId="54" xfId="0" applyFont="1" applyBorder="1"/>
    <xf numFmtId="168" fontId="6" fillId="0" borderId="57" xfId="0" applyNumberFormat="1" applyFont="1" applyBorder="1" applyAlignment="1">
      <alignment horizontal="center"/>
    </xf>
    <xf numFmtId="2" fontId="199" fillId="0" borderId="58" xfId="0" applyNumberFormat="1" applyFont="1" applyBorder="1" applyAlignment="1">
      <alignment horizontal="center"/>
    </xf>
    <xf numFmtId="0" fontId="175" fillId="0" borderId="0" xfId="0" applyFont="1"/>
    <xf numFmtId="49" fontId="149" fillId="0" borderId="0" xfId="0" applyNumberFormat="1" applyFont="1" applyAlignment="1">
      <alignment vertical="center" wrapText="1"/>
    </xf>
    <xf numFmtId="0" fontId="91" fillId="5" borderId="16" xfId="0" applyFont="1" applyFill="1" applyBorder="1"/>
    <xf numFmtId="167" fontId="66" fillId="5" borderId="17" xfId="0" applyNumberFormat="1" applyFont="1" applyFill="1" applyBorder="1" applyAlignment="1">
      <alignment horizontal="center"/>
    </xf>
    <xf numFmtId="0" fontId="91" fillId="4" borderId="16" xfId="0" applyFont="1" applyFill="1" applyBorder="1"/>
    <xf numFmtId="167" fontId="66" fillId="4" borderId="17" xfId="0" applyNumberFormat="1" applyFont="1" applyFill="1" applyBorder="1" applyAlignment="1">
      <alignment horizontal="center"/>
    </xf>
    <xf numFmtId="0" fontId="51" fillId="38" borderId="65" xfId="0" applyFont="1" applyFill="1" applyBorder="1" applyAlignment="1">
      <alignment horizontal="center" vertical="center" wrapText="1"/>
    </xf>
    <xf numFmtId="0" fontId="51" fillId="38" borderId="163" xfId="0" applyFont="1" applyFill="1" applyBorder="1" applyAlignment="1">
      <alignment horizontal="center" vertical="center" wrapText="1"/>
    </xf>
    <xf numFmtId="0" fontId="51" fillId="38" borderId="134" xfId="0" applyFont="1" applyFill="1" applyBorder="1" applyAlignment="1">
      <alignment horizontal="center" vertical="center" wrapText="1"/>
    </xf>
    <xf numFmtId="0" fontId="66" fillId="0" borderId="86" xfId="0" applyFont="1" applyBorder="1"/>
    <xf numFmtId="0" fontId="91" fillId="5" borderId="175" xfId="0" applyFont="1" applyFill="1" applyBorder="1"/>
    <xf numFmtId="167" fontId="66" fillId="5" borderId="117" xfId="0" applyNumberFormat="1" applyFont="1" applyFill="1" applyBorder="1" applyAlignment="1">
      <alignment horizontal="center"/>
    </xf>
    <xf numFmtId="0" fontId="66" fillId="0" borderId="195" xfId="0" applyFont="1" applyBorder="1"/>
    <xf numFmtId="167" fontId="66" fillId="5" borderId="196" xfId="0" applyNumberFormat="1" applyFont="1" applyFill="1" applyBorder="1" applyAlignment="1">
      <alignment horizontal="center"/>
    </xf>
    <xf numFmtId="0" fontId="189" fillId="4" borderId="101" xfId="0" applyFont="1" applyFill="1" applyBorder="1"/>
    <xf numFmtId="167" fontId="66" fillId="5" borderId="197" xfId="0" applyNumberFormat="1" applyFont="1" applyFill="1" applyBorder="1" applyAlignment="1">
      <alignment horizontal="center"/>
    </xf>
    <xf numFmtId="0" fontId="91" fillId="4" borderId="101" xfId="0" applyFont="1" applyFill="1" applyBorder="1"/>
    <xf numFmtId="167" fontId="66" fillId="4" borderId="86" xfId="0" applyNumberFormat="1" applyFont="1" applyFill="1" applyBorder="1" applyAlignment="1">
      <alignment horizontal="center"/>
    </xf>
    <xf numFmtId="0" fontId="91" fillId="5" borderId="101" xfId="0" applyFont="1" applyFill="1" applyBorder="1"/>
    <xf numFmtId="167" fontId="66" fillId="5" borderId="86" xfId="0" applyNumberFormat="1" applyFont="1" applyFill="1" applyBorder="1" applyAlignment="1">
      <alignment horizontal="center"/>
    </xf>
    <xf numFmtId="0" fontId="91" fillId="5" borderId="185" xfId="0" applyFont="1" applyFill="1" applyBorder="1"/>
    <xf numFmtId="167" fontId="66" fillId="5" borderId="142" xfId="0" applyNumberFormat="1" applyFont="1" applyFill="1" applyBorder="1" applyAlignment="1">
      <alignment horizontal="center"/>
    </xf>
    <xf numFmtId="167" fontId="66" fillId="5" borderId="198" xfId="0" applyNumberFormat="1" applyFont="1" applyFill="1" applyBorder="1" applyAlignment="1">
      <alignment horizontal="center"/>
    </xf>
    <xf numFmtId="168" fontId="6" fillId="41" borderId="59" xfId="0" applyNumberFormat="1" applyFont="1" applyFill="1" applyBorder="1" applyAlignment="1">
      <alignment horizontal="center"/>
    </xf>
    <xf numFmtId="0" fontId="66" fillId="3" borderId="0" xfId="2" applyFont="1" applyFill="1" applyAlignment="1">
      <alignment vertical="center" wrapText="1"/>
    </xf>
    <xf numFmtId="14" fontId="50" fillId="0" borderId="0" xfId="2" applyNumberFormat="1" applyFont="1" applyAlignment="1">
      <alignment vertical="center"/>
    </xf>
    <xf numFmtId="0" fontId="166" fillId="3" borderId="0" xfId="2" applyFont="1" applyFill="1" applyAlignment="1">
      <alignment horizontal="left" vertical="center"/>
    </xf>
    <xf numFmtId="0" fontId="162" fillId="0" borderId="11" xfId="2" applyFont="1" applyBorder="1" applyAlignment="1">
      <alignment vertical="center" wrapText="1"/>
    </xf>
    <xf numFmtId="0" fontId="91" fillId="3" borderId="0" xfId="2" applyFont="1" applyFill="1" applyAlignment="1">
      <alignment vertical="center" wrapText="1"/>
    </xf>
    <xf numFmtId="3" fontId="151" fillId="0" borderId="56" xfId="0" applyNumberFormat="1" applyFont="1" applyBorder="1" applyAlignment="1">
      <alignment horizontal="center" vertical="center"/>
    </xf>
    <xf numFmtId="3" fontId="66" fillId="0" borderId="0" xfId="2" applyNumberFormat="1" applyFont="1" applyAlignment="1">
      <alignment horizontal="center" vertical="center"/>
    </xf>
    <xf numFmtId="3" fontId="151" fillId="0" borderId="60" xfId="0" applyNumberFormat="1" applyFont="1" applyBorder="1" applyAlignment="1">
      <alignment horizontal="center" vertical="center"/>
    </xf>
    <xf numFmtId="3" fontId="66" fillId="0" borderId="0" xfId="2" applyNumberFormat="1" applyFont="1" applyAlignment="1">
      <alignment horizontal="center" vertical="center" wrapText="1"/>
    </xf>
    <xf numFmtId="3" fontId="151" fillId="0" borderId="60" xfId="0" applyNumberFormat="1" applyFont="1" applyBorder="1" applyAlignment="1">
      <alignment horizontal="center" vertical="center" wrapText="1"/>
    </xf>
    <xf numFmtId="3" fontId="151" fillId="0" borderId="60" xfId="2" applyNumberFormat="1" applyFont="1" applyBorder="1" applyAlignment="1">
      <alignment horizontal="center" vertical="center" wrapText="1"/>
    </xf>
    <xf numFmtId="0" fontId="150" fillId="0" borderId="54" xfId="2" applyFont="1" applyBorder="1" applyAlignment="1">
      <alignment vertical="center" wrapText="1"/>
    </xf>
    <xf numFmtId="0" fontId="139" fillId="0" borderId="57" xfId="2" applyFont="1" applyBorder="1" applyAlignment="1">
      <alignment horizontal="center" vertical="center" wrapText="1"/>
    </xf>
    <xf numFmtId="3" fontId="151" fillId="0" borderId="58" xfId="2" applyNumberFormat="1" applyFont="1" applyBorder="1" applyAlignment="1">
      <alignment horizontal="center" vertical="center" wrapText="1"/>
    </xf>
    <xf numFmtId="3" fontId="151" fillId="0" borderId="11" xfId="0" applyNumberFormat="1" applyFont="1" applyBorder="1" applyAlignment="1">
      <alignment horizontal="center" vertical="center"/>
    </xf>
    <xf numFmtId="0" fontId="91" fillId="0" borderId="101" xfId="2" applyFont="1" applyBorder="1" applyAlignment="1">
      <alignment horizontal="center" vertical="center" wrapText="1"/>
    </xf>
    <xf numFmtId="0" fontId="50" fillId="0" borderId="0" xfId="3" applyFont="1"/>
    <xf numFmtId="0" fontId="189" fillId="0" borderId="0" xfId="3" applyFont="1" applyAlignment="1">
      <alignment horizontal="left" vertical="center"/>
    </xf>
    <xf numFmtId="0" fontId="186" fillId="0" borderId="0" xfId="3" applyFont="1" applyAlignment="1">
      <alignment vertical="center"/>
    </xf>
    <xf numFmtId="0" fontId="187" fillId="0" borderId="0" xfId="3" applyFont="1" applyAlignment="1">
      <alignment vertical="center"/>
    </xf>
    <xf numFmtId="0" fontId="149" fillId="0" borderId="0" xfId="3" applyFont="1" applyAlignment="1">
      <alignment horizontal="left" vertical="center"/>
    </xf>
    <xf numFmtId="0" fontId="189" fillId="0" borderId="0" xfId="3" applyFont="1" applyAlignment="1" applyProtection="1">
      <alignment vertical="center" wrapText="1"/>
      <protection locked="0"/>
    </xf>
    <xf numFmtId="0" fontId="188" fillId="0" borderId="0" xfId="3" applyFont="1" applyAlignment="1" applyProtection="1">
      <alignment vertical="center" wrapText="1"/>
      <protection locked="0"/>
    </xf>
    <xf numFmtId="0" fontId="66" fillId="0" borderId="0" xfId="3" applyFont="1"/>
    <xf numFmtId="0" fontId="186" fillId="0" borderId="0" xfId="3" applyFont="1" applyAlignment="1">
      <alignment vertical="center" wrapText="1"/>
    </xf>
    <xf numFmtId="0" fontId="107" fillId="4" borderId="16" xfId="3" applyFont="1" applyFill="1" applyBorder="1"/>
    <xf numFmtId="168" fontId="157" fillId="4" borderId="56" xfId="15" applyNumberFormat="1" applyFont="1" applyFill="1" applyBorder="1" applyAlignment="1" applyProtection="1">
      <alignment horizontal="center" vertical="center"/>
      <protection locked="0"/>
    </xf>
    <xf numFmtId="168" fontId="157" fillId="4" borderId="60" xfId="15" applyNumberFormat="1" applyFont="1" applyFill="1" applyBorder="1" applyAlignment="1" applyProtection="1">
      <alignment horizontal="center" vertical="center"/>
      <protection locked="0"/>
    </xf>
    <xf numFmtId="3" fontId="66" fillId="4" borderId="54" xfId="2" applyNumberFormat="1" applyFont="1" applyFill="1" applyBorder="1" applyAlignment="1" applyProtection="1">
      <alignment horizontal="center" vertical="center"/>
      <protection locked="0"/>
    </xf>
    <xf numFmtId="168" fontId="157" fillId="4" borderId="58" xfId="15" applyNumberFormat="1" applyFont="1" applyFill="1" applyBorder="1" applyAlignment="1" applyProtection="1">
      <alignment horizontal="center" vertical="center"/>
      <protection locked="0"/>
    </xf>
    <xf numFmtId="0" fontId="166" fillId="0" borderId="0" xfId="3" applyFont="1"/>
    <xf numFmtId="0" fontId="175" fillId="0" borderId="0" xfId="3" applyFont="1"/>
    <xf numFmtId="0" fontId="51" fillId="39" borderId="59" xfId="3" applyFont="1" applyFill="1" applyBorder="1" applyAlignment="1">
      <alignment horizontal="center" vertical="center" wrapText="1"/>
    </xf>
    <xf numFmtId="0" fontId="166" fillId="39" borderId="64" xfId="3" applyFont="1" applyFill="1" applyBorder="1"/>
    <xf numFmtId="0" fontId="166" fillId="39" borderId="56" xfId="3" applyFont="1" applyFill="1" applyBorder="1"/>
    <xf numFmtId="0" fontId="123" fillId="40" borderId="163" xfId="3" applyFont="1" applyFill="1" applyBorder="1" applyAlignment="1">
      <alignment horizontal="center" vertical="center" wrapText="1"/>
    </xf>
    <xf numFmtId="0" fontId="123" fillId="40" borderId="78" xfId="3" applyFont="1" applyFill="1" applyBorder="1" applyAlignment="1">
      <alignment horizontal="center" vertical="center" wrapText="1"/>
    </xf>
    <xf numFmtId="0" fontId="123" fillId="40" borderId="154" xfId="3" applyFont="1" applyFill="1" applyBorder="1" applyAlignment="1">
      <alignment horizontal="center" vertical="center" wrapText="1"/>
    </xf>
    <xf numFmtId="0" fontId="123" fillId="40" borderId="166" xfId="3" applyFont="1" applyFill="1" applyBorder="1" applyAlignment="1">
      <alignment horizontal="center" vertical="center" wrapText="1"/>
    </xf>
    <xf numFmtId="0" fontId="162" fillId="0" borderId="0" xfId="3" applyFont="1" applyAlignment="1">
      <alignment horizontal="center" vertical="center" wrapText="1"/>
    </xf>
    <xf numFmtId="0" fontId="107" fillId="4" borderId="53" xfId="3" applyFont="1" applyFill="1" applyBorder="1"/>
    <xf numFmtId="0" fontId="107" fillId="4" borderId="63" xfId="3" applyFont="1" applyFill="1" applyBorder="1"/>
    <xf numFmtId="0" fontId="107" fillId="4" borderId="54" xfId="3" applyFont="1" applyFill="1" applyBorder="1"/>
    <xf numFmtId="0" fontId="51" fillId="39" borderId="155" xfId="3" applyFont="1" applyFill="1" applyBorder="1" applyAlignment="1">
      <alignment horizontal="center" vertical="center" wrapText="1"/>
    </xf>
    <xf numFmtId="0" fontId="51" fillId="39" borderId="154" xfId="3" applyFont="1" applyFill="1" applyBorder="1" applyAlignment="1">
      <alignment horizontal="center" vertical="center" wrapText="1"/>
    </xf>
    <xf numFmtId="0" fontId="51" fillId="39" borderId="163" xfId="3" applyFont="1" applyFill="1" applyBorder="1" applyAlignment="1">
      <alignment horizontal="center" vertical="center" wrapText="1"/>
    </xf>
    <xf numFmtId="3" fontId="66" fillId="4" borderId="0" xfId="0" applyNumberFormat="1" applyFont="1" applyFill="1" applyBorder="1"/>
    <xf numFmtId="10" fontId="66" fillId="4" borderId="0" xfId="0" applyNumberFormat="1" applyFont="1" applyFill="1" applyBorder="1"/>
    <xf numFmtId="0" fontId="134" fillId="0" borderId="0" xfId="16" applyFont="1" applyAlignment="1">
      <alignment horizontal="center" vertical="center" wrapText="1"/>
    </xf>
    <xf numFmtId="0" fontId="162" fillId="0" borderId="0" xfId="16" applyFont="1" applyBorder="1" applyAlignment="1">
      <alignment vertical="center" wrapText="1"/>
    </xf>
    <xf numFmtId="0" fontId="162" fillId="0" borderId="0" xfId="16" applyFont="1" applyBorder="1" applyAlignment="1">
      <alignment horizontal="center" vertical="center" wrapText="1"/>
    </xf>
    <xf numFmtId="0" fontId="162" fillId="0" borderId="0" xfId="16" applyFont="1" applyAlignment="1">
      <alignment vertical="center" wrapText="1"/>
    </xf>
    <xf numFmtId="0" fontId="162" fillId="0" borderId="63" xfId="16" applyFont="1" applyBorder="1" applyAlignment="1">
      <alignment vertical="center" wrapText="1"/>
    </xf>
    <xf numFmtId="0" fontId="137" fillId="0" borderId="0" xfId="16" applyFont="1" applyBorder="1" applyAlignment="1">
      <alignment horizontal="center" vertical="center" wrapText="1"/>
    </xf>
    <xf numFmtId="0" fontId="138" fillId="0" borderId="0" xfId="16" applyFont="1" applyBorder="1" applyAlignment="1">
      <alignment horizontal="center" vertical="center" wrapText="1"/>
    </xf>
    <xf numFmtId="0" fontId="148" fillId="0" borderId="0" xfId="16" applyFont="1" applyAlignment="1">
      <alignment horizontal="center"/>
    </xf>
    <xf numFmtId="0" fontId="140" fillId="0" borderId="0" xfId="16" applyFont="1" applyBorder="1" applyAlignment="1">
      <alignment horizontal="center" vertical="center"/>
    </xf>
    <xf numFmtId="0" fontId="140" fillId="0" borderId="0" xfId="16" applyFont="1" applyBorder="1" applyAlignment="1">
      <alignment horizontal="left" vertical="center"/>
    </xf>
    <xf numFmtId="0" fontId="166" fillId="0" borderId="0" xfId="16" applyFont="1" applyBorder="1" applyAlignment="1">
      <alignment horizontal="left" vertical="center"/>
    </xf>
    <xf numFmtId="0" fontId="162" fillId="0" borderId="64" xfId="16" applyFont="1" applyBorder="1" applyAlignment="1">
      <alignment vertical="center" wrapText="1"/>
    </xf>
    <xf numFmtId="0" fontId="162" fillId="0" borderId="56" xfId="16" applyFont="1" applyBorder="1" applyAlignment="1">
      <alignment vertical="center" wrapText="1"/>
    </xf>
    <xf numFmtId="9" fontId="162" fillId="0" borderId="0" xfId="16" applyNumberFormat="1" applyFont="1" applyBorder="1" applyAlignment="1">
      <alignment horizontal="center" vertical="center" wrapText="1"/>
    </xf>
    <xf numFmtId="0" fontId="162" fillId="0" borderId="57" xfId="16" applyFont="1" applyBorder="1" applyAlignment="1">
      <alignment vertical="center" wrapText="1"/>
    </xf>
    <xf numFmtId="0" fontId="139" fillId="0" borderId="0" xfId="16" applyFont="1" applyAlignment="1">
      <alignment horizontal="center" vertical="center" wrapText="1"/>
    </xf>
    <xf numFmtId="0" fontId="150" fillId="0" borderId="53" xfId="16" applyFont="1" applyBorder="1" applyAlignment="1">
      <alignment horizontal="left" vertical="center" wrapText="1"/>
    </xf>
    <xf numFmtId="3" fontId="139" fillId="4" borderId="53" xfId="16" applyNumberFormat="1" applyFont="1" applyFill="1" applyBorder="1" applyAlignment="1">
      <alignment horizontal="center" vertical="center"/>
    </xf>
    <xf numFmtId="4" fontId="139" fillId="0" borderId="0" xfId="16" applyNumberFormat="1" applyFont="1" applyBorder="1" applyAlignment="1">
      <alignment horizontal="center" vertical="center"/>
    </xf>
    <xf numFmtId="3" fontId="139" fillId="4" borderId="55" xfId="16" applyNumberFormat="1" applyFont="1" applyFill="1" applyBorder="1" applyAlignment="1">
      <alignment horizontal="center" vertical="center"/>
    </xf>
    <xf numFmtId="4" fontId="151" fillId="4" borderId="56" xfId="16" applyNumberFormat="1" applyFont="1" applyFill="1" applyBorder="1" applyAlignment="1">
      <alignment horizontal="center" vertical="center"/>
    </xf>
    <xf numFmtId="2" fontId="157" fillId="4" borderId="56" xfId="15" applyNumberFormat="1" applyFont="1" applyFill="1" applyBorder="1" applyAlignment="1" applyProtection="1">
      <alignment horizontal="center" vertical="center"/>
      <protection locked="0"/>
    </xf>
    <xf numFmtId="3" fontId="139" fillId="0" borderId="0" xfId="16" applyNumberFormat="1" applyFont="1" applyAlignment="1">
      <alignment vertical="center" wrapText="1"/>
    </xf>
    <xf numFmtId="0" fontId="150" fillId="0" borderId="63" xfId="16" applyFont="1" applyBorder="1" applyAlignment="1">
      <alignment horizontal="left" vertical="center" wrapText="1"/>
    </xf>
    <xf numFmtId="3" fontId="139" fillId="4" borderId="63" xfId="16" applyNumberFormat="1" applyFont="1" applyFill="1" applyBorder="1" applyAlignment="1">
      <alignment horizontal="center" vertical="center"/>
    </xf>
    <xf numFmtId="3" fontId="139" fillId="4" borderId="59" xfId="16" applyNumberFormat="1" applyFont="1" applyFill="1" applyBorder="1" applyAlignment="1">
      <alignment horizontal="center" vertical="center"/>
    </xf>
    <xf numFmtId="4" fontId="151" fillId="4" borderId="60" xfId="16" applyNumberFormat="1" applyFont="1" applyFill="1" applyBorder="1" applyAlignment="1">
      <alignment horizontal="center" vertical="center"/>
    </xf>
    <xf numFmtId="4" fontId="157" fillId="4" borderId="60" xfId="15" applyNumberFormat="1" applyFont="1" applyFill="1" applyBorder="1" applyAlignment="1" applyProtection="1">
      <alignment horizontal="center" vertical="center"/>
      <protection locked="0"/>
    </xf>
    <xf numFmtId="3" fontId="139" fillId="4" borderId="59" xfId="16" applyNumberFormat="1" applyFont="1" applyFill="1" applyBorder="1" applyAlignment="1">
      <alignment horizontal="center" vertical="center" wrapText="1"/>
    </xf>
    <xf numFmtId="3" fontId="139" fillId="4" borderId="63" xfId="16" applyNumberFormat="1" applyFont="1" applyFill="1" applyBorder="1" applyAlignment="1">
      <alignment horizontal="center" vertical="center" wrapText="1"/>
    </xf>
    <xf numFmtId="4" fontId="139" fillId="0" borderId="0" xfId="16" applyNumberFormat="1" applyFont="1" applyBorder="1" applyAlignment="1">
      <alignment horizontal="center" vertical="center" wrapText="1"/>
    </xf>
    <xf numFmtId="4" fontId="151" fillId="4" borderId="60" xfId="16" applyNumberFormat="1" applyFont="1" applyFill="1" applyBorder="1" applyAlignment="1">
      <alignment horizontal="center" vertical="center" wrapText="1"/>
    </xf>
    <xf numFmtId="0" fontId="150" fillId="0" borderId="54" xfId="16" applyFont="1" applyBorder="1" applyAlignment="1">
      <alignment horizontal="left" vertical="center" wrapText="1"/>
    </xf>
    <xf numFmtId="3" fontId="139" fillId="4" borderId="54" xfId="16" applyNumberFormat="1" applyFont="1" applyFill="1" applyBorder="1" applyAlignment="1">
      <alignment horizontal="center" vertical="center" wrapText="1"/>
    </xf>
    <xf numFmtId="3" fontId="139" fillId="4" borderId="57" xfId="16" applyNumberFormat="1" applyFont="1" applyFill="1" applyBorder="1" applyAlignment="1">
      <alignment horizontal="center" vertical="center" wrapText="1"/>
    </xf>
    <xf numFmtId="4" fontId="151" fillId="4" borderId="58" xfId="16" applyNumberFormat="1" applyFont="1" applyFill="1" applyBorder="1" applyAlignment="1">
      <alignment horizontal="center" vertical="center" wrapText="1"/>
    </xf>
    <xf numFmtId="4" fontId="157" fillId="4" borderId="58" xfId="15" applyNumberFormat="1" applyFont="1" applyFill="1" applyBorder="1" applyAlignment="1" applyProtection="1">
      <alignment horizontal="center" vertical="center"/>
      <protection locked="0"/>
    </xf>
    <xf numFmtId="2" fontId="66" fillId="0" borderId="0" xfId="16" applyNumberFormat="1" applyFont="1" applyBorder="1"/>
    <xf numFmtId="10" fontId="139" fillId="0" borderId="0" xfId="16" applyNumberFormat="1" applyFont="1" applyAlignment="1">
      <alignment vertical="center" wrapText="1"/>
    </xf>
    <xf numFmtId="2" fontId="141" fillId="0" borderId="0" xfId="16" applyNumberFormat="1" applyFont="1" applyBorder="1" applyAlignment="1">
      <alignment horizontal="center" vertical="center" wrapText="1"/>
    </xf>
    <xf numFmtId="2" fontId="138" fillId="0" borderId="0" xfId="16" applyNumberFormat="1" applyFont="1" applyBorder="1" applyAlignment="1">
      <alignment horizontal="center" vertical="center" wrapText="1"/>
    </xf>
    <xf numFmtId="0" fontId="152" fillId="0" borderId="0" xfId="16" applyFont="1"/>
    <xf numFmtId="2" fontId="148" fillId="0" borderId="0" xfId="16" applyNumberFormat="1" applyFont="1" applyAlignment="1">
      <alignment vertical="center" wrapText="1"/>
    </xf>
    <xf numFmtId="9" fontId="51" fillId="39" borderId="65" xfId="16" applyNumberFormat="1" applyFont="1" applyFill="1" applyBorder="1" applyAlignment="1">
      <alignment horizontal="center" vertical="center" wrapText="1"/>
    </xf>
    <xf numFmtId="0" fontId="51" fillId="39" borderId="65" xfId="3" applyFont="1" applyFill="1" applyBorder="1" applyAlignment="1">
      <alignment horizontal="center" vertical="center" wrapText="1"/>
    </xf>
    <xf numFmtId="0" fontId="51" fillId="39" borderId="74" xfId="16" applyFont="1" applyFill="1" applyBorder="1" applyAlignment="1">
      <alignment horizontal="center" vertical="center" wrapText="1"/>
    </xf>
    <xf numFmtId="0" fontId="51" fillId="39" borderId="155" xfId="16" applyFont="1" applyFill="1" applyBorder="1" applyAlignment="1">
      <alignment horizontal="center" vertical="center" wrapText="1"/>
    </xf>
    <xf numFmtId="9" fontId="51" fillId="39" borderId="154" xfId="16" applyNumberFormat="1" applyFont="1" applyFill="1" applyBorder="1" applyAlignment="1">
      <alignment horizontal="center" vertical="center" wrapText="1"/>
    </xf>
    <xf numFmtId="0" fontId="51" fillId="39" borderId="77" xfId="3" applyFont="1" applyFill="1" applyBorder="1" applyAlignment="1">
      <alignment horizontal="center" vertical="center" wrapText="1"/>
    </xf>
    <xf numFmtId="0" fontId="51" fillId="39" borderId="170" xfId="3" applyFont="1" applyFill="1" applyBorder="1" applyAlignment="1">
      <alignment horizontal="center" vertical="center" wrapText="1"/>
    </xf>
    <xf numFmtId="0" fontId="51" fillId="39" borderId="166" xfId="3" applyFont="1" applyFill="1" applyBorder="1" applyAlignment="1">
      <alignment horizontal="center" vertical="center" wrapText="1"/>
    </xf>
    <xf numFmtId="0" fontId="7" fillId="4" borderId="207" xfId="19" applyFont="1" applyFill="1" applyBorder="1"/>
    <xf numFmtId="3" fontId="107" fillId="4" borderId="208" xfId="19" applyNumberFormat="1" applyFont="1" applyFill="1" applyBorder="1"/>
    <xf numFmtId="3" fontId="107" fillId="4" borderId="0" xfId="19" applyNumberFormat="1" applyFont="1" applyFill="1"/>
    <xf numFmtId="3" fontId="7" fillId="4" borderId="209" xfId="19" applyNumberFormat="1" applyFont="1" applyFill="1" applyBorder="1"/>
    <xf numFmtId="3" fontId="107" fillId="4" borderId="210" xfId="19" applyNumberFormat="1" applyFont="1" applyFill="1" applyBorder="1"/>
    <xf numFmtId="3" fontId="107" fillId="4" borderId="211" xfId="19" applyNumberFormat="1" applyFont="1" applyFill="1" applyBorder="1"/>
    <xf numFmtId="0" fontId="7" fillId="0" borderId="212" xfId="19" applyFont="1" applyBorder="1"/>
    <xf numFmtId="3" fontId="107" fillId="4" borderId="213" xfId="19" applyNumberFormat="1" applyFont="1" applyFill="1" applyBorder="1"/>
    <xf numFmtId="167" fontId="107" fillId="4" borderId="39" xfId="20" applyNumberFormat="1" applyFont="1" applyFill="1" applyBorder="1"/>
    <xf numFmtId="167" fontId="66" fillId="4" borderId="214" xfId="20" applyNumberFormat="1" applyFont="1" applyFill="1" applyBorder="1"/>
    <xf numFmtId="167" fontId="107" fillId="4" borderId="39" xfId="19" applyNumberFormat="1" applyFont="1" applyFill="1" applyBorder="1"/>
    <xf numFmtId="167" fontId="7" fillId="4" borderId="214" xfId="19" applyNumberFormat="1" applyFont="1" applyFill="1" applyBorder="1"/>
    <xf numFmtId="3" fontId="107" fillId="4" borderId="40" xfId="19" applyNumberFormat="1" applyFont="1" applyFill="1" applyBorder="1"/>
    <xf numFmtId="3" fontId="7" fillId="4" borderId="215" xfId="19" applyNumberFormat="1" applyFont="1" applyFill="1" applyBorder="1"/>
    <xf numFmtId="167" fontId="107" fillId="4" borderId="216" xfId="19" applyNumberFormat="1" applyFont="1" applyFill="1" applyBorder="1"/>
    <xf numFmtId="0" fontId="51" fillId="39" borderId="42" xfId="0" applyFont="1" applyFill="1" applyBorder="1" applyAlignment="1">
      <alignment horizontal="center" vertical="center" wrapText="1"/>
    </xf>
    <xf numFmtId="0" fontId="50" fillId="0" borderId="0" xfId="0" applyFont="1" applyAlignment="1">
      <alignment horizontal="left" vertical="center"/>
    </xf>
    <xf numFmtId="0" fontId="51" fillId="0" borderId="0" xfId="0" applyFont="1" applyAlignment="1">
      <alignment vertical="center" wrapText="1"/>
    </xf>
    <xf numFmtId="0" fontId="180" fillId="39" borderId="154" xfId="2" applyFont="1" applyFill="1" applyBorder="1" applyAlignment="1">
      <alignment horizontal="center" vertical="center" wrapText="1"/>
    </xf>
    <xf numFmtId="0" fontId="180" fillId="39" borderId="71" xfId="2" applyFont="1" applyFill="1" applyBorder="1" applyAlignment="1">
      <alignment horizontal="center" vertical="center" wrapText="1"/>
    </xf>
    <xf numFmtId="3" fontId="134" fillId="0" borderId="19" xfId="0" applyNumberFormat="1" applyFont="1" applyBorder="1" applyAlignment="1">
      <alignment horizontal="center" vertical="center" wrapText="1"/>
    </xf>
    <xf numFmtId="0" fontId="50" fillId="0" borderId="0" xfId="16" applyFont="1" applyAlignment="1">
      <alignment vertical="center" wrapText="1"/>
    </xf>
    <xf numFmtId="0" fontId="7" fillId="0" borderId="83" xfId="19" applyFont="1" applyBorder="1"/>
    <xf numFmtId="3" fontId="107" fillId="5" borderId="218" xfId="19" applyNumberFormat="1" applyFont="1" applyFill="1" applyBorder="1"/>
    <xf numFmtId="0" fontId="166" fillId="0" borderId="0" xfId="0" applyFont="1" applyAlignment="1">
      <alignment vertical="center" wrapText="1"/>
    </xf>
    <xf numFmtId="0" fontId="91" fillId="0" borderId="30" xfId="0" applyFont="1" applyBorder="1" applyAlignment="1">
      <alignment horizontal="left" vertical="center" wrapText="1"/>
    </xf>
    <xf numFmtId="0" fontId="91" fillId="0" borderId="0" xfId="0" applyFont="1" applyBorder="1" applyAlignment="1">
      <alignment vertical="center" wrapText="1"/>
    </xf>
    <xf numFmtId="3" fontId="91" fillId="0" borderId="32" xfId="0" applyNumberFormat="1" applyFont="1" applyBorder="1" applyAlignment="1">
      <alignment horizontal="center" vertical="center" wrapText="1"/>
    </xf>
    <xf numFmtId="4" fontId="172" fillId="0" borderId="140" xfId="0" applyNumberFormat="1" applyFont="1" applyBorder="1" applyAlignment="1">
      <alignment horizontal="center" vertical="center" wrapText="1"/>
    </xf>
    <xf numFmtId="0" fontId="91" fillId="0" borderId="90" xfId="2" applyFont="1" applyBorder="1" applyAlignment="1">
      <alignment horizontal="left" vertical="center" wrapText="1"/>
    </xf>
    <xf numFmtId="3" fontId="91" fillId="0" borderId="91" xfId="2" applyNumberFormat="1" applyFont="1" applyBorder="1" applyAlignment="1">
      <alignment horizontal="center" vertical="center" wrapText="1"/>
    </xf>
    <xf numFmtId="3" fontId="91" fillId="0" borderId="92" xfId="2" applyNumberFormat="1" applyFont="1" applyBorder="1" applyAlignment="1">
      <alignment horizontal="center" vertical="center" wrapText="1"/>
    </xf>
    <xf numFmtId="4" fontId="172" fillId="0" borderId="92" xfId="2" applyNumberFormat="1" applyFont="1" applyBorder="1" applyAlignment="1">
      <alignment horizontal="center" vertical="center" wrapText="1"/>
    </xf>
    <xf numFmtId="165" fontId="172" fillId="0" borderId="93" xfId="1" applyNumberFormat="1" applyFont="1" applyBorder="1" applyAlignment="1">
      <alignment horizontal="center" vertical="center" wrapText="1"/>
    </xf>
    <xf numFmtId="3" fontId="91" fillId="0" borderId="94" xfId="2" applyNumberFormat="1" applyFont="1" applyBorder="1" applyAlignment="1">
      <alignment horizontal="center" vertical="center" wrapText="1"/>
    </xf>
    <xf numFmtId="4" fontId="172" fillId="0" borderId="95" xfId="2" applyNumberFormat="1" applyFont="1" applyBorder="1" applyAlignment="1">
      <alignment horizontal="center" vertical="center" wrapText="1"/>
    </xf>
    <xf numFmtId="4" fontId="172" fillId="0" borderId="93" xfId="2" applyNumberFormat="1" applyFont="1" applyBorder="1" applyAlignment="1">
      <alignment horizontal="center" vertical="center" wrapText="1"/>
    </xf>
    <xf numFmtId="0" fontId="91" fillId="0" borderId="30" xfId="2" applyFont="1" applyBorder="1" applyAlignment="1">
      <alignment horizontal="left" vertical="center" wrapText="1"/>
    </xf>
    <xf numFmtId="3" fontId="91" fillId="0" borderId="32" xfId="2" applyNumberFormat="1" applyFont="1" applyBorder="1" applyAlignment="1">
      <alignment vertical="center" wrapText="1"/>
    </xf>
    <xf numFmtId="4" fontId="172" fillId="0" borderId="140" xfId="2" applyNumberFormat="1" applyFont="1" applyBorder="1" applyAlignment="1">
      <alignment vertical="center" wrapText="1"/>
    </xf>
    <xf numFmtId="4" fontId="172" fillId="0" borderId="102" xfId="2" applyNumberFormat="1" applyFont="1" applyBorder="1" applyAlignment="1">
      <alignment vertical="center" wrapText="1"/>
    </xf>
    <xf numFmtId="165" fontId="172" fillId="0" borderId="140" xfId="1" applyNumberFormat="1" applyFont="1" applyBorder="1" applyAlignment="1">
      <alignment vertical="center" wrapText="1"/>
    </xf>
    <xf numFmtId="49" fontId="166" fillId="0" borderId="0" xfId="0" applyNumberFormat="1" applyFont="1" applyAlignment="1">
      <alignment vertical="center" wrapText="1"/>
    </xf>
    <xf numFmtId="3" fontId="91" fillId="0" borderId="32" xfId="2" applyNumberFormat="1" applyFont="1" applyBorder="1" applyAlignment="1">
      <alignment horizontal="center" vertical="center" wrapText="1"/>
    </xf>
    <xf numFmtId="4" fontId="172" fillId="0" borderId="35" xfId="2" applyNumberFormat="1" applyFont="1" applyBorder="1" applyAlignment="1">
      <alignment horizontal="center" vertical="center" wrapText="1"/>
    </xf>
    <xf numFmtId="3" fontId="91" fillId="0" borderId="30" xfId="2" applyNumberFormat="1" applyFont="1" applyBorder="1" applyAlignment="1">
      <alignment horizontal="center" vertical="center" wrapText="1"/>
    </xf>
    <xf numFmtId="10" fontId="66" fillId="0" borderId="0" xfId="6" applyNumberFormat="1" applyFont="1" applyAlignment="1">
      <alignment vertical="center" wrapText="1"/>
    </xf>
    <xf numFmtId="4" fontId="172" fillId="0" borderId="35" xfId="0" applyNumberFormat="1" applyFont="1" applyBorder="1" applyAlignment="1">
      <alignment horizontal="center" vertical="center" wrapText="1"/>
    </xf>
    <xf numFmtId="4" fontId="157" fillId="0" borderId="35" xfId="0" applyNumberFormat="1" applyFont="1" applyBorder="1" applyAlignment="1">
      <alignment horizontal="center" vertical="center" wrapText="1"/>
    </xf>
    <xf numFmtId="0" fontId="91" fillId="0" borderId="0" xfId="0" applyFont="1" applyBorder="1" applyAlignment="1">
      <alignment horizontal="center" vertical="center" wrapText="1"/>
    </xf>
    <xf numFmtId="0" fontId="91" fillId="0" borderId="52" xfId="0" applyFont="1" applyBorder="1" applyAlignment="1">
      <alignment horizontal="left" vertical="center" wrapText="1"/>
    </xf>
    <xf numFmtId="3" fontId="91" fillId="0" borderId="61" xfId="0" applyNumberFormat="1" applyFont="1" applyBorder="1" applyAlignment="1">
      <alignment horizontal="center" vertical="center" wrapText="1"/>
    </xf>
    <xf numFmtId="4" fontId="172" fillId="0" borderId="62" xfId="0" applyNumberFormat="1" applyFont="1" applyBorder="1" applyAlignment="1">
      <alignment horizontal="center" vertical="center" wrapText="1"/>
    </xf>
    <xf numFmtId="0" fontId="91" fillId="0" borderId="0" xfId="0" applyFont="1" applyAlignment="1">
      <alignment horizontal="center" vertical="center"/>
    </xf>
    <xf numFmtId="10" fontId="66" fillId="0" borderId="0" xfId="0" applyNumberFormat="1" applyFont="1" applyBorder="1" applyAlignment="1">
      <alignment horizontal="center" vertical="center"/>
    </xf>
    <xf numFmtId="10" fontId="66" fillId="0" borderId="0" xfId="0" applyNumberFormat="1" applyFont="1" applyAlignment="1">
      <alignment vertical="center" wrapText="1"/>
    </xf>
    <xf numFmtId="3" fontId="91" fillId="0" borderId="61" xfId="0" quotePrefix="1" applyNumberFormat="1" applyFont="1" applyBorder="1" applyAlignment="1">
      <alignment horizontal="center" vertical="center" wrapText="1"/>
    </xf>
    <xf numFmtId="0" fontId="91" fillId="0" borderId="52" xfId="2" applyFont="1" applyBorder="1" applyAlignment="1">
      <alignment horizontal="left" vertical="center" wrapText="1"/>
    </xf>
    <xf numFmtId="3" fontId="91" fillId="0" borderId="61" xfId="2" applyNumberFormat="1" applyFont="1" applyBorder="1" applyAlignment="1">
      <alignment horizontal="center" vertical="center" wrapText="1"/>
    </xf>
    <xf numFmtId="4" fontId="172" fillId="0" borderId="62" xfId="2" applyNumberFormat="1" applyFont="1" applyBorder="1" applyAlignment="1">
      <alignment horizontal="center" vertical="center" wrapText="1"/>
    </xf>
    <xf numFmtId="4" fontId="172" fillId="0" borderId="66" xfId="2" applyNumberFormat="1" applyFont="1" applyBorder="1" applyAlignment="1">
      <alignment horizontal="center" vertical="center" wrapText="1"/>
    </xf>
    <xf numFmtId="0" fontId="203" fillId="0" borderId="0" xfId="2" applyFont="1"/>
    <xf numFmtId="0" fontId="203" fillId="0" borderId="0" xfId="2" applyFont="1" applyAlignment="1">
      <alignment vertical="center" wrapText="1"/>
    </xf>
    <xf numFmtId="14" fontId="51" fillId="0" borderId="0" xfId="2" applyNumberFormat="1" applyFont="1" applyAlignment="1">
      <alignment horizontal="left" vertical="center" wrapText="1"/>
    </xf>
    <xf numFmtId="1" fontId="51" fillId="0" borderId="0" xfId="21" applyNumberFormat="1" applyFont="1" applyBorder="1" applyAlignment="1">
      <alignment horizontal="center" vertical="center"/>
    </xf>
    <xf numFmtId="0" fontId="91" fillId="0" borderId="0" xfId="2" applyFont="1"/>
    <xf numFmtId="10" fontId="162" fillId="0" borderId="0" xfId="6" applyNumberFormat="1" applyFont="1" applyAlignment="1">
      <alignment vertical="center" wrapText="1"/>
    </xf>
    <xf numFmtId="3" fontId="91" fillId="0" borderId="2" xfId="0" applyNumberFormat="1" applyFont="1" applyBorder="1" applyAlignment="1">
      <alignment horizontal="center" vertical="center" wrapText="1"/>
    </xf>
    <xf numFmtId="4" fontId="91" fillId="0" borderId="0" xfId="0" applyNumberFormat="1" applyFont="1" applyBorder="1" applyAlignment="1">
      <alignment horizontal="center" vertical="center" wrapText="1"/>
    </xf>
    <xf numFmtId="4" fontId="91" fillId="0" borderId="52" xfId="0" applyNumberFormat="1" applyFont="1" applyBorder="1" applyAlignment="1">
      <alignment horizontal="center" vertical="center" wrapText="1"/>
    </xf>
    <xf numFmtId="0" fontId="91" fillId="0" borderId="59" xfId="0" applyFont="1" applyBorder="1" applyAlignment="1">
      <alignment vertical="center" wrapText="1"/>
    </xf>
    <xf numFmtId="3" fontId="91" fillId="0" borderId="52" xfId="0" applyNumberFormat="1" applyFont="1" applyBorder="1" applyAlignment="1">
      <alignment horizontal="center" vertical="center" wrapText="1"/>
    </xf>
    <xf numFmtId="0" fontId="91" fillId="0" borderId="217" xfId="0" applyFont="1" applyBorder="1" applyAlignment="1">
      <alignment vertical="center" wrapText="1"/>
    </xf>
    <xf numFmtId="9" fontId="91" fillId="0" borderId="0" xfId="8" applyFont="1" applyBorder="1" applyAlignment="1">
      <alignment horizontal="center" vertical="center"/>
    </xf>
    <xf numFmtId="3" fontId="91" fillId="0" borderId="52" xfId="2" applyNumberFormat="1" applyFont="1" applyBorder="1" applyAlignment="1">
      <alignment horizontal="center" vertical="center" wrapText="1"/>
    </xf>
    <xf numFmtId="3" fontId="91" fillId="4" borderId="90" xfId="3" applyNumberFormat="1" applyFont="1" applyFill="1" applyBorder="1" applyAlignment="1">
      <alignment horizontal="left" vertical="center" wrapText="1" indent="1"/>
    </xf>
    <xf numFmtId="3" fontId="91" fillId="4" borderId="182" xfId="2" applyNumberFormat="1" applyFont="1" applyFill="1" applyBorder="1" applyAlignment="1" applyProtection="1">
      <alignment horizontal="center" vertical="center"/>
      <protection locked="0"/>
    </xf>
    <xf numFmtId="4" fontId="172" fillId="4" borderId="182" xfId="2" applyNumberFormat="1" applyFont="1" applyFill="1" applyBorder="1" applyAlignment="1">
      <alignment horizontal="center" vertical="center"/>
    </xf>
    <xf numFmtId="3" fontId="91" fillId="4" borderId="0" xfId="2" applyNumberFormat="1" applyFont="1" applyFill="1" applyAlignment="1" applyProtection="1">
      <alignment horizontal="center" vertical="center"/>
      <protection locked="0"/>
    </xf>
    <xf numFmtId="3" fontId="91" fillId="4" borderId="180" xfId="2" applyNumberFormat="1" applyFont="1" applyFill="1" applyBorder="1" applyAlignment="1" applyProtection="1">
      <alignment horizontal="center" vertical="center"/>
      <protection locked="0"/>
    </xf>
    <xf numFmtId="3" fontId="91" fillId="4" borderId="90" xfId="2" applyNumberFormat="1" applyFont="1" applyFill="1" applyBorder="1" applyAlignment="1" applyProtection="1">
      <alignment horizontal="center" vertical="center"/>
      <protection locked="0"/>
    </xf>
    <xf numFmtId="4" fontId="172" fillId="4" borderId="92" xfId="2" applyNumberFormat="1" applyFont="1" applyFill="1" applyBorder="1" applyAlignment="1">
      <alignment horizontal="center" vertical="center"/>
    </xf>
    <xf numFmtId="4" fontId="172" fillId="4" borderId="90" xfId="2" applyNumberFormat="1" applyFont="1" applyFill="1" applyBorder="1" applyAlignment="1">
      <alignment horizontal="center" vertical="center"/>
    </xf>
    <xf numFmtId="3" fontId="91" fillId="4" borderId="185" xfId="2" applyNumberFormat="1" applyFont="1" applyFill="1" applyBorder="1" applyAlignment="1" applyProtection="1">
      <alignment horizontal="center" vertical="center"/>
      <protection locked="0"/>
    </xf>
    <xf numFmtId="4" fontId="172" fillId="4" borderId="94" xfId="2" applyNumberFormat="1" applyFont="1" applyFill="1" applyBorder="1" applyAlignment="1">
      <alignment horizontal="center" vertical="center"/>
    </xf>
    <xf numFmtId="3" fontId="91" fillId="4" borderId="52" xfId="3" applyNumberFormat="1" applyFont="1" applyFill="1" applyBorder="1" applyAlignment="1">
      <alignment horizontal="left" vertical="center" wrapText="1" indent="1"/>
    </xf>
    <xf numFmtId="3" fontId="91" fillId="4" borderId="61" xfId="2" applyNumberFormat="1" applyFont="1" applyFill="1" applyBorder="1" applyAlignment="1" applyProtection="1">
      <alignment horizontal="center" vertical="center"/>
      <protection locked="0"/>
    </xf>
    <xf numFmtId="4" fontId="172" fillId="4" borderId="62" xfId="2" applyNumberFormat="1" applyFont="1" applyFill="1" applyBorder="1" applyAlignment="1">
      <alignment horizontal="center" vertical="center"/>
    </xf>
    <xf numFmtId="0" fontId="66" fillId="0" borderId="0" xfId="16" applyFont="1" applyBorder="1" applyAlignment="1">
      <alignment vertical="center" wrapText="1"/>
    </xf>
    <xf numFmtId="3" fontId="91" fillId="4" borderId="52" xfId="16" applyNumberFormat="1" applyFont="1" applyFill="1" applyBorder="1" applyAlignment="1">
      <alignment horizontal="left" vertical="center" wrapText="1" indent="1"/>
    </xf>
    <xf numFmtId="3" fontId="91" fillId="4" borderId="18" xfId="0" applyNumberFormat="1" applyFont="1" applyFill="1" applyBorder="1" applyAlignment="1" applyProtection="1">
      <alignment horizontal="center" vertical="center"/>
      <protection locked="0"/>
    </xf>
    <xf numFmtId="2" fontId="172" fillId="4" borderId="18" xfId="8" applyNumberFormat="1" applyFont="1" applyFill="1" applyBorder="1" applyAlignment="1" applyProtection="1">
      <alignment horizontal="center" vertical="center"/>
      <protection locked="0"/>
    </xf>
    <xf numFmtId="3" fontId="91" fillId="4" borderId="61" xfId="0" applyNumberFormat="1" applyFont="1" applyFill="1" applyBorder="1" applyAlignment="1" applyProtection="1">
      <alignment horizontal="center" vertical="center"/>
      <protection locked="0"/>
    </xf>
    <xf numFmtId="2" fontId="172" fillId="4" borderId="62" xfId="8" applyNumberFormat="1" applyFont="1" applyFill="1" applyBorder="1" applyAlignment="1" applyProtection="1">
      <alignment horizontal="center" vertical="center"/>
      <protection locked="0"/>
    </xf>
    <xf numFmtId="0" fontId="197" fillId="0" borderId="0" xfId="2" applyFont="1" applyAlignment="1">
      <alignment horizontal="center" vertical="center" wrapText="1"/>
    </xf>
    <xf numFmtId="3" fontId="197" fillId="4" borderId="52" xfId="3" applyNumberFormat="1" applyFont="1" applyFill="1" applyBorder="1" applyAlignment="1">
      <alignment horizontal="left" vertical="center" wrapText="1" indent="1"/>
    </xf>
    <xf numFmtId="166" fontId="204" fillId="4" borderId="52" xfId="2" applyNumberFormat="1" applyFont="1" applyFill="1" applyBorder="1" applyAlignment="1" applyProtection="1">
      <alignment horizontal="center" vertical="center"/>
      <protection locked="0"/>
    </xf>
    <xf numFmtId="3" fontId="197" fillId="4" borderId="0" xfId="2" applyNumberFormat="1" applyFont="1" applyFill="1" applyAlignment="1" applyProtection="1">
      <alignment horizontal="center" vertical="center"/>
      <protection locked="0"/>
    </xf>
    <xf numFmtId="166" fontId="204" fillId="4" borderId="15" xfId="2" applyNumberFormat="1" applyFont="1" applyFill="1" applyBorder="1" applyAlignment="1" applyProtection="1">
      <alignment horizontal="center" vertical="center"/>
      <protection locked="0"/>
    </xf>
    <xf numFmtId="3" fontId="197" fillId="4" borderId="16" xfId="2" applyNumberFormat="1" applyFont="1" applyFill="1" applyBorder="1" applyAlignment="1" applyProtection="1">
      <alignment horizontal="center" vertical="center"/>
      <protection locked="0"/>
    </xf>
    <xf numFmtId="166" fontId="172" fillId="4" borderId="52" xfId="2" applyNumberFormat="1" applyFont="1" applyFill="1" applyBorder="1" applyAlignment="1" applyProtection="1">
      <alignment horizontal="center" vertical="center"/>
      <protection locked="0"/>
    </xf>
    <xf numFmtId="0" fontId="91" fillId="4" borderId="61" xfId="0" applyFont="1" applyFill="1" applyBorder="1"/>
    <xf numFmtId="9" fontId="91" fillId="4" borderId="66" xfId="0" applyNumberFormat="1" applyFont="1" applyFill="1" applyBorder="1" applyAlignment="1">
      <alignment horizontal="center"/>
    </xf>
    <xf numFmtId="167" fontId="91" fillId="4" borderId="62" xfId="0" applyNumberFormat="1" applyFont="1" applyFill="1" applyBorder="1" applyAlignment="1">
      <alignment horizontal="center"/>
    </xf>
    <xf numFmtId="0" fontId="91" fillId="0" borderId="52" xfId="0" applyFont="1" applyBorder="1" applyAlignment="1">
      <alignment wrapText="1"/>
    </xf>
    <xf numFmtId="168" fontId="91" fillId="0" borderId="61" xfId="0" applyNumberFormat="1" applyFont="1" applyBorder="1" applyAlignment="1">
      <alignment horizontal="center" wrapText="1"/>
    </xf>
    <xf numFmtId="2" fontId="172" fillId="0" borderId="62" xfId="0" applyNumberFormat="1" applyFont="1" applyBorder="1" applyAlignment="1">
      <alignment horizontal="center" wrapText="1"/>
    </xf>
    <xf numFmtId="9" fontId="91" fillId="4" borderId="65" xfId="0" applyNumberFormat="1" applyFont="1" applyFill="1" applyBorder="1" applyAlignment="1">
      <alignment horizontal="center"/>
    </xf>
    <xf numFmtId="167" fontId="91" fillId="4" borderId="58" xfId="0" applyNumberFormat="1" applyFont="1" applyFill="1" applyBorder="1" applyAlignment="1">
      <alignment horizontal="center"/>
    </xf>
    <xf numFmtId="3" fontId="172" fillId="0" borderId="62" xfId="2" applyNumberFormat="1" applyFont="1" applyBorder="1" applyAlignment="1">
      <alignment horizontal="center" vertical="center" wrapText="1"/>
    </xf>
    <xf numFmtId="0" fontId="91" fillId="0" borderId="52" xfId="3" applyFont="1" applyBorder="1" applyAlignment="1">
      <alignment wrapText="1"/>
    </xf>
    <xf numFmtId="3" fontId="91" fillId="4" borderId="52" xfId="2" applyNumberFormat="1" applyFont="1" applyFill="1" applyBorder="1" applyAlignment="1" applyProtection="1">
      <alignment horizontal="center" vertical="center"/>
      <protection locked="0"/>
    </xf>
    <xf numFmtId="168" fontId="172" fillId="4" borderId="62" xfId="15" applyNumberFormat="1" applyFont="1" applyFill="1" applyBorder="1" applyAlignment="1" applyProtection="1">
      <alignment horizontal="center" vertical="center"/>
      <protection locked="0"/>
    </xf>
    <xf numFmtId="0" fontId="91" fillId="0" borderId="0" xfId="16" applyFont="1" applyBorder="1" applyAlignment="1">
      <alignment horizontal="center" vertical="center" wrapText="1"/>
    </xf>
    <xf numFmtId="0" fontId="91" fillId="0" borderId="52" xfId="16" applyFont="1" applyBorder="1" applyAlignment="1">
      <alignment horizontal="left" vertical="center" wrapText="1"/>
    </xf>
    <xf numFmtId="3" fontId="91" fillId="0" borderId="52" xfId="16" applyNumberFormat="1" applyFont="1" applyBorder="1" applyAlignment="1">
      <alignment horizontal="center" vertical="center" wrapText="1"/>
    </xf>
    <xf numFmtId="10" fontId="66" fillId="0" borderId="0" xfId="16" applyNumberFormat="1" applyFont="1" applyAlignment="1">
      <alignment vertical="center" wrapText="1"/>
    </xf>
    <xf numFmtId="3" fontId="91" fillId="0" borderId="61" xfId="16" applyNumberFormat="1" applyFont="1" applyBorder="1" applyAlignment="1">
      <alignment horizontal="center" vertical="center" wrapText="1"/>
    </xf>
    <xf numFmtId="4" fontId="172" fillId="0" borderId="62" xfId="16" applyNumberFormat="1" applyFont="1" applyBorder="1" applyAlignment="1">
      <alignment horizontal="center" vertical="center" wrapText="1"/>
    </xf>
    <xf numFmtId="3" fontId="91" fillId="0" borderId="61" xfId="16" quotePrefix="1" applyNumberFormat="1" applyFont="1" applyBorder="1" applyAlignment="1">
      <alignment horizontal="center" vertical="center" wrapText="1"/>
    </xf>
    <xf numFmtId="0" fontId="51" fillId="39" borderId="53" xfId="2" applyFont="1" applyFill="1" applyBorder="1" applyAlignment="1">
      <alignment horizontal="center" vertical="center" wrapText="1"/>
    </xf>
    <xf numFmtId="9" fontId="205" fillId="0" borderId="0" xfId="8" applyFont="1" applyBorder="1" applyAlignment="1">
      <alignment horizontal="center" vertical="center"/>
    </xf>
    <xf numFmtId="3" fontId="206" fillId="39" borderId="53" xfId="3" applyNumberFormat="1" applyFont="1" applyFill="1" applyBorder="1" applyAlignment="1">
      <alignment horizontal="center" vertical="center" wrapText="1"/>
    </xf>
    <xf numFmtId="3" fontId="206" fillId="39" borderId="54" xfId="3" applyNumberFormat="1" applyFont="1" applyFill="1" applyBorder="1" applyAlignment="1">
      <alignment horizontal="center" vertical="center" wrapText="1"/>
    </xf>
    <xf numFmtId="0" fontId="206" fillId="39" borderId="53" xfId="2" applyFont="1" applyFill="1" applyBorder="1" applyAlignment="1">
      <alignment horizontal="center" vertical="center" wrapText="1"/>
    </xf>
    <xf numFmtId="3" fontId="51" fillId="39" borderId="53" xfId="3" applyNumberFormat="1" applyFont="1" applyFill="1" applyBorder="1" applyAlignment="1">
      <alignment horizontal="center" vertical="center" wrapText="1"/>
    </xf>
    <xf numFmtId="3" fontId="51" fillId="39" borderId="54" xfId="3" applyNumberFormat="1" applyFont="1" applyFill="1" applyBorder="1" applyAlignment="1">
      <alignment horizontal="center" vertical="center" wrapText="1"/>
    </xf>
    <xf numFmtId="2" fontId="51" fillId="0" borderId="0" xfId="2" applyNumberFormat="1" applyFont="1" applyAlignment="1">
      <alignment horizontal="left" vertical="center" wrapText="1"/>
    </xf>
    <xf numFmtId="0" fontId="66" fillId="0" borderId="0" xfId="16" applyFont="1" applyAlignment="1">
      <alignment vertical="center" wrapText="1"/>
    </xf>
    <xf numFmtId="14" fontId="50" fillId="0" borderId="0" xfId="2" applyNumberFormat="1" applyFont="1" applyAlignment="1">
      <alignment vertical="center" wrapText="1"/>
    </xf>
    <xf numFmtId="0" fontId="209" fillId="0" borderId="0" xfId="0" applyFont="1" applyAlignment="1">
      <alignment horizontal="left" vertical="center" wrapText="1"/>
    </xf>
    <xf numFmtId="0" fontId="210" fillId="0" borderId="0" xfId="0" applyFont="1" applyAlignment="1">
      <alignment horizontal="center" wrapText="1"/>
    </xf>
    <xf numFmtId="0" fontId="212" fillId="0" borderId="0" xfId="0" applyFont="1" applyAlignment="1">
      <alignment horizontal="left" vertical="center"/>
    </xf>
    <xf numFmtId="0" fontId="212" fillId="0" borderId="0" xfId="0" applyFont="1" applyAlignment="1">
      <alignment vertical="center"/>
    </xf>
    <xf numFmtId="0" fontId="213" fillId="0" borderId="0" xfId="0" applyFont="1" applyAlignment="1">
      <alignment horizontal="center" vertical="center" wrapText="1"/>
    </xf>
    <xf numFmtId="0" fontId="14" fillId="0" borderId="0" xfId="0" applyFont="1" applyAlignment="1">
      <alignment horizontal="left"/>
    </xf>
    <xf numFmtId="0" fontId="14" fillId="0" borderId="0" xfId="0" applyFont="1"/>
    <xf numFmtId="14" fontId="50" fillId="0" borderId="0" xfId="2" applyNumberFormat="1" applyFont="1" applyAlignment="1">
      <alignment horizontal="left" vertical="center"/>
    </xf>
    <xf numFmtId="14" fontId="50" fillId="0" borderId="0" xfId="21" applyNumberFormat="1" applyFont="1" applyBorder="1" applyAlignment="1">
      <alignment horizontal="center" vertical="center"/>
    </xf>
    <xf numFmtId="0" fontId="51" fillId="0" borderId="0" xfId="2" applyFont="1"/>
    <xf numFmtId="0" fontId="2" fillId="0" borderId="0" xfId="0" applyFont="1" applyBorder="1" applyAlignment="1">
      <alignment vertical="center" wrapText="1"/>
    </xf>
    <xf numFmtId="0" fontId="2" fillId="0" borderId="0" xfId="0" applyFont="1" applyAlignment="1">
      <alignment vertical="center" wrapText="1"/>
    </xf>
    <xf numFmtId="14" fontId="51" fillId="0" borderId="0" xfId="2" applyNumberFormat="1" applyFont="1" applyAlignment="1">
      <alignment vertical="center" wrapText="1"/>
    </xf>
    <xf numFmtId="0" fontId="105" fillId="0" borderId="0" xfId="0" applyFont="1" applyAlignment="1">
      <alignment vertical="center" wrapText="1"/>
    </xf>
    <xf numFmtId="0" fontId="105" fillId="0" borderId="0" xfId="0" applyFont="1" applyBorder="1" applyAlignment="1">
      <alignment vertical="center" wrapText="1"/>
    </xf>
    <xf numFmtId="0" fontId="1" fillId="0" borderId="0" xfId="2" applyFont="1" applyAlignment="1">
      <alignment vertical="center" wrapText="1"/>
    </xf>
    <xf numFmtId="2" fontId="50" fillId="0" borderId="0" xfId="0" applyNumberFormat="1" applyFont="1" applyBorder="1" applyAlignment="1" applyProtection="1">
      <alignment horizontal="center" vertical="center"/>
      <protection locked="0"/>
    </xf>
    <xf numFmtId="10" fontId="50" fillId="0" borderId="0" xfId="0" applyNumberFormat="1" applyFont="1" applyBorder="1" applyAlignment="1">
      <alignment vertical="center" wrapText="1"/>
    </xf>
    <xf numFmtId="0" fontId="1" fillId="0" borderId="0" xfId="0" applyFont="1" applyAlignment="1">
      <alignment vertical="center" wrapText="1"/>
    </xf>
    <xf numFmtId="0" fontId="1" fillId="0" borderId="0" xfId="0" applyFont="1" applyBorder="1" applyAlignment="1">
      <alignment vertical="center" wrapText="1"/>
    </xf>
    <xf numFmtId="0" fontId="207" fillId="0" borderId="0" xfId="0" applyFont="1" applyAlignment="1">
      <alignment horizontal="center" wrapText="1"/>
    </xf>
    <xf numFmtId="0" fontId="214" fillId="0" borderId="0" xfId="0" applyFont="1" applyAlignment="1">
      <alignment horizontal="center"/>
    </xf>
    <xf numFmtId="0" fontId="211" fillId="0" borderId="0" xfId="0" applyFont="1" applyAlignment="1">
      <alignment horizontal="center" vertical="center" wrapText="1"/>
    </xf>
    <xf numFmtId="0" fontId="211" fillId="0" borderId="0" xfId="0" applyFont="1" applyAlignment="1" applyProtection="1">
      <alignment horizontal="center" vertical="center" wrapText="1"/>
      <protection locked="0"/>
    </xf>
    <xf numFmtId="0" fontId="210" fillId="0" borderId="0" xfId="0" applyFont="1" applyAlignment="1">
      <alignment horizontal="center" wrapText="1"/>
    </xf>
    <xf numFmtId="0" fontId="209" fillId="0" borderId="0" xfId="0" applyFont="1" applyAlignment="1">
      <alignment horizontal="left" vertical="center" wrapText="1"/>
    </xf>
    <xf numFmtId="0" fontId="120" fillId="0" borderId="0" xfId="18" applyFont="1" applyAlignment="1">
      <alignment horizontal="left" vertical="center" wrapText="1"/>
    </xf>
    <xf numFmtId="0" fontId="118" fillId="0" borderId="0" xfId="0" applyFont="1" applyAlignment="1">
      <alignment horizontal="center"/>
    </xf>
    <xf numFmtId="0" fontId="118" fillId="0" borderId="0" xfId="0" applyFont="1" applyAlignment="1">
      <alignment horizontal="center" vertical="center" wrapText="1"/>
    </xf>
    <xf numFmtId="0" fontId="118" fillId="4" borderId="0" xfId="0" applyFont="1" applyFill="1" applyAlignment="1">
      <alignment horizontal="left" vertical="center" wrapText="1"/>
    </xf>
    <xf numFmtId="0" fontId="116" fillId="4" borderId="0" xfId="0" applyFont="1" applyFill="1" applyAlignment="1">
      <alignment horizontal="left" vertical="center" wrapText="1"/>
    </xf>
    <xf numFmtId="14" fontId="118" fillId="4" borderId="0" xfId="0" applyNumberFormat="1" applyFont="1" applyFill="1" applyAlignment="1">
      <alignment horizontal="justify" vertical="center" wrapText="1"/>
    </xf>
    <xf numFmtId="0" fontId="116" fillId="4" borderId="0" xfId="0" applyFont="1" applyFill="1" applyAlignment="1">
      <alignment horizontal="justify" vertical="center" wrapText="1"/>
    </xf>
    <xf numFmtId="0" fontId="119" fillId="0" borderId="0" xfId="18" applyFont="1" applyAlignment="1">
      <alignment horizontal="left" vertical="center" wrapText="1"/>
    </xf>
    <xf numFmtId="0" fontId="122" fillId="0" borderId="0" xfId="0" applyFont="1" applyAlignment="1">
      <alignment horizontal="center" vertical="center"/>
    </xf>
    <xf numFmtId="14" fontId="51" fillId="38" borderId="30" xfId="19" applyNumberFormat="1" applyFont="1" applyFill="1" applyBorder="1" applyAlignment="1">
      <alignment horizontal="center" vertical="center"/>
    </xf>
    <xf numFmtId="14" fontId="51" fillId="38" borderId="97" xfId="19" applyNumberFormat="1" applyFont="1" applyFill="1" applyBorder="1" applyAlignment="1">
      <alignment horizontal="center" vertical="center"/>
    </xf>
    <xf numFmtId="14" fontId="51" fillId="38" borderId="104" xfId="19" applyNumberFormat="1" applyFont="1" applyFill="1" applyBorder="1" applyAlignment="1">
      <alignment horizontal="center" vertical="center"/>
    </xf>
    <xf numFmtId="0" fontId="50" fillId="39" borderId="105" xfId="19" applyFont="1" applyFill="1" applyBorder="1" applyAlignment="1">
      <alignment horizontal="center" vertical="center"/>
    </xf>
    <xf numFmtId="14" fontId="51" fillId="38" borderId="106" xfId="19" applyNumberFormat="1" applyFont="1" applyFill="1" applyBorder="1" applyAlignment="1">
      <alignment horizontal="center" vertical="center" wrapText="1"/>
    </xf>
    <xf numFmtId="14" fontId="51" fillId="38" borderId="107" xfId="19" applyNumberFormat="1" applyFont="1" applyFill="1" applyBorder="1" applyAlignment="1">
      <alignment horizontal="center" vertical="center" wrapText="1"/>
    </xf>
    <xf numFmtId="14" fontId="51" fillId="38" borderId="108" xfId="19" applyNumberFormat="1" applyFont="1" applyFill="1" applyBorder="1" applyAlignment="1">
      <alignment horizontal="center" vertical="center" wrapText="1"/>
    </xf>
    <xf numFmtId="14" fontId="51" fillId="38" borderId="104" xfId="19" applyNumberFormat="1" applyFont="1" applyFill="1" applyBorder="1" applyAlignment="1">
      <alignment horizontal="center" vertical="center" wrapText="1"/>
    </xf>
    <xf numFmtId="14" fontId="51" fillId="38" borderId="40" xfId="19" applyNumberFormat="1" applyFont="1" applyFill="1" applyBorder="1" applyAlignment="1">
      <alignment horizontal="center" vertical="center" wrapText="1"/>
    </xf>
    <xf numFmtId="14" fontId="51" fillId="38" borderId="39" xfId="19" applyNumberFormat="1" applyFont="1" applyFill="1" applyBorder="1" applyAlignment="1">
      <alignment horizontal="center" vertical="center" wrapText="1"/>
    </xf>
    <xf numFmtId="14" fontId="51" fillId="38" borderId="105" xfId="19" applyNumberFormat="1" applyFont="1" applyFill="1" applyBorder="1" applyAlignment="1">
      <alignment horizontal="center" vertical="center" wrapText="1"/>
    </xf>
    <xf numFmtId="9" fontId="51" fillId="38" borderId="30" xfId="8" applyFont="1" applyFill="1" applyBorder="1" applyAlignment="1">
      <alignment horizontal="center" vertical="center"/>
    </xf>
    <xf numFmtId="9" fontId="51" fillId="38" borderId="97" xfId="8" applyFont="1" applyFill="1" applyBorder="1" applyAlignment="1">
      <alignment horizontal="center" vertical="center"/>
    </xf>
    <xf numFmtId="2" fontId="91" fillId="0" borderId="0" xfId="2" applyNumberFormat="1" applyFont="1" applyAlignment="1">
      <alignment horizontal="left" vertical="center" wrapText="1"/>
    </xf>
    <xf numFmtId="0" fontId="123" fillId="39" borderId="20" xfId="2" applyFont="1" applyFill="1" applyBorder="1" applyAlignment="1">
      <alignment horizontal="center" vertical="center" wrapText="1"/>
    </xf>
    <xf numFmtId="0" fontId="123" fillId="39" borderId="48" xfId="2" applyFont="1" applyFill="1" applyBorder="1" applyAlignment="1">
      <alignment horizontal="center" vertical="center" wrapText="1"/>
    </xf>
    <xf numFmtId="0" fontId="51" fillId="39" borderId="133" xfId="2" applyFont="1" applyFill="1" applyBorder="1" applyAlignment="1">
      <alignment horizontal="center" vertical="center" wrapText="1"/>
    </xf>
    <xf numFmtId="0" fontId="51" fillId="39" borderId="134" xfId="2" applyFont="1" applyFill="1" applyBorder="1" applyAlignment="1">
      <alignment horizontal="center" vertical="center" wrapText="1"/>
    </xf>
    <xf numFmtId="0" fontId="51" fillId="39" borderId="137" xfId="2" applyFont="1" applyFill="1" applyBorder="1" applyAlignment="1">
      <alignment horizontal="center" vertical="center" wrapText="1"/>
    </xf>
    <xf numFmtId="0" fontId="51" fillId="39" borderId="138" xfId="2" applyFont="1" applyFill="1" applyBorder="1" applyAlignment="1">
      <alignment horizontal="center" vertical="center" wrapText="1"/>
    </xf>
    <xf numFmtId="0" fontId="51" fillId="39" borderId="107" xfId="2" applyFont="1" applyFill="1" applyBorder="1" applyAlignment="1">
      <alignment horizontal="center" vertical="center" wrapText="1"/>
    </xf>
    <xf numFmtId="0" fontId="51" fillId="39" borderId="132" xfId="2" applyFont="1" applyFill="1" applyBorder="1" applyAlignment="1">
      <alignment horizontal="center" vertical="center" wrapText="1"/>
    </xf>
    <xf numFmtId="49" fontId="127" fillId="0" borderId="0" xfId="0" applyNumberFormat="1" applyFont="1" applyAlignment="1">
      <alignment horizontal="left" vertical="center" wrapText="1"/>
    </xf>
    <xf numFmtId="49" fontId="149" fillId="0" borderId="0" xfId="0" applyNumberFormat="1" applyFont="1" applyAlignment="1">
      <alignment horizontal="left" vertical="center" wrapText="1"/>
    </xf>
    <xf numFmtId="0" fontId="148" fillId="0" borderId="0" xfId="2" applyFont="1" applyAlignment="1">
      <alignment horizontal="center"/>
    </xf>
    <xf numFmtId="0" fontId="134" fillId="0" borderId="0" xfId="2" applyFont="1" applyAlignment="1">
      <alignment horizontal="center" vertical="center"/>
    </xf>
    <xf numFmtId="0" fontId="122" fillId="0" borderId="0" xfId="2" applyFont="1" applyAlignment="1">
      <alignment horizontal="center" vertical="center"/>
    </xf>
    <xf numFmtId="0" fontId="168" fillId="2" borderId="0" xfId="5" applyFont="1" applyFill="1" applyAlignment="1">
      <alignment horizontal="center" vertical="center"/>
    </xf>
    <xf numFmtId="0" fontId="51" fillId="39" borderId="31" xfId="2" applyFont="1" applyFill="1" applyBorder="1" applyAlignment="1">
      <alignment horizontal="center" vertical="center" wrapText="1"/>
    </xf>
    <xf numFmtId="0" fontId="51" fillId="39" borderId="44" xfId="2" applyFont="1" applyFill="1" applyBorder="1" applyAlignment="1">
      <alignment horizontal="center" vertical="center" wrapText="1"/>
    </xf>
    <xf numFmtId="0" fontId="51" fillId="39" borderId="45" xfId="2" applyFont="1" applyFill="1" applyBorder="1" applyAlignment="1">
      <alignment horizontal="center" vertical="center" wrapText="1"/>
    </xf>
    <xf numFmtId="0" fontId="169" fillId="41" borderId="36" xfId="2" applyFont="1" applyFill="1" applyBorder="1" applyAlignment="1">
      <alignment horizontal="center" vertical="center" wrapText="1"/>
    </xf>
    <xf numFmtId="0" fontId="169" fillId="41" borderId="37" xfId="2" applyFont="1" applyFill="1" applyBorder="1" applyAlignment="1">
      <alignment horizontal="center" vertical="center" wrapText="1"/>
    </xf>
    <xf numFmtId="0" fontId="169" fillId="41" borderId="141" xfId="2" applyFont="1" applyFill="1" applyBorder="1" applyAlignment="1">
      <alignment horizontal="center" vertical="center" wrapText="1"/>
    </xf>
    <xf numFmtId="0" fontId="169" fillId="41" borderId="142" xfId="2" applyFont="1" applyFill="1" applyBorder="1" applyAlignment="1">
      <alignment horizontal="center" vertical="center" wrapText="1"/>
    </xf>
    <xf numFmtId="0" fontId="126" fillId="41" borderId="37" xfId="2" applyFont="1" applyFill="1" applyBorder="1" applyAlignment="1">
      <alignment horizontal="center" vertical="center" wrapText="1"/>
    </xf>
    <xf numFmtId="0" fontId="126" fillId="41" borderId="38" xfId="2" applyFont="1" applyFill="1" applyBorder="1" applyAlignment="1">
      <alignment horizontal="center" vertical="center" wrapText="1"/>
    </xf>
    <xf numFmtId="0" fontId="51" fillId="40" borderId="126" xfId="2" applyFont="1" applyFill="1" applyBorder="1" applyAlignment="1">
      <alignment horizontal="center" vertical="center" wrapText="1"/>
    </xf>
    <xf numFmtId="0" fontId="51" fillId="40" borderId="130" xfId="2" applyFont="1" applyFill="1" applyBorder="1" applyAlignment="1">
      <alignment horizontal="center" vertical="center" wrapText="1"/>
    </xf>
    <xf numFmtId="0" fontId="51" fillId="40" borderId="131" xfId="2" applyFont="1" applyFill="1" applyBorder="1" applyAlignment="1">
      <alignment horizontal="center" vertical="center" wrapText="1"/>
    </xf>
    <xf numFmtId="0" fontId="51" fillId="39" borderId="172" xfId="2" applyFont="1" applyFill="1" applyBorder="1" applyAlignment="1">
      <alignment horizontal="center" vertical="center" wrapText="1"/>
    </xf>
    <xf numFmtId="0" fontId="51" fillId="39" borderId="173" xfId="2" applyFont="1" applyFill="1" applyBorder="1" applyAlignment="1">
      <alignment horizontal="center" vertical="center" wrapText="1"/>
    </xf>
    <xf numFmtId="0" fontId="51" fillId="39" borderId="174" xfId="2" applyFont="1" applyFill="1" applyBorder="1" applyAlignment="1">
      <alignment horizontal="center" vertical="center" wrapText="1"/>
    </xf>
    <xf numFmtId="0" fontId="51" fillId="39" borderId="143" xfId="2" applyFont="1" applyFill="1" applyBorder="1" applyAlignment="1">
      <alignment horizontal="center" vertical="center" wrapText="1"/>
    </xf>
    <xf numFmtId="0" fontId="126" fillId="0" borderId="0" xfId="0" applyFont="1" applyAlignment="1">
      <alignment horizontal="center"/>
    </xf>
    <xf numFmtId="0" fontId="51" fillId="39" borderId="36" xfId="0" applyFont="1" applyFill="1" applyBorder="1" applyAlignment="1">
      <alignment horizontal="center" vertical="center" wrapText="1"/>
    </xf>
    <xf numFmtId="0" fontId="51" fillId="39" borderId="38" xfId="0" applyFont="1" applyFill="1" applyBorder="1" applyAlignment="1">
      <alignment horizontal="center" vertical="center" wrapText="1"/>
    </xf>
    <xf numFmtId="0" fontId="51" fillId="39" borderId="31" xfId="0" applyFont="1" applyFill="1" applyBorder="1" applyAlignment="1">
      <alignment horizontal="center" vertical="center" wrapText="1"/>
    </xf>
    <xf numFmtId="0" fontId="51" fillId="39" borderId="45" xfId="0" applyFont="1" applyFill="1" applyBorder="1" applyAlignment="1">
      <alignment horizontal="center" vertical="center" wrapText="1"/>
    </xf>
    <xf numFmtId="0" fontId="154" fillId="0" borderId="0" xfId="0" applyFont="1" applyAlignment="1" applyProtection="1">
      <alignment horizontal="center" vertical="center" wrapText="1"/>
      <protection locked="0"/>
    </xf>
    <xf numFmtId="2" fontId="134" fillId="0" borderId="0" xfId="2" applyNumberFormat="1" applyFont="1" applyAlignment="1">
      <alignment horizontal="left" vertical="center" wrapText="1"/>
    </xf>
    <xf numFmtId="0" fontId="160" fillId="0" borderId="0" xfId="2" applyFont="1" applyAlignment="1">
      <alignment horizontal="center" vertical="center"/>
    </xf>
    <xf numFmtId="0" fontId="161" fillId="2" borderId="0" xfId="5" applyFont="1" applyFill="1" applyAlignment="1">
      <alignment horizontal="center" vertical="center"/>
    </xf>
    <xf numFmtId="0" fontId="51" fillId="39" borderId="36" xfId="2" applyFont="1" applyFill="1" applyBorder="1" applyAlignment="1">
      <alignment horizontal="center" vertical="center" wrapText="1"/>
    </xf>
    <xf numFmtId="0" fontId="51" fillId="39" borderId="38" xfId="2" applyFont="1" applyFill="1" applyBorder="1" applyAlignment="1">
      <alignment horizontal="center" vertical="center" wrapText="1"/>
    </xf>
    <xf numFmtId="0" fontId="51" fillId="39" borderId="37" xfId="2" applyFont="1" applyFill="1" applyBorder="1" applyAlignment="1">
      <alignment horizontal="center" vertical="center" wrapText="1"/>
    </xf>
    <xf numFmtId="49" fontId="166" fillId="0" borderId="0" xfId="0" applyNumberFormat="1" applyFont="1" applyAlignment="1">
      <alignment horizontal="left" vertical="center" wrapText="1"/>
    </xf>
    <xf numFmtId="49" fontId="166" fillId="0" borderId="0" xfId="2" applyNumberFormat="1" applyFont="1" applyAlignment="1">
      <alignment horizontal="left" vertical="center" wrapText="1"/>
    </xf>
    <xf numFmtId="2" fontId="51" fillId="0" borderId="0" xfId="2" applyNumberFormat="1" applyFont="1" applyAlignment="1">
      <alignment horizontal="left" vertical="center" wrapText="1"/>
    </xf>
    <xf numFmtId="49" fontId="50" fillId="0" borderId="0" xfId="0" applyNumberFormat="1" applyFont="1" applyAlignment="1">
      <alignment horizontal="left" vertical="center" wrapText="1"/>
    </xf>
    <xf numFmtId="0" fontId="169" fillId="41" borderId="128" xfId="2" applyFont="1" applyFill="1" applyBorder="1" applyAlignment="1">
      <alignment horizontal="center" vertical="center" wrapText="1"/>
    </xf>
    <xf numFmtId="0" fontId="169" fillId="41" borderId="129" xfId="2" applyFont="1" applyFill="1" applyBorder="1" applyAlignment="1">
      <alignment horizontal="center" vertical="center" wrapText="1"/>
    </xf>
    <xf numFmtId="0" fontId="162" fillId="41" borderId="37" xfId="2" applyFont="1" applyFill="1" applyBorder="1" applyAlignment="1">
      <alignment horizontal="center" vertical="center" wrapText="1"/>
    </xf>
    <xf numFmtId="0" fontId="162" fillId="41" borderId="38" xfId="2" applyFont="1" applyFill="1" applyBorder="1" applyAlignment="1">
      <alignment horizontal="center" vertical="center" wrapText="1"/>
    </xf>
    <xf numFmtId="0" fontId="51" fillId="39" borderId="39" xfId="2" applyFont="1" applyFill="1" applyBorder="1" applyAlignment="1">
      <alignment horizontal="center" vertical="center" wrapText="1"/>
    </xf>
    <xf numFmtId="0" fontId="51" fillId="39" borderId="41" xfId="2" applyFont="1" applyFill="1" applyBorder="1" applyAlignment="1">
      <alignment horizontal="center" vertical="center" wrapText="1"/>
    </xf>
    <xf numFmtId="0" fontId="51" fillId="40" borderId="107" xfId="2" applyFont="1" applyFill="1" applyBorder="1" applyAlignment="1">
      <alignment horizontal="center" vertical="center" wrapText="1"/>
    </xf>
    <xf numFmtId="0" fontId="51" fillId="40" borderId="132" xfId="2" applyFont="1" applyFill="1" applyBorder="1" applyAlignment="1">
      <alignment horizontal="center" vertical="center" wrapText="1"/>
    </xf>
    <xf numFmtId="0" fontId="51" fillId="40" borderId="40" xfId="2" applyFont="1" applyFill="1" applyBorder="1" applyAlignment="1">
      <alignment horizontal="center" vertical="center" wrapText="1"/>
    </xf>
    <xf numFmtId="0" fontId="51" fillId="40" borderId="43" xfId="2" applyFont="1" applyFill="1" applyBorder="1" applyAlignment="1">
      <alignment horizontal="center" vertical="center" wrapText="1"/>
    </xf>
    <xf numFmtId="49" fontId="149" fillId="0" borderId="0" xfId="2" applyNumberFormat="1" applyFont="1" applyAlignment="1">
      <alignment horizontal="left" vertical="center" wrapText="1"/>
    </xf>
    <xf numFmtId="0" fontId="51" fillId="39" borderId="199" xfId="2" applyFont="1" applyFill="1" applyBorder="1" applyAlignment="1">
      <alignment horizontal="center" vertical="center" wrapText="1"/>
    </xf>
    <xf numFmtId="0" fontId="51" fillId="39" borderId="124" xfId="2" applyFont="1" applyFill="1" applyBorder="1" applyAlignment="1">
      <alignment horizontal="center" vertical="center" wrapText="1"/>
    </xf>
    <xf numFmtId="0" fontId="166" fillId="0" borderId="0" xfId="0" applyFont="1" applyAlignment="1">
      <alignment horizontal="left" vertical="center" wrapText="1"/>
    </xf>
    <xf numFmtId="0" fontId="39" fillId="0" borderId="13" xfId="2" applyFont="1" applyBorder="1" applyAlignment="1">
      <alignment horizontal="center" vertical="center" wrapText="1"/>
    </xf>
    <xf numFmtId="0" fontId="39" fillId="0" borderId="9" xfId="2" applyFont="1" applyBorder="1" applyAlignment="1">
      <alignment horizontal="center" vertical="center" wrapText="1"/>
    </xf>
    <xf numFmtId="0" fontId="39" fillId="0" borderId="10" xfId="2" applyFont="1" applyBorder="1" applyAlignment="1">
      <alignment horizontal="center" vertical="center" wrapText="1"/>
    </xf>
    <xf numFmtId="2" fontId="28" fillId="0" borderId="0" xfId="2" applyNumberFormat="1" applyFont="1" applyAlignment="1">
      <alignment horizontal="left" vertical="center" wrapText="1"/>
    </xf>
    <xf numFmtId="49" fontId="19" fillId="0" borderId="0" xfId="2" applyNumberFormat="1" applyFont="1" applyAlignment="1">
      <alignment horizontal="left" vertical="center" wrapText="1"/>
    </xf>
    <xf numFmtId="0" fontId="31" fillId="0" borderId="0" xfId="2" applyFont="1" applyAlignment="1">
      <alignment horizontal="center"/>
    </xf>
    <xf numFmtId="0" fontId="17" fillId="0" borderId="0" xfId="2" applyFont="1" applyAlignment="1">
      <alignment horizontal="center" vertical="center"/>
    </xf>
    <xf numFmtId="0" fontId="20" fillId="0" borderId="5" xfId="2" applyFont="1" applyBorder="1" applyAlignment="1">
      <alignment horizontal="center" vertical="center" wrapText="1"/>
    </xf>
    <xf numFmtId="0" fontId="20" fillId="0" borderId="4" xfId="2" applyFont="1" applyBorder="1" applyAlignment="1">
      <alignment horizontal="center" vertical="center" wrapText="1"/>
    </xf>
    <xf numFmtId="0" fontId="20" fillId="0" borderId="3" xfId="2" applyFont="1" applyBorder="1" applyAlignment="1">
      <alignment horizontal="center" vertical="center" wrapText="1"/>
    </xf>
    <xf numFmtId="49" fontId="19" fillId="0" borderId="0" xfId="0" applyNumberFormat="1" applyFont="1" applyAlignment="1">
      <alignment horizontal="left" vertical="center" wrapText="1"/>
    </xf>
    <xf numFmtId="0" fontId="39" fillId="0" borderId="12" xfId="2" applyFont="1" applyBorder="1" applyAlignment="1">
      <alignment horizontal="center" vertical="center" wrapText="1"/>
    </xf>
    <xf numFmtId="0" fontId="39" fillId="0" borderId="11" xfId="2" applyFont="1" applyBorder="1" applyAlignment="1">
      <alignment horizontal="center" vertical="center" wrapText="1"/>
    </xf>
    <xf numFmtId="0" fontId="39" fillId="0" borderId="0" xfId="2" applyFont="1" applyAlignment="1">
      <alignment horizontal="center" vertical="center" wrapText="1"/>
    </xf>
    <xf numFmtId="0" fontId="15" fillId="2" borderId="0" xfId="5" applyFont="1" applyFill="1" applyAlignment="1">
      <alignment horizontal="center" vertical="center"/>
    </xf>
    <xf numFmtId="0" fontId="51" fillId="0" borderId="0" xfId="2" applyFont="1" applyAlignment="1">
      <alignment horizontal="center" vertical="center" wrapText="1"/>
    </xf>
    <xf numFmtId="49" fontId="66" fillId="0" borderId="0" xfId="0" applyNumberFormat="1" applyFont="1" applyBorder="1" applyAlignment="1">
      <alignment horizontal="left" vertical="center" wrapText="1"/>
    </xf>
    <xf numFmtId="49" fontId="50" fillId="0" borderId="0" xfId="2" applyNumberFormat="1" applyFont="1" applyAlignment="1">
      <alignment horizontal="left" vertical="center" wrapText="1"/>
    </xf>
    <xf numFmtId="0" fontId="51" fillId="39" borderId="51" xfId="2" applyFont="1" applyFill="1" applyBorder="1" applyAlignment="1">
      <alignment horizontal="center" vertical="center" wrapText="1"/>
    </xf>
    <xf numFmtId="0" fontId="162" fillId="0" borderId="37" xfId="2" applyFont="1" applyBorder="1" applyAlignment="1">
      <alignment horizontal="center" vertical="center" wrapText="1"/>
    </xf>
    <xf numFmtId="0" fontId="51" fillId="39" borderId="128" xfId="2" applyFont="1" applyFill="1" applyBorder="1" applyAlignment="1">
      <alignment horizontal="center" vertical="center" wrapText="1"/>
    </xf>
    <xf numFmtId="0" fontId="51" fillId="39" borderId="144" xfId="2" applyFont="1" applyFill="1" applyBorder="1" applyAlignment="1">
      <alignment horizontal="center" vertical="center" wrapText="1"/>
    </xf>
    <xf numFmtId="0" fontId="160" fillId="0" borderId="0" xfId="2" applyFont="1" applyAlignment="1">
      <alignment horizontal="center" vertical="center" wrapText="1"/>
    </xf>
    <xf numFmtId="0" fontId="51" fillId="40" borderId="149" xfId="2" applyFont="1" applyFill="1" applyBorder="1" applyAlignment="1">
      <alignment horizontal="center" vertical="center" wrapText="1"/>
    </xf>
    <xf numFmtId="0" fontId="51" fillId="40" borderId="127" xfId="2" applyFont="1" applyFill="1" applyBorder="1" applyAlignment="1">
      <alignment horizontal="center" vertical="center" wrapText="1"/>
    </xf>
    <xf numFmtId="0" fontId="51" fillId="40" borderId="129" xfId="2" applyFont="1" applyFill="1" applyBorder="1" applyAlignment="1">
      <alignment horizontal="center" vertical="center" wrapText="1"/>
    </xf>
    <xf numFmtId="0" fontId="51" fillId="39" borderId="129" xfId="2" applyFont="1" applyFill="1" applyBorder="1" applyAlignment="1">
      <alignment horizontal="center" vertical="center" wrapText="1"/>
    </xf>
    <xf numFmtId="0" fontId="173" fillId="40" borderId="150" xfId="2" applyFont="1" applyFill="1" applyBorder="1" applyAlignment="1">
      <alignment horizontal="center" vertical="center" wrapText="1"/>
    </xf>
    <xf numFmtId="0" fontId="173" fillId="40" borderId="130" xfId="2" applyFont="1" applyFill="1" applyBorder="1" applyAlignment="1">
      <alignment horizontal="center" vertical="center" wrapText="1"/>
    </xf>
    <xf numFmtId="0" fontId="173" fillId="40" borderId="131" xfId="2" applyFont="1" applyFill="1" applyBorder="1" applyAlignment="1">
      <alignment horizontal="center" vertical="center" wrapText="1"/>
    </xf>
    <xf numFmtId="0" fontId="175" fillId="0" borderId="0" xfId="2" applyFont="1" applyAlignment="1">
      <alignment horizontal="left" vertical="center" wrapText="1"/>
    </xf>
    <xf numFmtId="0" fontId="51" fillId="40" borderId="0" xfId="2" applyFont="1" applyFill="1" applyAlignment="1">
      <alignment horizontal="center" vertical="center" wrapText="1"/>
    </xf>
    <xf numFmtId="0" fontId="51" fillId="40" borderId="137" xfId="2" applyFont="1" applyFill="1" applyBorder="1" applyAlignment="1">
      <alignment horizontal="center" vertical="center" wrapText="1"/>
    </xf>
    <xf numFmtId="0" fontId="51" fillId="40" borderId="134" xfId="2" applyFont="1" applyFill="1" applyBorder="1" applyAlignment="1">
      <alignment horizontal="center" vertical="center" wrapText="1"/>
    </xf>
    <xf numFmtId="0" fontId="51" fillId="40" borderId="135" xfId="2" applyFont="1" applyFill="1" applyBorder="1" applyAlignment="1">
      <alignment horizontal="center" vertical="center" wrapText="1"/>
    </xf>
    <xf numFmtId="0" fontId="51" fillId="40" borderId="136" xfId="2" applyFont="1" applyFill="1" applyBorder="1" applyAlignment="1">
      <alignment horizontal="center" vertical="center" wrapText="1"/>
    </xf>
    <xf numFmtId="0" fontId="51" fillId="39" borderId="128" xfId="0" applyFont="1" applyFill="1" applyBorder="1" applyAlignment="1">
      <alignment horizontal="center" vertical="center" wrapText="1"/>
    </xf>
    <xf numFmtId="0" fontId="51" fillId="39" borderId="144" xfId="0" applyFont="1" applyFill="1" applyBorder="1" applyAlignment="1">
      <alignment horizontal="center" vertical="center" wrapText="1"/>
    </xf>
    <xf numFmtId="2" fontId="162" fillId="0" borderId="0" xfId="0" applyNumberFormat="1" applyFont="1" applyAlignment="1">
      <alignment horizontal="left" vertical="center" wrapText="1"/>
    </xf>
    <xf numFmtId="0" fontId="148" fillId="0" borderId="0" xfId="0" applyFont="1" applyAlignment="1">
      <alignment horizontal="center"/>
    </xf>
    <xf numFmtId="0" fontId="134" fillId="0" borderId="0" xfId="0" applyFont="1" applyAlignment="1">
      <alignment horizontal="center" vertical="center"/>
    </xf>
    <xf numFmtId="0" fontId="160" fillId="0" borderId="0" xfId="0" applyFont="1" applyAlignment="1">
      <alignment horizontal="center" vertical="center"/>
    </xf>
    <xf numFmtId="0" fontId="51" fillId="39" borderId="44" xfId="0" applyFont="1" applyFill="1" applyBorder="1" applyAlignment="1">
      <alignment horizontal="center" vertical="center" wrapText="1"/>
    </xf>
    <xf numFmtId="0" fontId="51" fillId="39" borderId="126" xfId="0" applyFont="1" applyFill="1" applyBorder="1" applyAlignment="1">
      <alignment horizontal="center" vertical="center" wrapText="1"/>
    </xf>
    <xf numFmtId="0" fontId="51" fillId="39" borderId="130" xfId="0" applyFont="1" applyFill="1" applyBorder="1" applyAlignment="1">
      <alignment horizontal="center" vertical="center" wrapText="1"/>
    </xf>
    <xf numFmtId="0" fontId="51" fillId="39" borderId="131" xfId="0" applyFont="1" applyFill="1" applyBorder="1" applyAlignment="1">
      <alignment horizontal="center" vertical="center" wrapText="1"/>
    </xf>
    <xf numFmtId="0" fontId="51" fillId="39" borderId="39" xfId="0" applyFont="1" applyFill="1" applyBorder="1" applyAlignment="1">
      <alignment horizontal="center" vertical="center" wrapText="1"/>
    </xf>
    <xf numFmtId="0" fontId="51" fillId="39" borderId="40" xfId="0" applyFont="1" applyFill="1" applyBorder="1" applyAlignment="1">
      <alignment horizontal="center" vertical="center" wrapText="1"/>
    </xf>
    <xf numFmtId="0" fontId="134" fillId="0" borderId="0" xfId="0" applyFont="1" applyBorder="1" applyAlignment="1">
      <alignment horizontal="left" vertical="center" wrapText="1"/>
    </xf>
    <xf numFmtId="0" fontId="149" fillId="0" borderId="0" xfId="0" applyFont="1" applyBorder="1" applyAlignment="1">
      <alignment horizontal="left" vertical="center" wrapText="1"/>
    </xf>
    <xf numFmtId="0" fontId="51" fillId="39" borderId="75" xfId="0" applyFont="1" applyFill="1" applyBorder="1" applyAlignment="1">
      <alignment horizontal="center" vertical="center" wrapText="1"/>
    </xf>
    <xf numFmtId="0" fontId="51" fillId="39" borderId="153" xfId="0" applyFont="1" applyFill="1" applyBorder="1" applyAlignment="1">
      <alignment horizontal="center" vertical="center" wrapText="1"/>
    </xf>
    <xf numFmtId="0" fontId="123" fillId="39" borderId="75" xfId="0" applyFont="1" applyFill="1" applyBorder="1" applyAlignment="1">
      <alignment horizontal="center" vertical="center" wrapText="1"/>
    </xf>
    <xf numFmtId="0" fontId="123" fillId="39" borderId="153" xfId="0" applyFont="1" applyFill="1" applyBorder="1" applyAlignment="1">
      <alignment horizontal="center" vertical="center" wrapText="1"/>
    </xf>
    <xf numFmtId="0" fontId="140" fillId="0" borderId="0" xfId="0" applyFont="1" applyBorder="1" applyAlignment="1">
      <alignment horizontal="center" vertical="center"/>
    </xf>
    <xf numFmtId="0" fontId="51" fillId="39" borderId="53" xfId="0" applyFont="1" applyFill="1" applyBorder="1" applyAlignment="1">
      <alignment horizontal="center" vertical="center" wrapText="1"/>
    </xf>
    <xf numFmtId="0" fontId="51" fillId="39" borderId="54" xfId="0" applyFont="1" applyFill="1" applyBorder="1" applyAlignment="1">
      <alignment horizontal="center" vertical="center" wrapText="1"/>
    </xf>
    <xf numFmtId="0" fontId="160" fillId="0" borderId="0" xfId="0" applyFont="1" applyAlignment="1">
      <alignment horizontal="center" vertical="center" wrapText="1"/>
    </xf>
    <xf numFmtId="0" fontId="51" fillId="0" borderId="0" xfId="0" applyFont="1" applyBorder="1" applyAlignment="1">
      <alignment horizontal="center" vertical="center"/>
    </xf>
    <xf numFmtId="0" fontId="51" fillId="0" borderId="0" xfId="0" applyFont="1" applyBorder="1" applyAlignment="1">
      <alignment horizontal="center" vertical="center" wrapText="1"/>
    </xf>
    <xf numFmtId="0" fontId="77" fillId="0" borderId="0" xfId="0" applyFont="1" applyBorder="1" applyAlignment="1">
      <alignment horizontal="center" vertical="center"/>
    </xf>
    <xf numFmtId="0" fontId="63" fillId="0" borderId="0" xfId="0" applyFont="1" applyBorder="1" applyAlignment="1">
      <alignment horizontal="center" vertical="center" wrapText="1"/>
    </xf>
    <xf numFmtId="0" fontId="78" fillId="0" borderId="0" xfId="0" applyFont="1" applyBorder="1" applyAlignment="1">
      <alignment horizontal="center" vertical="center" wrapText="1"/>
    </xf>
    <xf numFmtId="0" fontId="51" fillId="39" borderId="53" xfId="2" applyFont="1" applyFill="1" applyBorder="1" applyAlignment="1">
      <alignment horizontal="center" vertical="center" wrapText="1"/>
    </xf>
    <xf numFmtId="0" fontId="50" fillId="39" borderId="54" xfId="2" applyFont="1" applyFill="1" applyBorder="1" applyAlignment="1">
      <alignment horizontal="center" vertical="center" wrapText="1"/>
    </xf>
    <xf numFmtId="0" fontId="123" fillId="39" borderId="55" xfId="2" applyFont="1" applyFill="1" applyBorder="1" applyAlignment="1">
      <alignment horizontal="center" vertical="center" wrapText="1"/>
    </xf>
    <xf numFmtId="0" fontId="123" fillId="39" borderId="56" xfId="2" applyFont="1" applyFill="1" applyBorder="1" applyAlignment="1">
      <alignment horizontal="center" vertical="center" wrapText="1"/>
    </xf>
    <xf numFmtId="0" fontId="123" fillId="39" borderId="75" xfId="2" applyFont="1" applyFill="1" applyBorder="1" applyAlignment="1">
      <alignment horizontal="center" vertical="center" wrapText="1"/>
    </xf>
    <xf numFmtId="0" fontId="123" fillId="39" borderId="157" xfId="2" applyFont="1" applyFill="1" applyBorder="1" applyAlignment="1">
      <alignment horizontal="center" vertical="center" wrapText="1"/>
    </xf>
    <xf numFmtId="0" fontId="51" fillId="39" borderId="63" xfId="0" applyFont="1" applyFill="1" applyBorder="1" applyAlignment="1">
      <alignment horizontal="center" vertical="center" wrapText="1"/>
    </xf>
    <xf numFmtId="0" fontId="51" fillId="39" borderId="162" xfId="0" applyFont="1" applyFill="1" applyBorder="1" applyAlignment="1">
      <alignment horizontal="center" vertical="center" wrapText="1"/>
    </xf>
    <xf numFmtId="0" fontId="51" fillId="39" borderId="157" xfId="0" applyFont="1" applyFill="1" applyBorder="1" applyAlignment="1">
      <alignment horizontal="center" vertical="center" wrapText="1"/>
    </xf>
    <xf numFmtId="0" fontId="51" fillId="39" borderId="55" xfId="0" applyFont="1" applyFill="1" applyBorder="1" applyAlignment="1">
      <alignment horizontal="center" vertical="center" wrapText="1"/>
    </xf>
    <xf numFmtId="0" fontId="51" fillId="39" borderId="56" xfId="0" applyFont="1" applyFill="1" applyBorder="1" applyAlignment="1">
      <alignment horizontal="center" vertical="center" wrapText="1"/>
    </xf>
    <xf numFmtId="0" fontId="51" fillId="39" borderId="158" xfId="0" applyFont="1" applyFill="1" applyBorder="1" applyAlignment="1">
      <alignment horizontal="center" vertical="center" wrapText="1"/>
    </xf>
    <xf numFmtId="0" fontId="51" fillId="39" borderId="159" xfId="0" applyFont="1" applyFill="1" applyBorder="1" applyAlignment="1">
      <alignment horizontal="center" vertical="center" wrapText="1"/>
    </xf>
    <xf numFmtId="0" fontId="51" fillId="39" borderId="137" xfId="0" applyFont="1" applyFill="1" applyBorder="1" applyAlignment="1">
      <alignment horizontal="center" vertical="center" wrapText="1"/>
    </xf>
    <xf numFmtId="0" fontId="51" fillId="39" borderId="161" xfId="0" applyFont="1" applyFill="1" applyBorder="1" applyAlignment="1">
      <alignment horizontal="center" vertical="center" wrapText="1"/>
    </xf>
    <xf numFmtId="0" fontId="51" fillId="39" borderId="59" xfId="0" applyFont="1" applyFill="1" applyBorder="1" applyAlignment="1">
      <alignment horizontal="center" vertical="center" wrapText="1"/>
    </xf>
    <xf numFmtId="0" fontId="51" fillId="39" borderId="57" xfId="0" applyFont="1" applyFill="1" applyBorder="1" applyAlignment="1">
      <alignment horizontal="center" vertical="center" wrapText="1"/>
    </xf>
    <xf numFmtId="0" fontId="150" fillId="0" borderId="53" xfId="0" applyFont="1" applyBorder="1" applyAlignment="1">
      <alignment horizontal="center" vertical="center" wrapText="1"/>
    </xf>
    <xf numFmtId="0" fontId="150" fillId="0" borderId="63" xfId="0" applyFont="1" applyBorder="1" applyAlignment="1">
      <alignment horizontal="center" vertical="center" wrapText="1"/>
    </xf>
    <xf numFmtId="0" fontId="150" fillId="0" borderId="54" xfId="0" applyFont="1" applyBorder="1" applyAlignment="1">
      <alignment horizontal="center" vertical="center" wrapText="1"/>
    </xf>
    <xf numFmtId="0" fontId="162" fillId="0" borderId="61" xfId="0" applyFont="1" applyBorder="1" applyAlignment="1">
      <alignment horizontal="center" vertical="center" wrapText="1"/>
    </xf>
    <xf numFmtId="0" fontId="162" fillId="0" borderId="66" xfId="0" applyFont="1" applyBorder="1" applyAlignment="1">
      <alignment horizontal="center" vertical="center" wrapText="1"/>
    </xf>
    <xf numFmtId="0" fontId="162" fillId="0" borderId="62" xfId="0" applyFont="1" applyBorder="1" applyAlignment="1">
      <alignment horizontal="center" vertical="center" wrapText="1"/>
    </xf>
    <xf numFmtId="0" fontId="76" fillId="0" borderId="0" xfId="0" applyFont="1" applyBorder="1" applyAlignment="1">
      <alignment horizontal="center" vertical="center" wrapText="1"/>
    </xf>
    <xf numFmtId="0" fontId="69" fillId="0" borderId="0" xfId="0" applyFont="1" applyBorder="1" applyAlignment="1">
      <alignment horizontal="center" vertical="center" wrapText="1"/>
    </xf>
    <xf numFmtId="2" fontId="35" fillId="0" borderId="0" xfId="0" applyNumberFormat="1" applyFont="1" applyAlignment="1">
      <alignment horizontal="left" vertical="center" wrapText="1"/>
    </xf>
    <xf numFmtId="0" fontId="28" fillId="0" borderId="0" xfId="0" applyFont="1" applyBorder="1" applyAlignment="1">
      <alignment horizontal="left" vertical="center" wrapText="1"/>
    </xf>
    <xf numFmtId="0" fontId="19" fillId="0" borderId="0" xfId="0" applyFont="1" applyBorder="1" applyAlignment="1">
      <alignment horizontal="left" vertical="center" wrapText="1"/>
    </xf>
    <xf numFmtId="0" fontId="31" fillId="0" borderId="0" xfId="0" applyFont="1" applyAlignment="1">
      <alignment horizontal="center"/>
    </xf>
    <xf numFmtId="0" fontId="17" fillId="0" borderId="0" xfId="0" applyFont="1" applyAlignment="1">
      <alignment horizontal="center" vertical="center"/>
    </xf>
    <xf numFmtId="0" fontId="51" fillId="39" borderId="55" xfId="0" applyFont="1" applyFill="1" applyBorder="1" applyAlignment="1">
      <alignment horizontal="center" vertical="center"/>
    </xf>
    <xf numFmtId="0" fontId="51" fillId="39" borderId="64" xfId="0" applyFont="1" applyFill="1" applyBorder="1" applyAlignment="1">
      <alignment horizontal="center" vertical="center"/>
    </xf>
    <xf numFmtId="0" fontId="51" fillId="39" borderId="56" xfId="0" applyFont="1" applyFill="1" applyBorder="1" applyAlignment="1">
      <alignment horizontal="center" vertical="center"/>
    </xf>
    <xf numFmtId="0" fontId="123" fillId="39" borderId="76" xfId="0" applyFont="1" applyFill="1" applyBorder="1" applyAlignment="1">
      <alignment horizontal="center" vertical="center" wrapText="1"/>
    </xf>
    <xf numFmtId="0" fontId="123" fillId="39" borderId="134" xfId="0" applyFont="1" applyFill="1" applyBorder="1" applyAlignment="1">
      <alignment horizontal="center" vertical="center" wrapText="1"/>
    </xf>
    <xf numFmtId="0" fontId="123" fillId="39" borderId="137" xfId="0" applyFont="1" applyFill="1" applyBorder="1" applyAlignment="1">
      <alignment horizontal="center" vertical="center" wrapText="1"/>
    </xf>
    <xf numFmtId="0" fontId="123" fillId="39" borderId="148" xfId="0" applyFont="1" applyFill="1" applyBorder="1" applyAlignment="1">
      <alignment horizontal="center" vertical="center" wrapText="1"/>
    </xf>
    <xf numFmtId="0" fontId="123" fillId="39" borderId="135" xfId="0" applyFont="1" applyFill="1" applyBorder="1" applyAlignment="1">
      <alignment horizontal="center" vertical="center" wrapText="1"/>
    </xf>
    <xf numFmtId="0" fontId="123" fillId="39" borderId="168" xfId="0" applyFont="1" applyFill="1" applyBorder="1" applyAlignment="1">
      <alignment horizontal="center" vertical="center" wrapText="1"/>
    </xf>
    <xf numFmtId="0" fontId="123" fillId="39" borderId="146" xfId="0" applyFont="1" applyFill="1" applyBorder="1" applyAlignment="1">
      <alignment horizontal="center" vertical="center" wrapText="1"/>
    </xf>
    <xf numFmtId="0" fontId="123" fillId="39" borderId="165" xfId="0" applyFont="1" applyFill="1" applyBorder="1" applyAlignment="1">
      <alignment horizontal="center" vertical="center" wrapText="1"/>
    </xf>
    <xf numFmtId="0" fontId="123" fillId="39" borderId="153" xfId="2" applyFont="1" applyFill="1" applyBorder="1" applyAlignment="1">
      <alignment horizontal="center" vertical="center" wrapText="1"/>
    </xf>
    <xf numFmtId="0" fontId="51" fillId="39" borderId="75" xfId="2" applyFont="1" applyFill="1" applyBorder="1" applyAlignment="1">
      <alignment horizontal="center" vertical="center" wrapText="1"/>
    </xf>
    <xf numFmtId="0" fontId="51" fillId="39" borderId="157" xfId="2" applyFont="1" applyFill="1" applyBorder="1" applyAlignment="1">
      <alignment horizontal="center" vertical="center" wrapText="1"/>
    </xf>
    <xf numFmtId="0" fontId="51" fillId="39" borderId="153" xfId="2" applyFont="1" applyFill="1" applyBorder="1" applyAlignment="1">
      <alignment horizontal="center" vertical="center" wrapText="1"/>
    </xf>
    <xf numFmtId="0" fontId="51" fillId="39" borderId="55" xfId="2" applyFont="1" applyFill="1" applyBorder="1" applyAlignment="1">
      <alignment horizontal="center" vertical="center" wrapText="1"/>
    </xf>
    <xf numFmtId="0" fontId="51" fillId="39" borderId="57" xfId="2" applyFont="1" applyFill="1" applyBorder="1" applyAlignment="1">
      <alignment horizontal="center" vertical="center" wrapText="1"/>
    </xf>
    <xf numFmtId="0" fontId="123" fillId="40" borderId="126" xfId="2" applyFont="1" applyFill="1" applyBorder="1" applyAlignment="1">
      <alignment horizontal="center" vertical="center" wrapText="1"/>
    </xf>
    <xf numFmtId="0" fontId="123" fillId="40" borderId="131" xfId="2" applyFont="1" applyFill="1" applyBorder="1" applyAlignment="1">
      <alignment horizontal="center" vertical="center" wrapText="1"/>
    </xf>
    <xf numFmtId="0" fontId="123" fillId="0" borderId="0" xfId="2" applyFont="1" applyAlignment="1">
      <alignment horizontal="center" vertical="center" wrapText="1"/>
    </xf>
    <xf numFmtId="49" fontId="88" fillId="0" borderId="0" xfId="0" applyNumberFormat="1" applyFont="1" applyBorder="1" applyAlignment="1">
      <alignment horizontal="left" vertical="center" wrapText="1"/>
    </xf>
    <xf numFmtId="49" fontId="88" fillId="0" borderId="0" xfId="2" applyNumberFormat="1" applyFont="1" applyAlignment="1">
      <alignment horizontal="left" vertical="center" wrapText="1"/>
    </xf>
    <xf numFmtId="2" fontId="136" fillId="0" borderId="0" xfId="2" applyNumberFormat="1" applyFont="1" applyAlignment="1">
      <alignment horizontal="left" vertical="center" wrapText="1"/>
    </xf>
    <xf numFmtId="0" fontId="131" fillId="0" borderId="0" xfId="2" applyFont="1" applyAlignment="1">
      <alignment horizontal="center"/>
    </xf>
    <xf numFmtId="0" fontId="133" fillId="0" borderId="0" xfId="2" applyFont="1" applyAlignment="1">
      <alignment horizontal="center" vertical="center"/>
    </xf>
    <xf numFmtId="0" fontId="91" fillId="0" borderId="0" xfId="2" applyFont="1" applyAlignment="1">
      <alignment horizontal="center" vertical="center" wrapText="1"/>
    </xf>
    <xf numFmtId="0" fontId="51" fillId="39" borderId="63" xfId="2" applyFont="1" applyFill="1" applyBorder="1" applyAlignment="1">
      <alignment horizontal="center" vertical="center" wrapText="1"/>
    </xf>
    <xf numFmtId="0" fontId="51" fillId="39" borderId="54" xfId="2" applyFont="1" applyFill="1" applyBorder="1" applyAlignment="1">
      <alignment horizontal="center" vertical="center" wrapText="1"/>
    </xf>
    <xf numFmtId="0" fontId="51" fillId="39" borderId="67" xfId="2" applyFont="1" applyFill="1" applyBorder="1" applyAlignment="1">
      <alignment horizontal="center" vertical="center" wrapText="1"/>
    </xf>
    <xf numFmtId="0" fontId="51" fillId="39" borderId="68" xfId="2" applyFont="1" applyFill="1" applyBorder="1" applyAlignment="1">
      <alignment horizontal="center" vertical="center" wrapText="1"/>
    </xf>
    <xf numFmtId="0" fontId="51" fillId="39" borderId="176" xfId="2" applyFont="1" applyFill="1" applyBorder="1" applyAlignment="1">
      <alignment horizontal="center" vertical="center" wrapText="1"/>
    </xf>
    <xf numFmtId="0" fontId="162" fillId="0" borderId="66" xfId="2" applyFont="1" applyBorder="1" applyAlignment="1">
      <alignment horizontal="center" vertical="center" wrapText="1"/>
    </xf>
    <xf numFmtId="0" fontId="51" fillId="39" borderId="56" xfId="2" applyFont="1" applyFill="1" applyBorder="1" applyAlignment="1">
      <alignment horizontal="center" vertical="center" wrapText="1"/>
    </xf>
    <xf numFmtId="0" fontId="51" fillId="39" borderId="158" xfId="2" applyFont="1" applyFill="1" applyBorder="1" applyAlignment="1">
      <alignment horizontal="center" vertical="center" wrapText="1"/>
    </xf>
    <xf numFmtId="0" fontId="51" fillId="39" borderId="159" xfId="2" applyFont="1" applyFill="1" applyBorder="1" applyAlignment="1">
      <alignment horizontal="center" vertical="center" wrapText="1"/>
    </xf>
    <xf numFmtId="0" fontId="162" fillId="0" borderId="61" xfId="2" applyFont="1" applyBorder="1" applyAlignment="1">
      <alignment horizontal="center" vertical="center" wrapText="1"/>
    </xf>
    <xf numFmtId="0" fontId="162" fillId="0" borderId="62" xfId="2" applyFont="1" applyBorder="1" applyAlignment="1">
      <alignment horizontal="center" vertical="center" wrapText="1"/>
    </xf>
    <xf numFmtId="0" fontId="51" fillId="39" borderId="72" xfId="2" applyFont="1" applyFill="1" applyBorder="1" applyAlignment="1">
      <alignment horizontal="center" vertical="center" wrapText="1"/>
    </xf>
    <xf numFmtId="0" fontId="51" fillId="39" borderId="0" xfId="2" applyFont="1" applyFill="1" applyAlignment="1">
      <alignment horizontal="center" vertical="center" wrapText="1"/>
    </xf>
    <xf numFmtId="0" fontId="51" fillId="39" borderId="149" xfId="2" applyFont="1" applyFill="1" applyBorder="1" applyAlignment="1">
      <alignment horizontal="center" vertical="center" wrapText="1"/>
    </xf>
    <xf numFmtId="0" fontId="51" fillId="39" borderId="127" xfId="2" applyFont="1" applyFill="1" applyBorder="1" applyAlignment="1">
      <alignment horizontal="center" vertical="center" wrapText="1"/>
    </xf>
    <xf numFmtId="0" fontId="51" fillId="39" borderId="161" xfId="2" applyFont="1" applyFill="1" applyBorder="1" applyAlignment="1">
      <alignment horizontal="center" vertical="center" wrapText="1"/>
    </xf>
    <xf numFmtId="0" fontId="51" fillId="39" borderId="177" xfId="2" applyFont="1" applyFill="1" applyBorder="1" applyAlignment="1">
      <alignment horizontal="center" vertical="center" wrapText="1"/>
    </xf>
    <xf numFmtId="0" fontId="173" fillId="40" borderId="162" xfId="2" applyFont="1" applyFill="1" applyBorder="1" applyAlignment="1">
      <alignment horizontal="center" vertical="center" wrapText="1"/>
    </xf>
    <xf numFmtId="0" fontId="173" fillId="40" borderId="157" xfId="2" applyFont="1" applyFill="1" applyBorder="1" applyAlignment="1">
      <alignment horizontal="center" vertical="center" wrapText="1"/>
    </xf>
    <xf numFmtId="0" fontId="173" fillId="40" borderId="153" xfId="2" applyFont="1" applyFill="1" applyBorder="1" applyAlignment="1">
      <alignment horizontal="center" vertical="center" wrapText="1"/>
    </xf>
    <xf numFmtId="0" fontId="51" fillId="39" borderId="148" xfId="2" applyFont="1" applyFill="1" applyBorder="1" applyAlignment="1">
      <alignment horizontal="center" vertical="center" wrapText="1"/>
    </xf>
    <xf numFmtId="0" fontId="51" fillId="39" borderId="149" xfId="0" applyFont="1" applyFill="1" applyBorder="1" applyAlignment="1">
      <alignment horizontal="center" vertical="center" wrapText="1"/>
    </xf>
    <xf numFmtId="0" fontId="51" fillId="39" borderId="60" xfId="0" applyFont="1" applyFill="1" applyBorder="1" applyAlignment="1">
      <alignment horizontal="center" vertical="center" wrapText="1"/>
    </xf>
    <xf numFmtId="0" fontId="91" fillId="0" borderId="61" xfId="0" applyFont="1" applyBorder="1" applyAlignment="1">
      <alignment horizontal="center" vertical="center" wrapText="1"/>
    </xf>
    <xf numFmtId="0" fontId="91" fillId="0" borderId="66" xfId="0" applyFont="1" applyBorder="1" applyAlignment="1">
      <alignment horizontal="center" vertical="center" wrapText="1"/>
    </xf>
    <xf numFmtId="0" fontId="91" fillId="0" borderId="62" xfId="0" applyFont="1" applyBorder="1" applyAlignment="1">
      <alignment horizontal="center" vertical="center" wrapText="1"/>
    </xf>
    <xf numFmtId="2" fontId="163" fillId="0" borderId="0" xfId="0" applyNumberFormat="1" applyFont="1" applyAlignment="1">
      <alignment horizontal="left" vertical="center" wrapText="1"/>
    </xf>
    <xf numFmtId="0" fontId="17" fillId="0" borderId="0" xfId="2" applyFont="1" applyAlignment="1">
      <alignment horizontal="center" vertical="center" wrapText="1"/>
    </xf>
    <xf numFmtId="2" fontId="134" fillId="0" borderId="0" xfId="0" applyNumberFormat="1" applyFont="1" applyAlignment="1">
      <alignment horizontal="left" vertical="center" wrapText="1"/>
    </xf>
    <xf numFmtId="0" fontId="140" fillId="0" borderId="0" xfId="2" applyFont="1" applyAlignment="1">
      <alignment horizontal="center" vertical="center"/>
    </xf>
    <xf numFmtId="3" fontId="51" fillId="39" borderId="75" xfId="3" applyNumberFormat="1" applyFont="1" applyFill="1" applyBorder="1" applyAlignment="1">
      <alignment horizontal="center" vertical="center" wrapText="1"/>
    </xf>
    <xf numFmtId="3" fontId="51" fillId="39" borderId="76" xfId="3" applyNumberFormat="1" applyFont="1" applyFill="1" applyBorder="1" applyAlignment="1">
      <alignment horizontal="center" vertical="center" wrapText="1"/>
    </xf>
    <xf numFmtId="3" fontId="51" fillId="39" borderId="71" xfId="3" applyNumberFormat="1" applyFont="1" applyFill="1" applyBorder="1" applyAlignment="1">
      <alignment horizontal="center" vertical="center" wrapText="1"/>
    </xf>
    <xf numFmtId="3" fontId="51" fillId="39" borderId="55" xfId="3" applyNumberFormat="1" applyFont="1" applyFill="1" applyBorder="1" applyAlignment="1">
      <alignment horizontal="center" vertical="center" wrapText="1"/>
    </xf>
    <xf numFmtId="3" fontId="51" fillId="39" borderId="64" xfId="3" applyNumberFormat="1" applyFont="1" applyFill="1" applyBorder="1" applyAlignment="1">
      <alignment horizontal="center" vertical="center" wrapText="1"/>
    </xf>
    <xf numFmtId="3" fontId="51" fillId="39" borderId="56" xfId="3" applyNumberFormat="1" applyFont="1" applyFill="1" applyBorder="1" applyAlignment="1">
      <alignment horizontal="center" vertical="center" wrapText="1"/>
    </xf>
    <xf numFmtId="3" fontId="51" fillId="39" borderId="158" xfId="3" applyNumberFormat="1" applyFont="1" applyFill="1" applyBorder="1" applyAlignment="1">
      <alignment horizontal="center" vertical="center" wrapText="1"/>
    </xf>
    <xf numFmtId="3" fontId="51" fillId="39" borderId="129" xfId="3" applyNumberFormat="1" applyFont="1" applyFill="1" applyBorder="1" applyAlignment="1">
      <alignment horizontal="center" vertical="center" wrapText="1"/>
    </xf>
    <xf numFmtId="3" fontId="51" fillId="39" borderId="159" xfId="3" applyNumberFormat="1" applyFont="1" applyFill="1" applyBorder="1" applyAlignment="1">
      <alignment horizontal="center" vertical="center" wrapText="1"/>
    </xf>
    <xf numFmtId="3" fontId="51" fillId="39" borderId="148" xfId="3" applyNumberFormat="1" applyFont="1" applyFill="1" applyBorder="1" applyAlignment="1">
      <alignment horizontal="center" vertical="center" wrapText="1"/>
    </xf>
    <xf numFmtId="0" fontId="50" fillId="2" borderId="0" xfId="0" applyFont="1" applyFill="1" applyAlignment="1">
      <alignment horizontal="left" wrapText="1"/>
    </xf>
    <xf numFmtId="0" fontId="51" fillId="39" borderId="76" xfId="2" applyFont="1" applyFill="1" applyBorder="1" applyAlignment="1">
      <alignment horizontal="center" vertical="center" wrapText="1"/>
    </xf>
    <xf numFmtId="0" fontId="51" fillId="39" borderId="164" xfId="2" applyFont="1" applyFill="1" applyBorder="1" applyAlignment="1">
      <alignment horizontal="center" vertical="center" wrapText="1"/>
    </xf>
    <xf numFmtId="0" fontId="51" fillId="39" borderId="168" xfId="2" applyFont="1" applyFill="1" applyBorder="1" applyAlignment="1">
      <alignment horizontal="center" vertical="center" wrapText="1"/>
    </xf>
    <xf numFmtId="2" fontId="148" fillId="0" borderId="117" xfId="2" applyNumberFormat="1" applyFont="1" applyBorder="1" applyAlignment="1">
      <alignment horizontal="left" vertical="center" wrapText="1"/>
    </xf>
    <xf numFmtId="0" fontId="123" fillId="39" borderId="137" xfId="2" applyFont="1" applyFill="1" applyBorder="1" applyAlignment="1">
      <alignment horizontal="center" vertical="center" wrapText="1"/>
    </xf>
    <xf numFmtId="0" fontId="123" fillId="39" borderId="161" xfId="2" applyFont="1" applyFill="1" applyBorder="1" applyAlignment="1">
      <alignment horizontal="center" vertical="center" wrapText="1"/>
    </xf>
    <xf numFmtId="2" fontId="148" fillId="0" borderId="0" xfId="2" applyNumberFormat="1" applyFont="1" applyAlignment="1">
      <alignment horizontal="left" vertical="center" wrapText="1"/>
    </xf>
    <xf numFmtId="0" fontId="149" fillId="2" borderId="0" xfId="0" applyFont="1" applyFill="1" applyAlignment="1">
      <alignment horizontal="left" wrapText="1"/>
    </xf>
    <xf numFmtId="3" fontId="51" fillId="39" borderId="178" xfId="3" applyNumberFormat="1" applyFont="1" applyFill="1" applyBorder="1" applyAlignment="1">
      <alignment horizontal="center" vertical="center" wrapText="1"/>
    </xf>
    <xf numFmtId="3" fontId="51" fillId="39" borderId="149" xfId="3" applyNumberFormat="1" applyFont="1" applyFill="1" applyBorder="1" applyAlignment="1">
      <alignment horizontal="center" vertical="center" wrapText="1"/>
    </xf>
    <xf numFmtId="0" fontId="51" fillId="40" borderId="75" xfId="2" applyFont="1" applyFill="1" applyBorder="1" applyAlignment="1">
      <alignment horizontal="center" vertical="center" wrapText="1"/>
    </xf>
    <xf numFmtId="0" fontId="51" fillId="40" borderId="157" xfId="2" applyFont="1" applyFill="1" applyBorder="1" applyAlignment="1">
      <alignment horizontal="center" vertical="center" wrapText="1"/>
    </xf>
    <xf numFmtId="0" fontId="51" fillId="40" borderId="153" xfId="2" applyFont="1" applyFill="1" applyBorder="1" applyAlignment="1">
      <alignment horizontal="center" vertical="center" wrapText="1"/>
    </xf>
    <xf numFmtId="0" fontId="123" fillId="39" borderId="59" xfId="2" applyFont="1" applyFill="1" applyBorder="1" applyAlignment="1">
      <alignment horizontal="center" vertical="center" wrapText="1"/>
    </xf>
    <xf numFmtId="0" fontId="123" fillId="39" borderId="186" xfId="2" applyFont="1" applyFill="1" applyBorder="1" applyAlignment="1">
      <alignment horizontal="center" vertical="center" wrapText="1"/>
    </xf>
    <xf numFmtId="0" fontId="123" fillId="39" borderId="158" xfId="2" applyFont="1" applyFill="1" applyBorder="1" applyAlignment="1">
      <alignment horizontal="center" vertical="center" wrapText="1"/>
    </xf>
    <xf numFmtId="0" fontId="123" fillId="39" borderId="129" xfId="2" applyFont="1" applyFill="1" applyBorder="1" applyAlignment="1">
      <alignment horizontal="center" vertical="center" wrapText="1"/>
    </xf>
    <xf numFmtId="3" fontId="51" fillId="39" borderId="190" xfId="16" applyNumberFormat="1" applyFont="1" applyFill="1" applyBorder="1" applyAlignment="1">
      <alignment horizontal="center" vertical="center" wrapText="1"/>
    </xf>
    <xf numFmtId="3" fontId="51" fillId="39" borderId="191" xfId="16" applyNumberFormat="1" applyFont="1" applyFill="1" applyBorder="1" applyAlignment="1">
      <alignment horizontal="center" vertical="center" wrapText="1"/>
    </xf>
    <xf numFmtId="3" fontId="51" fillId="39" borderId="75" xfId="16" applyNumberFormat="1" applyFont="1" applyFill="1" applyBorder="1" applyAlignment="1">
      <alignment horizontal="center" vertical="center" wrapText="1"/>
    </xf>
    <xf numFmtId="3" fontId="51" fillId="39" borderId="157" xfId="16" applyNumberFormat="1" applyFont="1" applyFill="1" applyBorder="1" applyAlignment="1">
      <alignment horizontal="center" vertical="center" wrapText="1"/>
    </xf>
    <xf numFmtId="3" fontId="51" fillId="39" borderId="153" xfId="16" applyNumberFormat="1" applyFont="1" applyFill="1" applyBorder="1" applyAlignment="1">
      <alignment horizontal="center" vertical="center" wrapText="1"/>
    </xf>
    <xf numFmtId="0" fontId="51" fillId="39" borderId="187" xfId="16" applyFont="1" applyFill="1" applyBorder="1" applyAlignment="1">
      <alignment horizontal="center" vertical="center"/>
    </xf>
    <xf numFmtId="0" fontId="51" fillId="39" borderId="77" xfId="16" applyFont="1" applyFill="1" applyBorder="1" applyAlignment="1">
      <alignment horizontal="center" vertical="center"/>
    </xf>
    <xf numFmtId="3" fontId="51" fillId="39" borderId="17" xfId="16" applyNumberFormat="1" applyFont="1" applyFill="1" applyBorder="1" applyAlignment="1">
      <alignment horizontal="center" vertical="center" wrapText="1"/>
    </xf>
    <xf numFmtId="3" fontId="51" fillId="39" borderId="16" xfId="16" applyNumberFormat="1" applyFont="1" applyFill="1" applyBorder="1" applyAlignment="1">
      <alignment horizontal="center" vertical="center" wrapText="1"/>
    </xf>
    <xf numFmtId="3" fontId="51" fillId="39" borderId="192" xfId="16" applyNumberFormat="1" applyFont="1" applyFill="1" applyBorder="1" applyAlignment="1">
      <alignment horizontal="center" vertical="center" wrapText="1"/>
    </xf>
    <xf numFmtId="3" fontId="51" fillId="39" borderId="188" xfId="16" applyNumberFormat="1" applyFont="1" applyFill="1" applyBorder="1" applyAlignment="1">
      <alignment horizontal="center" vertical="center" wrapText="1"/>
    </xf>
    <xf numFmtId="3" fontId="51" fillId="39" borderId="189" xfId="16" applyNumberFormat="1" applyFont="1" applyFill="1" applyBorder="1" applyAlignment="1">
      <alignment horizontal="center" vertical="center" wrapText="1"/>
    </xf>
    <xf numFmtId="0" fontId="148" fillId="4" borderId="0" xfId="16" applyFont="1" applyFill="1" applyAlignment="1">
      <alignment horizontal="center"/>
    </xf>
    <xf numFmtId="0" fontId="160" fillId="4" borderId="0" xfId="16" applyFont="1" applyFill="1" applyAlignment="1">
      <alignment horizontal="center" vertical="center" wrapText="1"/>
    </xf>
    <xf numFmtId="0" fontId="161" fillId="0" borderId="0" xfId="5" applyFont="1" applyAlignment="1">
      <alignment horizontal="center" vertical="center"/>
    </xf>
    <xf numFmtId="0" fontId="66" fillId="0" borderId="0" xfId="16" applyFont="1" applyBorder="1" applyAlignment="1">
      <alignment horizontal="center"/>
    </xf>
    <xf numFmtId="0" fontId="66" fillId="4" borderId="0" xfId="16" applyFont="1" applyFill="1" applyBorder="1" applyAlignment="1">
      <alignment horizontal="center"/>
    </xf>
    <xf numFmtId="0" fontId="66" fillId="4" borderId="0" xfId="16" applyFont="1" applyFill="1" applyBorder="1" applyAlignment="1">
      <alignment horizontal="center" vertical="center"/>
    </xf>
    <xf numFmtId="0" fontId="66" fillId="0" borderId="0" xfId="16" applyFont="1" applyBorder="1" applyAlignment="1">
      <alignment horizontal="center" vertical="center"/>
    </xf>
    <xf numFmtId="0" fontId="161" fillId="0" borderId="0" xfId="0" applyFont="1" applyAlignment="1" applyProtection="1">
      <alignment horizontal="center" vertical="center" wrapText="1"/>
      <protection locked="0"/>
    </xf>
    <xf numFmtId="0" fontId="50" fillId="4" borderId="0" xfId="0" applyFont="1" applyFill="1" applyBorder="1" applyAlignment="1">
      <alignment horizontal="center"/>
    </xf>
    <xf numFmtId="2" fontId="192" fillId="0" borderId="0" xfId="2" applyNumberFormat="1" applyFont="1" applyAlignment="1">
      <alignment horizontal="left" vertical="center" wrapText="1"/>
    </xf>
    <xf numFmtId="0" fontId="192" fillId="0" borderId="0" xfId="2" applyFont="1" applyAlignment="1">
      <alignment horizontal="center"/>
    </xf>
    <xf numFmtId="0" fontId="130" fillId="0" borderId="0" xfId="2" applyFont="1" applyAlignment="1">
      <alignment horizontal="center" vertical="center"/>
    </xf>
    <xf numFmtId="3" fontId="206" fillId="39" borderId="73" xfId="3" applyNumberFormat="1" applyFont="1" applyFill="1" applyBorder="1" applyAlignment="1">
      <alignment horizontal="center" vertical="center" wrapText="1"/>
    </xf>
    <xf numFmtId="3" fontId="206" fillId="39" borderId="74" xfId="3" applyNumberFormat="1" applyFont="1" applyFill="1" applyBorder="1" applyAlignment="1">
      <alignment horizontal="center" vertical="center" wrapText="1"/>
    </xf>
    <xf numFmtId="3" fontId="51" fillId="39" borderId="73" xfId="3" applyNumberFormat="1" applyFont="1" applyFill="1" applyBorder="1" applyAlignment="1">
      <alignment horizontal="center" vertical="center" wrapText="1"/>
    </xf>
    <xf numFmtId="3" fontId="51" fillId="39" borderId="74" xfId="3" applyNumberFormat="1" applyFont="1" applyFill="1" applyBorder="1" applyAlignment="1">
      <alignment horizontal="center" vertical="center" wrapText="1"/>
    </xf>
    <xf numFmtId="0" fontId="51" fillId="38" borderId="75" xfId="0" applyFont="1" applyFill="1" applyBorder="1" applyAlignment="1">
      <alignment horizontal="center" vertical="center"/>
    </xf>
    <xf numFmtId="0" fontId="51" fillId="38" borderId="157" xfId="0" applyFont="1" applyFill="1" applyBorder="1" applyAlignment="1">
      <alignment horizontal="center" vertical="center"/>
    </xf>
    <xf numFmtId="0" fontId="51" fillId="38" borderId="153" xfId="0" applyFont="1" applyFill="1" applyBorder="1" applyAlignment="1">
      <alignment horizontal="center" vertical="center"/>
    </xf>
    <xf numFmtId="0" fontId="175" fillId="0" borderId="0" xfId="0" applyFont="1" applyAlignment="1">
      <alignment horizontal="left" vertical="top" wrapText="1"/>
    </xf>
    <xf numFmtId="0" fontId="51" fillId="39" borderId="187" xfId="0" applyFont="1" applyFill="1" applyBorder="1" applyAlignment="1">
      <alignment horizontal="center" vertical="center" wrapText="1"/>
    </xf>
    <xf numFmtId="0" fontId="51" fillId="39" borderId="77" xfId="0" applyFont="1" applyFill="1" applyBorder="1" applyAlignment="1">
      <alignment horizontal="center" vertical="center" wrapText="1"/>
    </xf>
    <xf numFmtId="0" fontId="51" fillId="39" borderId="157" xfId="0" applyFont="1" applyFill="1" applyBorder="1" applyAlignment="1">
      <alignment horizontal="center" wrapText="1"/>
    </xf>
    <xf numFmtId="0" fontId="51" fillId="39" borderId="162" xfId="0" applyFont="1" applyFill="1" applyBorder="1" applyAlignment="1">
      <alignment horizontal="center" wrapText="1"/>
    </xf>
    <xf numFmtId="0" fontId="51" fillId="39" borderId="194" xfId="0" applyFont="1" applyFill="1" applyBorder="1" applyAlignment="1">
      <alignment horizontal="center" wrapText="1"/>
    </xf>
    <xf numFmtId="0" fontId="51" fillId="39" borderId="178" xfId="0" applyFont="1" applyFill="1" applyBorder="1" applyAlignment="1">
      <alignment horizontal="center" wrapText="1"/>
    </xf>
    <xf numFmtId="0" fontId="51" fillId="39" borderId="56" xfId="0" applyFont="1" applyFill="1" applyBorder="1" applyAlignment="1">
      <alignment horizontal="center" wrapText="1"/>
    </xf>
    <xf numFmtId="0" fontId="166" fillId="0" borderId="0" xfId="2" applyFont="1" applyAlignment="1">
      <alignment horizontal="left" vertical="center" wrapText="1"/>
    </xf>
    <xf numFmtId="0" fontId="200" fillId="0" borderId="0" xfId="2" applyFont="1" applyAlignment="1">
      <alignment horizontal="center" vertical="center" wrapText="1"/>
    </xf>
    <xf numFmtId="0" fontId="166" fillId="0" borderId="61" xfId="2" applyFont="1" applyBorder="1" applyAlignment="1">
      <alignment horizontal="center" vertical="center" wrapText="1"/>
    </xf>
    <xf numFmtId="0" fontId="166" fillId="0" borderId="66" xfId="2" applyFont="1" applyBorder="1" applyAlignment="1">
      <alignment horizontal="center" vertical="center" wrapText="1"/>
    </xf>
    <xf numFmtId="0" fontId="166" fillId="0" borderId="66" xfId="0" applyFont="1" applyBorder="1" applyAlignment="1">
      <alignment horizontal="center" vertical="center" wrapText="1"/>
    </xf>
    <xf numFmtId="0" fontId="166" fillId="0" borderId="62" xfId="0" applyFont="1" applyBorder="1" applyAlignment="1">
      <alignment horizontal="center" vertical="center" wrapText="1"/>
    </xf>
    <xf numFmtId="0" fontId="175" fillId="0" borderId="0" xfId="3" applyFont="1" applyAlignment="1">
      <alignment horizontal="left" wrapText="1"/>
    </xf>
    <xf numFmtId="0" fontId="160" fillId="0" borderId="0" xfId="3" applyFont="1" applyAlignment="1">
      <alignment horizontal="center" vertical="center" wrapText="1"/>
    </xf>
    <xf numFmtId="0" fontId="161" fillId="0" borderId="0" xfId="3" applyFont="1" applyAlignment="1" applyProtection="1">
      <alignment horizontal="center" vertical="center" wrapText="1"/>
      <protection locked="0"/>
    </xf>
    <xf numFmtId="0" fontId="51" fillId="39" borderId="55" xfId="3" applyFont="1" applyFill="1" applyBorder="1" applyAlignment="1">
      <alignment horizontal="center" vertical="center" wrapText="1"/>
    </xf>
    <xf numFmtId="0" fontId="51" fillId="39" borderId="59" xfId="3" applyFont="1" applyFill="1" applyBorder="1" applyAlignment="1">
      <alignment horizontal="center" vertical="center" wrapText="1"/>
    </xf>
    <xf numFmtId="0" fontId="51" fillId="39" borderId="57" xfId="3" applyFont="1" applyFill="1" applyBorder="1" applyAlignment="1">
      <alignment horizontal="center" vertical="center" wrapText="1"/>
    </xf>
    <xf numFmtId="0" fontId="51" fillId="39" borderId="200" xfId="3" applyFont="1" applyFill="1" applyBorder="1" applyAlignment="1">
      <alignment horizontal="center" vertical="center" wrapText="1"/>
    </xf>
    <xf numFmtId="0" fontId="51" fillId="39" borderId="201" xfId="3" applyFont="1" applyFill="1" applyBorder="1" applyAlignment="1">
      <alignment horizontal="center" vertical="center" wrapText="1"/>
    </xf>
    <xf numFmtId="0" fontId="51" fillId="39" borderId="179" xfId="3" applyFont="1" applyFill="1" applyBorder="1" applyAlignment="1">
      <alignment horizontal="center" vertical="center" wrapText="1"/>
    </xf>
    <xf numFmtId="0" fontId="123" fillId="40" borderId="154" xfId="3" applyFont="1" applyFill="1" applyBorder="1" applyAlignment="1">
      <alignment horizontal="center" vertical="center" wrapText="1"/>
    </xf>
    <xf numFmtId="0" fontId="123" fillId="40" borderId="71" xfId="3" applyFont="1" applyFill="1" applyBorder="1" applyAlignment="1">
      <alignment horizontal="center" vertical="center" wrapText="1"/>
    </xf>
    <xf numFmtId="0" fontId="123" fillId="40" borderId="202" xfId="3" applyFont="1" applyFill="1" applyBorder="1" applyAlignment="1">
      <alignment horizontal="center" vertical="center" wrapText="1"/>
    </xf>
    <xf numFmtId="0" fontId="123" fillId="40" borderId="75" xfId="3" applyFont="1" applyFill="1" applyBorder="1" applyAlignment="1">
      <alignment horizontal="center" vertical="center" wrapText="1"/>
    </xf>
    <xf numFmtId="0" fontId="123" fillId="40" borderId="160" xfId="3" applyFont="1" applyFill="1" applyBorder="1" applyAlignment="1">
      <alignment horizontal="center" vertical="center" wrapText="1"/>
    </xf>
    <xf numFmtId="0" fontId="123" fillId="40" borderId="203" xfId="3" applyFont="1" applyFill="1" applyBorder="1" applyAlignment="1">
      <alignment horizontal="center" vertical="center" wrapText="1"/>
    </xf>
    <xf numFmtId="0" fontId="123" fillId="40" borderId="171" xfId="3" applyFont="1" applyFill="1" applyBorder="1" applyAlignment="1">
      <alignment horizontal="center" vertical="center" wrapText="1"/>
    </xf>
    <xf numFmtId="0" fontId="123" fillId="40" borderId="59" xfId="3" applyFont="1" applyFill="1" applyBorder="1" applyAlignment="1">
      <alignment horizontal="center" vertical="center" wrapText="1"/>
    </xf>
    <xf numFmtId="0" fontId="51" fillId="39" borderId="187" xfId="3" applyFont="1" applyFill="1" applyBorder="1" applyAlignment="1">
      <alignment horizontal="center" vertical="center" wrapText="1"/>
    </xf>
    <xf numFmtId="0" fontId="51" fillId="39" borderId="204" xfId="3" applyFont="1" applyFill="1" applyBorder="1" applyAlignment="1">
      <alignment horizontal="center" vertical="center" wrapText="1"/>
    </xf>
    <xf numFmtId="0" fontId="51" fillId="39" borderId="205" xfId="3" applyFont="1" applyFill="1" applyBorder="1" applyAlignment="1">
      <alignment horizontal="center" vertical="center" wrapText="1"/>
    </xf>
    <xf numFmtId="0" fontId="51" fillId="39" borderId="53" xfId="3" applyFont="1" applyFill="1" applyBorder="1" applyAlignment="1">
      <alignment horizontal="center" vertical="center" wrapText="1"/>
    </xf>
    <xf numFmtId="0" fontId="51" fillId="39" borderId="63" xfId="3" applyFont="1" applyFill="1" applyBorder="1" applyAlignment="1">
      <alignment horizontal="center" vertical="center" wrapText="1"/>
    </xf>
    <xf numFmtId="0" fontId="51" fillId="39" borderId="56" xfId="3" applyFont="1" applyFill="1" applyBorder="1" applyAlignment="1">
      <alignment horizontal="center" vertical="center" wrapText="1"/>
    </xf>
    <xf numFmtId="0" fontId="51" fillId="39" borderId="60" xfId="3" applyFont="1" applyFill="1" applyBorder="1" applyAlignment="1">
      <alignment horizontal="center" vertical="center" wrapText="1"/>
    </xf>
    <xf numFmtId="0" fontId="51" fillId="39" borderId="158" xfId="3" applyFont="1" applyFill="1" applyBorder="1" applyAlignment="1">
      <alignment horizontal="center" vertical="center" wrapText="1"/>
    </xf>
    <xf numFmtId="0" fontId="51" fillId="39" borderId="159" xfId="3" applyFont="1" applyFill="1" applyBorder="1" applyAlignment="1">
      <alignment horizontal="center" vertical="center" wrapText="1"/>
    </xf>
    <xf numFmtId="0" fontId="51" fillId="39" borderId="64" xfId="3" applyFont="1" applyFill="1" applyBorder="1" applyAlignment="1">
      <alignment horizontal="center" vertical="center" wrapText="1"/>
    </xf>
    <xf numFmtId="0" fontId="51" fillId="39" borderId="0" xfId="3" applyFont="1" applyFill="1" applyAlignment="1">
      <alignment horizontal="center" vertical="center" wrapText="1"/>
    </xf>
    <xf numFmtId="0" fontId="58" fillId="4" borderId="0" xfId="0" applyFont="1" applyFill="1" applyBorder="1" applyAlignment="1">
      <alignment horizontal="center"/>
    </xf>
    <xf numFmtId="0" fontId="175" fillId="0" borderId="0" xfId="16" applyFont="1" applyAlignment="1">
      <alignment horizontal="left" vertical="top" wrapText="1"/>
    </xf>
    <xf numFmtId="0" fontId="148" fillId="0" borderId="0" xfId="16" applyFont="1" applyAlignment="1">
      <alignment horizontal="center"/>
    </xf>
    <xf numFmtId="0" fontId="51" fillId="39" borderId="53" xfId="16" applyFont="1" applyFill="1" applyBorder="1" applyAlignment="1">
      <alignment horizontal="center" vertical="center" wrapText="1"/>
    </xf>
    <xf numFmtId="0" fontId="51" fillId="39" borderId="63" xfId="16" applyFont="1" applyFill="1" applyBorder="1" applyAlignment="1">
      <alignment horizontal="center" vertical="center" wrapText="1"/>
    </xf>
    <xf numFmtId="0" fontId="51" fillId="39" borderId="54" xfId="16" applyFont="1" applyFill="1" applyBorder="1" applyAlignment="1">
      <alignment horizontal="center" vertical="center" wrapText="1"/>
    </xf>
    <xf numFmtId="0" fontId="51" fillId="39" borderId="55" xfId="16" applyFont="1" applyFill="1" applyBorder="1" applyAlignment="1">
      <alignment horizontal="center" vertical="center" wrapText="1"/>
    </xf>
    <xf numFmtId="0" fontId="51" fillId="39" borderId="56" xfId="16" applyFont="1" applyFill="1" applyBorder="1" applyAlignment="1">
      <alignment horizontal="center" vertical="center" wrapText="1"/>
    </xf>
    <xf numFmtId="0" fontId="51" fillId="39" borderId="59" xfId="16" applyFont="1" applyFill="1" applyBorder="1" applyAlignment="1">
      <alignment horizontal="center" vertical="center" wrapText="1"/>
    </xf>
    <xf numFmtId="0" fontId="51" fillId="39" borderId="60" xfId="16" applyFont="1" applyFill="1" applyBorder="1" applyAlignment="1">
      <alignment horizontal="center" vertical="center" wrapText="1"/>
    </xf>
    <xf numFmtId="0" fontId="51" fillId="39" borderId="64" xfId="16" applyFont="1" applyFill="1" applyBorder="1" applyAlignment="1">
      <alignment horizontal="center" vertical="center" wrapText="1"/>
    </xf>
    <xf numFmtId="0" fontId="51" fillId="39" borderId="0" xfId="16" applyFont="1" applyFill="1" applyBorder="1" applyAlignment="1">
      <alignment horizontal="center" vertical="center" wrapText="1"/>
    </xf>
    <xf numFmtId="0" fontId="51" fillId="39" borderId="158" xfId="16" applyFont="1" applyFill="1" applyBorder="1" applyAlignment="1">
      <alignment horizontal="center" vertical="center" wrapText="1"/>
    </xf>
    <xf numFmtId="0" fontId="51" fillId="39" borderId="129" xfId="16" applyFont="1" applyFill="1" applyBorder="1" applyAlignment="1">
      <alignment horizontal="center" vertical="center" wrapText="1"/>
    </xf>
    <xf numFmtId="0" fontId="51" fillId="39" borderId="52" xfId="3" applyFont="1" applyFill="1" applyBorder="1" applyAlignment="1">
      <alignment horizontal="center" vertical="center" wrapText="1"/>
    </xf>
    <xf numFmtId="0" fontId="51" fillId="39" borderId="61" xfId="3" applyFont="1" applyFill="1" applyBorder="1" applyAlignment="1">
      <alignment horizontal="center" vertical="center" wrapText="1"/>
    </xf>
    <xf numFmtId="0" fontId="51" fillId="39" borderId="73" xfId="3" applyFont="1" applyFill="1" applyBorder="1" applyAlignment="1">
      <alignment horizontal="center" vertical="center" wrapText="1"/>
    </xf>
    <xf numFmtId="0" fontId="51" fillId="39" borderId="75" xfId="3" applyFont="1" applyFill="1" applyBorder="1" applyAlignment="1">
      <alignment horizontal="center" vertical="center" wrapText="1"/>
    </xf>
    <xf numFmtId="0" fontId="51" fillId="39" borderId="193" xfId="3" applyFont="1" applyFill="1" applyBorder="1" applyAlignment="1">
      <alignment horizontal="center" vertical="center" wrapText="1"/>
    </xf>
    <xf numFmtId="0" fontId="51" fillId="39" borderId="167" xfId="3" applyFont="1" applyFill="1" applyBorder="1" applyAlignment="1">
      <alignment horizontal="center" vertical="center" wrapText="1"/>
    </xf>
    <xf numFmtId="0" fontId="51" fillId="39" borderId="169" xfId="3" applyFont="1" applyFill="1" applyBorder="1" applyAlignment="1">
      <alignment horizontal="center" vertical="center" wrapText="1"/>
    </xf>
    <xf numFmtId="0" fontId="51" fillId="39" borderId="165" xfId="3" applyFont="1" applyFill="1" applyBorder="1" applyAlignment="1">
      <alignment horizontal="center" vertical="center" wrapText="1"/>
    </xf>
    <xf numFmtId="0" fontId="51" fillId="39" borderId="206" xfId="3" applyFont="1" applyFill="1" applyBorder="1" applyAlignment="1">
      <alignment horizontal="center" vertical="center" wrapText="1"/>
    </xf>
    <xf numFmtId="0" fontId="160" fillId="0" borderId="0" xfId="16" applyFont="1" applyAlignment="1">
      <alignment horizontal="center" vertical="center" wrapText="1"/>
    </xf>
  </cellXfs>
  <cellStyles count="233">
    <cellStyle name="20% - Énfasis1" xfId="40" builtinId="30" customBuiltin="1"/>
    <cellStyle name="20% - Énfasis1 2" xfId="70" xr:uid="{4BB36B7C-5E64-4827-A123-9F7E5E06BBEA}"/>
    <cellStyle name="20% - Énfasis1 3" xfId="93" xr:uid="{8FB5C83C-A913-43AD-9C1A-9731E7878885}"/>
    <cellStyle name="20% - Énfasis1 4" xfId="113" xr:uid="{17C7B5BE-AE62-4B2D-BC54-C293CA13C80E}"/>
    <cellStyle name="20% - Énfasis1 5" xfId="134" xr:uid="{070A8FE7-EDBE-43A6-A5A8-D6AAE6C7AD66}"/>
    <cellStyle name="20% - Énfasis1 6" xfId="155" xr:uid="{342B0E50-2366-4619-8C91-C0FCDD78FEA0}"/>
    <cellStyle name="20% - Énfasis1 7" xfId="215" xr:uid="{3DEA9F02-2ED3-4890-ADAD-67B25EAEEFAD}"/>
    <cellStyle name="20% - Énfasis2" xfId="44" builtinId="34" customBuiltin="1"/>
    <cellStyle name="20% - Énfasis2 2" xfId="73" xr:uid="{B085E3BD-B77A-420E-9F1B-831A1D452DF1}"/>
    <cellStyle name="20% - Énfasis2 3" xfId="96" xr:uid="{237ED6AD-61C5-4A6A-A21D-63CDCC4C88E5}"/>
    <cellStyle name="20% - Énfasis2 4" xfId="116" xr:uid="{61D758D7-3D27-4876-9CBC-839DB896D535}"/>
    <cellStyle name="20% - Énfasis2 5" xfId="137" xr:uid="{986DBD49-290F-4EA9-B3F1-A6754A248993}"/>
    <cellStyle name="20% - Énfasis2 6" xfId="158" xr:uid="{24338199-1AE3-4EE8-A55F-DC8362545B25}"/>
    <cellStyle name="20% - Énfasis2 7" xfId="218" xr:uid="{C3936B27-A70D-47BD-AD10-B671A424300F}"/>
    <cellStyle name="20% - Énfasis3" xfId="48" builtinId="38" customBuiltin="1"/>
    <cellStyle name="20% - Énfasis3 2" xfId="76" xr:uid="{8C09CAE5-F221-436B-B5AD-DC8C456E11F7}"/>
    <cellStyle name="20% - Énfasis3 3" xfId="99" xr:uid="{0CE5173F-ADC6-4F3D-A8A5-90E5A7070D52}"/>
    <cellStyle name="20% - Énfasis3 4" xfId="119" xr:uid="{FC864DE0-058E-4069-A2C2-009451B1693C}"/>
    <cellStyle name="20% - Énfasis3 5" xfId="140" xr:uid="{745E992F-3AD4-4985-B962-3790D006389B}"/>
    <cellStyle name="20% - Énfasis3 6" xfId="161" xr:uid="{50C1FBF9-FF3C-4904-B09A-E39ACE9472AC}"/>
    <cellStyle name="20% - Énfasis3 7" xfId="221" xr:uid="{480E85C2-90B1-4A09-B2A4-4261FEC71674}"/>
    <cellStyle name="20% - Énfasis4" xfId="52" builtinId="42" customBuiltin="1"/>
    <cellStyle name="20% - Énfasis4 2" xfId="79" xr:uid="{656ADCF0-BD2D-4603-B81E-E7CC15CC0BE8}"/>
    <cellStyle name="20% - Énfasis4 3" xfId="102" xr:uid="{B9DE2A4F-4674-478E-8233-A243B6265AFE}"/>
    <cellStyle name="20% - Énfasis4 4" xfId="122" xr:uid="{F83423F9-7302-4ECB-9FEA-D1A1C33E5789}"/>
    <cellStyle name="20% - Énfasis4 5" xfId="143" xr:uid="{E75A55E4-B96F-41C7-A9E2-DE2B12B82D56}"/>
    <cellStyle name="20% - Énfasis4 6" xfId="164" xr:uid="{4CD56AC3-89EA-4759-9E05-7EB564766CF7}"/>
    <cellStyle name="20% - Énfasis4 7" xfId="224" xr:uid="{FF5A7487-BDD5-4B77-ACC2-E18F2E9FE3FF}"/>
    <cellStyle name="20% - Énfasis5" xfId="56" builtinId="46" customBuiltin="1"/>
    <cellStyle name="20% - Énfasis5 2" xfId="82" xr:uid="{5071C98B-B345-45C5-A101-E0D7632E96FC}"/>
    <cellStyle name="20% - Énfasis5 3" xfId="105" xr:uid="{6683E75A-0A5E-481F-9675-F2B9499E26A5}"/>
    <cellStyle name="20% - Énfasis5 4" xfId="126" xr:uid="{638DAC5F-46B3-480C-8076-F24E3B83CC2A}"/>
    <cellStyle name="20% - Énfasis5 5" xfId="146" xr:uid="{49576369-7C78-46FA-90F0-8D06DEB967BA}"/>
    <cellStyle name="20% - Énfasis5 6" xfId="167" xr:uid="{E4CA9E1E-9BFD-4DC4-8D70-E8CF463081D4}"/>
    <cellStyle name="20% - Énfasis5 7" xfId="227" xr:uid="{84348DAC-0D4C-4A64-880A-37D2D5528B88}"/>
    <cellStyle name="20% - Énfasis6" xfId="60" builtinId="50" customBuiltin="1"/>
    <cellStyle name="20% - Énfasis6 2" xfId="85" xr:uid="{574690AF-0DF5-455D-814C-11149AD07D9A}"/>
    <cellStyle name="20% - Énfasis6 3" xfId="108" xr:uid="{2C6EFE4F-D977-4559-B76D-88B882B701EF}"/>
    <cellStyle name="20% - Énfasis6 4" xfId="129" xr:uid="{43B999FB-8752-41AC-873A-7F886480C481}"/>
    <cellStyle name="20% - Énfasis6 5" xfId="149" xr:uid="{5DCA947A-8B6A-461A-B655-EB6DC63FBDE6}"/>
    <cellStyle name="20% - Énfasis6 6" xfId="170" xr:uid="{7EDB49CA-7B61-4DF2-B209-DE4A5C6B15EF}"/>
    <cellStyle name="20% - Énfasis6 7" xfId="230" xr:uid="{8CE6551F-EB53-4792-9B87-0E98A8A277EF}"/>
    <cellStyle name="40% - Énfasis1" xfId="41" builtinId="31" customBuiltin="1"/>
    <cellStyle name="40% - Énfasis1 2" xfId="71" xr:uid="{0AE8F5D7-5854-4224-8FAE-884B965962E3}"/>
    <cellStyle name="40% - Énfasis1 3" xfId="94" xr:uid="{392C0B77-D9E5-48A9-BAE0-66EB61DF1414}"/>
    <cellStyle name="40% - Énfasis1 4" xfId="114" xr:uid="{D5C62AA5-D205-4AC8-9171-360C1A1C7B44}"/>
    <cellStyle name="40% - Énfasis1 5" xfId="135" xr:uid="{1FAFD95B-BB51-460E-A5DE-5EE99A9411D0}"/>
    <cellStyle name="40% - Énfasis1 6" xfId="156" xr:uid="{FDBE2F51-F40E-4256-9249-33B31F41E9B8}"/>
    <cellStyle name="40% - Énfasis1 7" xfId="216" xr:uid="{9EE0B643-6610-4EA6-A41C-2212EF22F367}"/>
    <cellStyle name="40% - Énfasis2" xfId="45" builtinId="35" customBuiltin="1"/>
    <cellStyle name="40% - Énfasis2 2" xfId="74" xr:uid="{DEA75A72-3285-499A-91D6-8F9D3B1E0C7C}"/>
    <cellStyle name="40% - Énfasis2 3" xfId="97" xr:uid="{8A0D7209-1A1A-4E18-9013-07EE3EA4A867}"/>
    <cellStyle name="40% - Énfasis2 4" xfId="117" xr:uid="{51CCF5DD-8254-4B87-8435-700411642ABC}"/>
    <cellStyle name="40% - Énfasis2 5" xfId="138" xr:uid="{916AF2DD-FAA5-44A1-AAEC-2C0D3FCE08DD}"/>
    <cellStyle name="40% - Énfasis2 6" xfId="159" xr:uid="{76A06BC7-793B-4AA3-8A58-F623D99FE126}"/>
    <cellStyle name="40% - Énfasis2 7" xfId="219" xr:uid="{C1940224-6B82-465C-9D0F-8E8906815300}"/>
    <cellStyle name="40% - Énfasis3" xfId="49" builtinId="39" customBuiltin="1"/>
    <cellStyle name="40% - Énfasis3 2" xfId="77" xr:uid="{A9326EA9-EB56-4957-9705-F04AFD1D7836}"/>
    <cellStyle name="40% - Énfasis3 3" xfId="100" xr:uid="{51987593-E642-48ED-889D-8E738BA72C0A}"/>
    <cellStyle name="40% - Énfasis3 4" xfId="120" xr:uid="{CB1FE195-D0EC-4CCE-975E-CDE557999D5D}"/>
    <cellStyle name="40% - Énfasis3 5" xfId="141" xr:uid="{A53EC649-1B07-48BD-A8A4-90EAD5CC0114}"/>
    <cellStyle name="40% - Énfasis3 6" xfId="162" xr:uid="{B1C8B711-A01C-42BC-8891-74D279BFE922}"/>
    <cellStyle name="40% - Énfasis3 7" xfId="222" xr:uid="{2DF00AEA-6072-44F3-B767-D77AF3362822}"/>
    <cellStyle name="40% - Énfasis4" xfId="53" builtinId="43" customBuiltin="1"/>
    <cellStyle name="40% - Énfasis4 2" xfId="80" xr:uid="{9712C742-8AE0-4380-9F67-DEEE8887CF4F}"/>
    <cellStyle name="40% - Énfasis4 3" xfId="103" xr:uid="{61C75BBB-C6D2-4938-877A-BF312153CBF2}"/>
    <cellStyle name="40% - Énfasis4 4" xfId="123" xr:uid="{0DED8469-48FA-4877-9C57-D4CC622F0969}"/>
    <cellStyle name="40% - Énfasis4 5" xfId="144" xr:uid="{A5285348-B2DE-4926-AF1A-B5FAACFA4041}"/>
    <cellStyle name="40% - Énfasis4 6" xfId="165" xr:uid="{2908B62D-4E5D-4F0D-8DAE-5DAAD8B41D7E}"/>
    <cellStyle name="40% - Énfasis4 7" xfId="225" xr:uid="{1A44DD87-426B-4B93-B825-8B7A15DDC375}"/>
    <cellStyle name="40% - Énfasis5" xfId="57" builtinId="47" customBuiltin="1"/>
    <cellStyle name="40% - Énfasis5 2" xfId="83" xr:uid="{FF6F7359-420C-4574-B94D-5F33B1C8D2CC}"/>
    <cellStyle name="40% - Énfasis5 3" xfId="106" xr:uid="{AD69FFA3-6DBF-4B08-9366-A8B32CD6AB13}"/>
    <cellStyle name="40% - Énfasis5 4" xfId="127" xr:uid="{1FAD2A59-9B81-4347-BAE9-CD6DE57CC5E7}"/>
    <cellStyle name="40% - Énfasis5 5" xfId="147" xr:uid="{F71B7719-7024-447F-A0FB-539AB2B896F4}"/>
    <cellStyle name="40% - Énfasis5 6" xfId="168" xr:uid="{59CCCBEC-FF55-41C5-B5C6-A8BA3D0381CC}"/>
    <cellStyle name="40% - Énfasis5 7" xfId="228" xr:uid="{E7A1E3D0-6764-4005-B4C7-01FD1EF3E788}"/>
    <cellStyle name="40% - Énfasis6" xfId="61" builtinId="51" customBuiltin="1"/>
    <cellStyle name="40% - Énfasis6 2" xfId="86" xr:uid="{85A6FFBB-9AC3-47FE-BBE9-E9490C894CC6}"/>
    <cellStyle name="40% - Énfasis6 3" xfId="109" xr:uid="{BB99BC3C-FF11-4D7A-B500-A75E324896DB}"/>
    <cellStyle name="40% - Énfasis6 4" xfId="130" xr:uid="{37F5E346-BA17-4EC4-B54D-62D29892DAAE}"/>
    <cellStyle name="40% - Énfasis6 5" xfId="150" xr:uid="{A744446E-25C3-438B-9F13-9ADA604D0A4A}"/>
    <cellStyle name="40% - Énfasis6 6" xfId="171" xr:uid="{C2E1E66A-3FE2-45A1-AADD-BA9B52386BBB}"/>
    <cellStyle name="40% - Énfasis6 7" xfId="231" xr:uid="{FEBC41CA-EE97-49D5-B578-3FD1857F3E36}"/>
    <cellStyle name="60% - Énfasis1" xfId="42" builtinId="32" customBuiltin="1"/>
    <cellStyle name="60% - Énfasis1 2" xfId="72" xr:uid="{51BE631B-E20C-4FBE-ABDB-EF7A104D109F}"/>
    <cellStyle name="60% - Énfasis1 2 2" xfId="202" xr:uid="{B95DC479-FFBD-4C52-8B91-BFF524E66E32}"/>
    <cellStyle name="60% - Énfasis1 3" xfId="95" xr:uid="{A12C013A-C271-4B19-9AF9-2EAD530A85D7}"/>
    <cellStyle name="60% - Énfasis1 4" xfId="115" xr:uid="{6C5EDC37-FEF7-4144-8569-8CA36F6888D3}"/>
    <cellStyle name="60% - Énfasis1 5" xfId="136" xr:uid="{029CFCB4-64BE-4CBC-857F-F05E22F18222}"/>
    <cellStyle name="60% - Énfasis1 6" xfId="157" xr:uid="{1C1EFFE4-FB32-43FE-965A-E13010603FC0}"/>
    <cellStyle name="60% - Énfasis1 7" xfId="178" xr:uid="{3F0D0301-FF98-4DE3-81C1-6657895955A7}"/>
    <cellStyle name="60% - Énfasis1 8" xfId="217" xr:uid="{904FF1E1-EC92-44D0-86C0-A044EB55C526}"/>
    <cellStyle name="60% - Énfasis2" xfId="46" builtinId="36" customBuiltin="1"/>
    <cellStyle name="60% - Énfasis2 2" xfId="75" xr:uid="{F6C5D0D3-AA18-47F7-BA88-E7D3E485B2A3}"/>
    <cellStyle name="60% - Énfasis2 2 2" xfId="203" xr:uid="{66F1903A-00CD-44EE-92CF-0B85DFAD8072}"/>
    <cellStyle name="60% - Énfasis2 3" xfId="98" xr:uid="{33114802-53EA-4DDF-AA67-93D54BC287D0}"/>
    <cellStyle name="60% - Énfasis2 4" xfId="118" xr:uid="{6713CDAA-8F9C-45EA-99CB-F0CCB21A9A94}"/>
    <cellStyle name="60% - Énfasis2 5" xfId="139" xr:uid="{51CD71E5-341B-4739-8D8F-59369A88322D}"/>
    <cellStyle name="60% - Énfasis2 6" xfId="160" xr:uid="{ECF09499-0DF2-4297-B3C0-73E54D640324}"/>
    <cellStyle name="60% - Énfasis2 7" xfId="179" xr:uid="{BE0FF6C8-7AF5-424F-BBEC-592261FF17C4}"/>
    <cellStyle name="60% - Énfasis2 8" xfId="220" xr:uid="{E7BAD589-2B7A-46FE-8B19-718E91A74596}"/>
    <cellStyle name="60% - Énfasis3" xfId="50" builtinId="40" customBuiltin="1"/>
    <cellStyle name="60% - Énfasis3 2" xfId="78" xr:uid="{9D9858CF-2D3C-48B4-A911-A641FCC55D07}"/>
    <cellStyle name="60% - Énfasis3 2 2" xfId="204" xr:uid="{5E3B3E72-8907-4855-8BF8-8523EAD0E1DE}"/>
    <cellStyle name="60% - Énfasis3 3" xfId="101" xr:uid="{DC42A9E2-0622-4FC7-B636-5AC23F80BFC8}"/>
    <cellStyle name="60% - Énfasis3 4" xfId="121" xr:uid="{7291B4B1-6FE7-4A70-8CD0-44CF6D0590C1}"/>
    <cellStyle name="60% - Énfasis3 5" xfId="142" xr:uid="{ADA3D8D5-6183-474A-9E21-E3C28C0F456B}"/>
    <cellStyle name="60% - Énfasis3 6" xfId="163" xr:uid="{EADBD95A-8E18-41A9-BE05-844E6EEDB5E3}"/>
    <cellStyle name="60% - Énfasis3 7" xfId="180" xr:uid="{7D512F73-FE0F-4EE5-BD01-2DD7D87C3559}"/>
    <cellStyle name="60% - Énfasis3 8" xfId="223" xr:uid="{B13BC36D-891C-4D35-B3AE-CBFE64045CFE}"/>
    <cellStyle name="60% - Énfasis4" xfId="54" builtinId="44" customBuiltin="1"/>
    <cellStyle name="60% - Énfasis4 2" xfId="81" xr:uid="{4F4A2018-1327-433C-9E93-A2F0BFA56472}"/>
    <cellStyle name="60% - Énfasis4 2 2" xfId="205" xr:uid="{C227CA64-DBF1-4150-A0BE-6607A7537B24}"/>
    <cellStyle name="60% - Énfasis4 3" xfId="104" xr:uid="{4D8D33C4-7489-43B9-BC50-96D56F4D56F7}"/>
    <cellStyle name="60% - Énfasis4 4" xfId="124" xr:uid="{0B0578ED-7A6F-4CBD-B49A-6BD11F0BA82D}"/>
    <cellStyle name="60% - Énfasis4 5" xfId="145" xr:uid="{B0928EA6-5AAD-4BF4-8890-ECD5EB2EEA08}"/>
    <cellStyle name="60% - Énfasis4 6" xfId="166" xr:uid="{AB8786A4-F9F5-47E6-8E0D-DCBF7BF08DC4}"/>
    <cellStyle name="60% - Énfasis4 7" xfId="181" xr:uid="{F716F011-B709-4A0B-A747-DAA729295752}"/>
    <cellStyle name="60% - Énfasis4 8" xfId="226" xr:uid="{A9B0D9E2-F126-48C0-A19B-10FF2CEB1668}"/>
    <cellStyle name="60% - Énfasis5" xfId="58" builtinId="48" customBuiltin="1"/>
    <cellStyle name="60% - Énfasis5 2" xfId="84" xr:uid="{A1606EC0-3C93-44C7-ADB7-6AE23C334C9B}"/>
    <cellStyle name="60% - Énfasis5 2 2" xfId="206" xr:uid="{88E987E0-93FE-403E-93C3-F88874CC55FD}"/>
    <cellStyle name="60% - Énfasis5 3" xfId="107" xr:uid="{316EFACF-C144-4410-9148-56E9C0FACAF4}"/>
    <cellStyle name="60% - Énfasis5 4" xfId="128" xr:uid="{0DAD1015-F51F-4963-B1E7-FB412E2201B5}"/>
    <cellStyle name="60% - Énfasis5 5" xfId="148" xr:uid="{BA669756-13CE-43D1-A122-4AFE20A2F4B7}"/>
    <cellStyle name="60% - Énfasis5 6" xfId="169" xr:uid="{C266B0AC-ED2F-4FC8-A375-CC33649313C8}"/>
    <cellStyle name="60% - Énfasis5 7" xfId="182" xr:uid="{724ED12D-C48C-468D-961E-B644BD00A54E}"/>
    <cellStyle name="60% - Énfasis5 8" xfId="229" xr:uid="{43C8F927-1CC6-4D73-9D5B-D80EAB76DCE0}"/>
    <cellStyle name="60% - Énfasis6" xfId="62" builtinId="52" customBuiltin="1"/>
    <cellStyle name="60% - Énfasis6 2" xfId="87" xr:uid="{6C4E3033-13A2-43F1-912E-3794677ED2FA}"/>
    <cellStyle name="60% - Énfasis6 2 2" xfId="207" xr:uid="{BBDBC2A0-AD11-49D2-BF1C-D1650F5E56FD}"/>
    <cellStyle name="60% - Énfasis6 3" xfId="110" xr:uid="{DCFBFAAA-D45F-4316-A3C7-D9FA676FB397}"/>
    <cellStyle name="60% - Énfasis6 4" xfId="131" xr:uid="{8F16787F-D702-4833-AD9F-9A6336523ABC}"/>
    <cellStyle name="60% - Énfasis6 5" xfId="151" xr:uid="{2786975D-53F5-4B0F-B093-929ED2716CDF}"/>
    <cellStyle name="60% - Énfasis6 6" xfId="172" xr:uid="{1FBC9995-2073-4E5D-A64E-B935B675357A}"/>
    <cellStyle name="60% - Énfasis6 7" xfId="183" xr:uid="{C4B6D611-FFF4-45FA-88D5-BE4592AC41E8}"/>
    <cellStyle name="60% - Énfasis6 8" xfId="232" xr:uid="{377221BF-EC82-48D1-9F58-BFA5BC80E2CD}"/>
    <cellStyle name="Bueno" xfId="28" builtinId="26" customBuiltin="1"/>
    <cellStyle name="Cálculo" xfId="33" builtinId="22" customBuiltin="1"/>
    <cellStyle name="Celda de comprobación" xfId="35" builtinId="23" customBuiltin="1"/>
    <cellStyle name="Celda vinculada" xfId="34" builtinId="24" customBuiltin="1"/>
    <cellStyle name="Encabezado 1" xfId="24" builtinId="16" customBuiltin="1"/>
    <cellStyle name="Encabezado 4" xfId="27" builtinId="19" customBuiltin="1"/>
    <cellStyle name="Énfasis1" xfId="39" builtinId="29" customBuiltin="1"/>
    <cellStyle name="Énfasis2" xfId="43" builtinId="33" customBuiltin="1"/>
    <cellStyle name="Énfasis3" xfId="47" builtinId="37" customBuiltin="1"/>
    <cellStyle name="Énfasis4" xfId="51" builtinId="41" customBuiltin="1"/>
    <cellStyle name="Énfasis5" xfId="55" builtinId="45" customBuiltin="1"/>
    <cellStyle name="Énfasis6" xfId="59" builtinId="49" customBuiltin="1"/>
    <cellStyle name="Entrada" xfId="31" builtinId="20" customBuiltin="1"/>
    <cellStyle name="Euro 2" xfId="13" xr:uid="{00000000-0005-0000-0000-000000000000}"/>
    <cellStyle name="Euro 2 2" xfId="192" xr:uid="{4256254A-C087-456E-A8E9-A59CA149DC49}"/>
    <cellStyle name="Euro 2 3" xfId="174" xr:uid="{AD897841-9E08-4BA9-B181-DD1E23D0CC9B}"/>
    <cellStyle name="Hipervínculo" xfId="18" builtinId="8"/>
    <cellStyle name="Hipervínculo 2" xfId="65" xr:uid="{5E4C4750-765E-4CC2-9815-8B42959A3C15}"/>
    <cellStyle name="Hipervínculo 2 2" xfId="210" xr:uid="{36B02C6E-C67B-4593-9A20-92FC87A6D81C}"/>
    <cellStyle name="Hipervínculo 3" xfId="88" xr:uid="{D7B1C78D-8C56-4C71-B3C1-1C04069BB33B}"/>
    <cellStyle name="Hipervínculo 3 2" xfId="186" xr:uid="{B86AFB9A-E85C-4D7A-98E7-A99DE08D5170}"/>
    <cellStyle name="Hipervínculo 4" xfId="196" xr:uid="{94EA80DA-DBCA-44C4-8DC0-CE136DA28CD6}"/>
    <cellStyle name="Hipervínculo visitado 2" xfId="66" xr:uid="{1E426F77-E271-47CE-8F1B-FB56E9398194}"/>
    <cellStyle name="Hipervínculo visitado 2 2" xfId="211" xr:uid="{10D9773B-C84E-430C-901B-7C8D719A8EB5}"/>
    <cellStyle name="Hipervínculo visitado 3" xfId="89" xr:uid="{4E7B0CFD-D880-43C6-B10D-8D8034BD508E}"/>
    <cellStyle name="Hipervínculo visitado 3 2" xfId="187" xr:uid="{FE226EA5-DDBC-4B2C-995E-C34E998991E3}"/>
    <cellStyle name="Incorrecto" xfId="29" builtinId="27" customBuiltin="1"/>
    <cellStyle name="Millares 2" xfId="1" xr:uid="{00000000-0005-0000-0000-000002000000}"/>
    <cellStyle name="Millares 2 2" xfId="21" xr:uid="{00000000-0005-0000-0000-000003000000}"/>
    <cellStyle name="Millares 2 2 2" xfId="12" xr:uid="{00000000-0005-0000-0000-000004000000}"/>
    <cellStyle name="Millares 2 2 3" xfId="199" xr:uid="{3F506F36-A522-42DD-B579-DBEC5C4E10AE}"/>
    <cellStyle name="Neutral" xfId="30" builtinId="28" customBuiltin="1"/>
    <cellStyle name="Neutral 2" xfId="201" xr:uid="{3F0E3A6E-82E0-4F38-87D1-730EFED65A0E}"/>
    <cellStyle name="Neutral 3" xfId="176" xr:uid="{10CB694B-64C7-426C-B9EE-54EF923FBA61}"/>
    <cellStyle name="Normal" xfId="0" builtinId="0"/>
    <cellStyle name="Normal 10" xfId="68" xr:uid="{EA45B72D-9D6F-451E-8081-56A2CB54E446}"/>
    <cellStyle name="Normal 10 2" xfId="212" xr:uid="{72809A2C-3A8D-4385-943E-D23DE594C9C6}"/>
    <cellStyle name="Normal 11" xfId="90" xr:uid="{40C9057D-539A-4378-B989-913AF1DF17D2}"/>
    <cellStyle name="Normal 12" xfId="91" xr:uid="{252C52A5-56F9-487F-A313-9EC2C2EC375F}"/>
    <cellStyle name="Normal 13" xfId="111" xr:uid="{5EB530BD-EE51-469D-923F-DD0418FA517B}"/>
    <cellStyle name="Normal 14" xfId="125" xr:uid="{19DC3342-D2B0-4294-8706-A4FB7228FFD4}"/>
    <cellStyle name="Normal 15" xfId="132" xr:uid="{450FA195-1EEB-42B1-B682-F4AC99CB93C6}"/>
    <cellStyle name="Normal 16" xfId="152" xr:uid="{B7556D0A-C9A1-43C5-A0BF-93DDDC125D8D}"/>
    <cellStyle name="Normal 17" xfId="153" xr:uid="{ED69CD4D-8DF3-4C2E-8911-4B8C3A7E4D21}"/>
    <cellStyle name="Normal 18" xfId="173" xr:uid="{148399A5-7189-4E00-943A-97A1BD48812E}"/>
    <cellStyle name="Normal 19" xfId="177" xr:uid="{4FFEDF27-FE3C-4505-8DA8-906BD555C5BB}"/>
    <cellStyle name="Normal 2" xfId="2" xr:uid="{00000000-0005-0000-0000-000006000000}"/>
    <cellStyle name="Normal 2 2" xfId="16" xr:uid="{00000000-0005-0000-0000-000007000000}"/>
    <cellStyle name="Normal 2 3" xfId="3" xr:uid="{00000000-0005-0000-0000-000008000000}"/>
    <cellStyle name="Normal 2 4" xfId="189" xr:uid="{B6EDE605-528A-45AC-BB68-6219E62C58C0}"/>
    <cellStyle name="Normal 20" xfId="184" xr:uid="{D3CA9357-4E71-42F2-AC7F-B942D7FB58A7}"/>
    <cellStyle name="Normal 21" xfId="213" xr:uid="{F01AE0AF-7310-4183-A1B9-08A70D2EA6AB}"/>
    <cellStyle name="Normal 3" xfId="4" xr:uid="{00000000-0005-0000-0000-000009000000}"/>
    <cellStyle name="Normal 3 2 2" xfId="10" xr:uid="{00000000-0005-0000-0000-00000A000000}"/>
    <cellStyle name="Normal 4" xfId="14" xr:uid="{00000000-0005-0000-0000-00000B000000}"/>
    <cellStyle name="Normal 4 2" xfId="193" xr:uid="{198D09F1-EF05-41EE-8FE4-BBC51B846384}"/>
    <cellStyle name="Normal 4 3" xfId="185" xr:uid="{462BECFF-956D-4CFE-8597-07DBDFDBAFCF}"/>
    <cellStyle name="Normal 5" xfId="17" xr:uid="{00000000-0005-0000-0000-00000C000000}"/>
    <cellStyle name="Normal 5 2" xfId="195" xr:uid="{AC5D941E-52DE-4551-90DD-B8BA4699B3B2}"/>
    <cellStyle name="Normal 6" xfId="19" xr:uid="{00000000-0005-0000-0000-00000D000000}"/>
    <cellStyle name="Normal 6 2" xfId="197" xr:uid="{715FAD62-BE90-4434-9082-64620507AA5F}"/>
    <cellStyle name="Normal 7" xfId="22" xr:uid="{012C1DD2-E755-4143-925A-81417B16C269}"/>
    <cellStyle name="Normal 7 2" xfId="200" xr:uid="{BD51FEE9-961A-49DC-A3DB-0C9A3E52042D}"/>
    <cellStyle name="Normal 8" xfId="63" xr:uid="{F4EB5219-7124-41CC-A15D-7812EB6F23BA}"/>
    <cellStyle name="Normal 8 2" xfId="208" xr:uid="{1A14B2BC-A2B5-4F88-8DB0-FD0C9E21B797}"/>
    <cellStyle name="Normal 9" xfId="67" xr:uid="{5A125610-3624-458A-B401-351A3E777D6C}"/>
    <cellStyle name="Normal 9 2" xfId="188" xr:uid="{CEAAE3FC-D46A-4059-AC38-EEFA5B63E4E3}"/>
    <cellStyle name="Normal_estsisaad20121101página web" xfId="5" xr:uid="{00000000-0005-0000-0000-00000E000000}"/>
    <cellStyle name="Normal_estsisaad20130630página webpublicar" xfId="6" xr:uid="{00000000-0005-0000-0000-00000F000000}"/>
    <cellStyle name="Normal_estsisaad20130630página webpublicar 2" xfId="7" xr:uid="{00000000-0005-0000-0000-000010000000}"/>
    <cellStyle name="Notas 2" xfId="64" xr:uid="{83195BE1-7D2A-4D68-8C16-474A9F829461}"/>
    <cellStyle name="Notas 2 2" xfId="209" xr:uid="{4DC38C41-CB35-4626-ACF6-DC321AB53373}"/>
    <cellStyle name="Notas 3" xfId="69" xr:uid="{DEA9AE04-E8F5-4FF6-A03E-1136F663D6FC}"/>
    <cellStyle name="Notas 4" xfId="92" xr:uid="{6FCC982B-4BCA-419F-B48A-E0A66B432F5E}"/>
    <cellStyle name="Notas 5" xfId="112" xr:uid="{0E470468-A5CE-473F-8D50-1F475DA5529F}"/>
    <cellStyle name="Notas 6" xfId="133" xr:uid="{42F1B641-7051-4678-993A-5132F4C92DB9}"/>
    <cellStyle name="Notas 7" xfId="154" xr:uid="{E07CBCBF-AD5A-4B1A-83BB-5E8D7543BEBF}"/>
    <cellStyle name="Notas 8" xfId="214" xr:uid="{8BDB030E-FA5F-4A6C-8D63-798DD9D8C642}"/>
    <cellStyle name="Porcentaje" xfId="8" builtinId="5"/>
    <cellStyle name="Porcentaje 2" xfId="9" xr:uid="{00000000-0005-0000-0000-000012000000}"/>
    <cellStyle name="Porcentaje 3" xfId="11" xr:uid="{00000000-0005-0000-0000-000013000000}"/>
    <cellStyle name="Porcentaje 3 2" xfId="191" xr:uid="{7A9A6B2F-CBE8-4F2B-A2DC-62301F5AE734}"/>
    <cellStyle name="Porcentaje 4" xfId="15" xr:uid="{00000000-0005-0000-0000-000014000000}"/>
    <cellStyle name="Porcentaje 4 2" xfId="194" xr:uid="{AD10D15F-4BA9-4344-9ADA-5AC00B016DB0}"/>
    <cellStyle name="Porcentaje 5" xfId="20" xr:uid="{00000000-0005-0000-0000-000015000000}"/>
    <cellStyle name="Porcentaje 5 2" xfId="198" xr:uid="{5DEDF96C-1D8C-4715-914B-1DD83B13D558}"/>
    <cellStyle name="Porcentaje 6" xfId="190" xr:uid="{16B2F40B-6482-428D-A2C9-1505B8980077}"/>
    <cellStyle name="Porcentaje 7" xfId="175" xr:uid="{50AE6946-1992-4DEB-A951-BC0A19040E2F}"/>
    <cellStyle name="Salida" xfId="32" builtinId="21" customBuiltin="1"/>
    <cellStyle name="Texto de advertencia" xfId="36" builtinId="11" customBuiltin="1"/>
    <cellStyle name="Texto explicativo" xfId="37" builtinId="53" customBuiltin="1"/>
    <cellStyle name="Título" xfId="23" builtinId="15" customBuiltin="1"/>
    <cellStyle name="Título 2" xfId="25" builtinId="17" customBuiltin="1"/>
    <cellStyle name="Título 3" xfId="26" builtinId="18" customBuiltin="1"/>
    <cellStyle name="Total" xfId="38" builtinId="25" customBuiltin="1"/>
  </cellStyles>
  <dxfs count="16">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rgb="FF9C0006"/>
      </font>
    </dxf>
    <dxf>
      <font>
        <color rgb="FFFF0000"/>
      </font>
    </dxf>
    <dxf>
      <font>
        <color rgb="FFFF0000"/>
      </font>
    </dxf>
    <dxf>
      <font>
        <color rgb="FFFF0000"/>
      </font>
    </dxf>
    <dxf>
      <font>
        <color rgb="FFFF0000"/>
      </font>
    </dxf>
  </dxfs>
  <tableStyles count="0" defaultTableStyle="TableStyleMedium2" defaultPivotStyle="PivotStyleLight16"/>
  <colors>
    <mruColors>
      <color rgb="FFFFFFCC"/>
      <color rgb="FFFFFF99"/>
      <color rgb="FF008000"/>
      <color rgb="FF006600"/>
      <color rgb="FFFFCCCC"/>
      <color rgb="FF3737FF"/>
      <color rgb="FFA3A3FF"/>
      <color rgb="FFCCCCFF"/>
      <color rgb="FF721C55"/>
      <color rgb="FF004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sharedStrings" Target="sharedString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charts/_rels/chart14.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15.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_rels/chart16.xml.rels><?xml version="1.0" encoding="UTF-8" standalone="yes"?>
<Relationships xmlns="http://schemas.openxmlformats.org/package/2006/relationships"><Relationship Id="rId1" Type="http://schemas.openxmlformats.org/officeDocument/2006/relationships/themeOverride" Target="../theme/themeOverride8.xml"/></Relationships>
</file>

<file path=xl/charts/_rels/chart17.xml.rels><?xml version="1.0" encoding="UTF-8" standalone="yes"?>
<Relationships xmlns="http://schemas.openxmlformats.org/package/2006/relationships"><Relationship Id="rId1" Type="http://schemas.openxmlformats.org/officeDocument/2006/relationships/themeOverride" Target="../theme/themeOverride9.xml"/></Relationships>
</file>

<file path=xl/charts/_rels/chart18.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30.xml.rels><?xml version="1.0" encoding="UTF-8" standalone="yes"?>
<Relationships xmlns="http://schemas.openxmlformats.org/package/2006/relationships"><Relationship Id="rId1" Type="http://schemas.openxmlformats.org/officeDocument/2006/relationships/themeOverride" Target="../theme/themeOverride10.xml"/></Relationships>
</file>

<file path=xl/charts/_rels/chart31.xml.rels><?xml version="1.0" encoding="UTF-8" standalone="yes"?>
<Relationships xmlns="http://schemas.openxmlformats.org/package/2006/relationships"><Relationship Id="rId1" Type="http://schemas.openxmlformats.org/officeDocument/2006/relationships/themeOverride" Target="../theme/themeOverride11.xml"/></Relationships>
</file>

<file path=xl/charts/_rels/chart32.xml.rels><?xml version="1.0" encoding="UTF-8" standalone="yes"?>
<Relationships xmlns="http://schemas.openxmlformats.org/package/2006/relationships"><Relationship Id="rId1" Type="http://schemas.openxmlformats.org/officeDocument/2006/relationships/themeOverride" Target="../theme/themeOverride12.xml"/></Relationships>
</file>

<file path=xl/charts/_rels/chart33.xml.rels><?xml version="1.0" encoding="UTF-8" standalone="yes"?>
<Relationships xmlns="http://schemas.openxmlformats.org/package/2006/relationships"><Relationship Id="rId1" Type="http://schemas.openxmlformats.org/officeDocument/2006/relationships/themeOverride" Target="../theme/themeOverride13.xml"/></Relationships>
</file>

<file path=xl/charts/_rels/chart3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6.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39.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40.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42.xml.rels><?xml version="1.0" encoding="UTF-8" standalone="yes"?>
<Relationships xmlns="http://schemas.openxmlformats.org/package/2006/relationships"><Relationship Id="rId2" Type="http://schemas.openxmlformats.org/officeDocument/2006/relationships/chartUserShapes" Target="../drawings/drawing70.xml"/><Relationship Id="rId1" Type="http://schemas.openxmlformats.org/officeDocument/2006/relationships/image" Target="../media/image31.jpeg"/></Relationships>
</file>

<file path=xl/charts/_rels/chart5.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50.xml.rels><?xml version="1.0" encoding="UTF-8" standalone="yes"?>
<Relationships xmlns="http://schemas.openxmlformats.org/package/2006/relationships"><Relationship Id="rId3" Type="http://schemas.openxmlformats.org/officeDocument/2006/relationships/chartUserShapes" Target="../drawings/drawing90.xml"/><Relationship Id="rId2" Type="http://schemas.microsoft.com/office/2011/relationships/chartColorStyle" Target="colors7.xml"/><Relationship Id="rId1" Type="http://schemas.microsoft.com/office/2011/relationships/chartStyle" Target="style7.xml"/></Relationships>
</file>

<file path=xl/charts/_rels/chart51.xml.rels><?xml version="1.0" encoding="UTF-8" standalone="yes"?>
<Relationships xmlns="http://schemas.openxmlformats.org/package/2006/relationships"><Relationship Id="rId3" Type="http://schemas.openxmlformats.org/officeDocument/2006/relationships/chartUserShapes" Target="../drawings/drawing92.xml"/><Relationship Id="rId2" Type="http://schemas.microsoft.com/office/2011/relationships/chartColorStyle" Target="colors8.xml"/><Relationship Id="rId1" Type="http://schemas.microsoft.com/office/2011/relationships/chartStyle" Target="style8.xml"/></Relationships>
</file>

<file path=xl/charts/_rels/chart52.xml.rels><?xml version="1.0" encoding="UTF-8" standalone="yes"?>
<Relationships xmlns="http://schemas.openxmlformats.org/package/2006/relationships"><Relationship Id="rId3" Type="http://schemas.openxmlformats.org/officeDocument/2006/relationships/chartUserShapes" Target="../drawings/drawing94.xml"/><Relationship Id="rId2" Type="http://schemas.microsoft.com/office/2011/relationships/chartColorStyle" Target="colors9.xml"/><Relationship Id="rId1" Type="http://schemas.microsoft.com/office/2011/relationships/chartStyle" Target="style9.xml"/></Relationships>
</file>

<file path=xl/charts/_rels/chart53.xml.rels><?xml version="1.0" encoding="UTF-8" standalone="yes"?>
<Relationships xmlns="http://schemas.openxmlformats.org/package/2006/relationships"><Relationship Id="rId3" Type="http://schemas.openxmlformats.org/officeDocument/2006/relationships/chartUserShapes" Target="../drawings/drawing96.xml"/><Relationship Id="rId2" Type="http://schemas.microsoft.com/office/2011/relationships/chartColorStyle" Target="colors10.xml"/><Relationship Id="rId1" Type="http://schemas.microsoft.com/office/2011/relationships/chartStyle" Target="style10.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8.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FFFF99"/>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0-D363-4F5E-BB6D-F32D36CAC9F8}"/>
            </c:ext>
          </c:extLst>
        </c:ser>
        <c:dLbls>
          <c:showLegendKey val="0"/>
          <c:showVal val="0"/>
          <c:showCatName val="0"/>
          <c:showSerName val="0"/>
          <c:showPercent val="0"/>
          <c:showBubbleSize val="0"/>
        </c:dLbls>
        <c:gapWidth val="20"/>
        <c:axId val="711918080"/>
        <c:axId val="711918624"/>
      </c:barChart>
      <c:catAx>
        <c:axId val="7119180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1" i="0" u="none" strike="noStrike" baseline="0">
                <a:solidFill>
                  <a:srgbClr val="008000"/>
                </a:solidFill>
                <a:latin typeface="Arial"/>
                <a:ea typeface="Arial"/>
                <a:cs typeface="Arial"/>
              </a:defRPr>
            </a:pPr>
            <a:endParaRPr lang="es-ES"/>
          </a:p>
        </c:txPr>
        <c:crossAx val="711918624"/>
        <c:crosses val="autoZero"/>
        <c:auto val="1"/>
        <c:lblAlgn val="ctr"/>
        <c:lblOffset val="100"/>
        <c:tickLblSkip val="1"/>
        <c:tickMarkSkip val="1"/>
        <c:noMultiLvlLbl val="0"/>
      </c:catAx>
      <c:valAx>
        <c:axId val="711918624"/>
        <c:scaling>
          <c:orientation val="minMax"/>
          <c:max val="5"/>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8000"/>
                </a:solidFill>
                <a:latin typeface="Arial"/>
                <a:ea typeface="Arial"/>
                <a:cs typeface="Arial"/>
              </a:defRPr>
            </a:pPr>
            <a:endParaRPr lang="es-ES"/>
          </a:p>
        </c:txPr>
        <c:crossAx val="71191808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horizontalDpi="-3" verticalDpi="120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chemeClr val="accent1">
                    <a:lumMod val="50000"/>
                  </a:schemeClr>
                </a:solidFill>
                <a:latin typeface="+mn-lt"/>
                <a:ea typeface="Verdana"/>
                <a:cs typeface="Verdana"/>
              </a:defRPr>
            </a:pPr>
            <a:r>
              <a:rPr lang="es-ES" sz="1200">
                <a:solidFill>
                  <a:schemeClr val="accent1">
                    <a:lumMod val="50000"/>
                  </a:schemeClr>
                </a:solidFill>
                <a:latin typeface="+mn-lt"/>
              </a:rPr>
              <a:t>Solicitantes por sexo</a:t>
            </a:r>
          </a:p>
        </c:rich>
      </c:tx>
      <c:layout>
        <c:manualLayout>
          <c:xMode val="edge"/>
          <c:yMode val="edge"/>
          <c:x val="0.26179198188461733"/>
          <c:y val="7.6943879206110483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20134272175335952"/>
          <c:y val="0.22666725694598164"/>
          <c:w val="0.5838938930847426"/>
          <c:h val="0.62666829861536189"/>
        </c:manualLayout>
      </c:layout>
      <c:pie3DChart>
        <c:varyColors val="1"/>
        <c:ser>
          <c:idx val="0"/>
          <c:order val="0"/>
          <c:spPr>
            <a:solidFill>
              <a:srgbClr val="9999FF"/>
            </a:solidFill>
            <a:ln w="25400">
              <a:noFill/>
            </a:ln>
          </c:spPr>
          <c:explosion val="4"/>
          <c:dPt>
            <c:idx val="0"/>
            <c:bubble3D val="0"/>
            <c:spPr>
              <a:solidFill>
                <a:schemeClr val="accent1"/>
              </a:solidFill>
              <a:ln w="25400">
                <a:noFill/>
              </a:ln>
            </c:spPr>
            <c:extLst>
              <c:ext xmlns:c16="http://schemas.microsoft.com/office/drawing/2014/chart" uri="{C3380CC4-5D6E-409C-BE32-E72D297353CC}">
                <c16:uniqueId val="{00000000-5228-43F2-8707-62D5CADDA4AD}"/>
              </c:ext>
            </c:extLst>
          </c:dPt>
          <c:dPt>
            <c:idx val="1"/>
            <c:bubble3D val="0"/>
            <c:spPr>
              <a:solidFill>
                <a:schemeClr val="accent1">
                  <a:lumMod val="50000"/>
                </a:schemeClr>
              </a:solidFill>
              <a:ln w="25400">
                <a:noFill/>
              </a:ln>
            </c:spPr>
            <c:extLst>
              <c:ext xmlns:c16="http://schemas.microsoft.com/office/drawing/2014/chart" uri="{C3380CC4-5D6E-409C-BE32-E72D297353CC}">
                <c16:uniqueId val="{00000002-5228-43F2-8707-62D5CADDA4AD}"/>
              </c:ext>
            </c:extLst>
          </c:dPt>
          <c:dLbls>
            <c:dLbl>
              <c:idx val="0"/>
              <c:layout>
                <c:manualLayout>
                  <c:x val="8.0135532627387096E-2"/>
                  <c:y val="-9.0920753878366706E-2"/>
                </c:manualLayout>
              </c:layout>
              <c:numFmt formatCode="0%" sourceLinked="0"/>
              <c:spPr>
                <a:noFill/>
                <a:ln w="25400">
                  <a:noFill/>
                </a:ln>
              </c:spPr>
              <c:txPr>
                <a:bodyPr/>
                <a:lstStyle/>
                <a:p>
                  <a:pPr>
                    <a:defRPr sz="1050" b="1" i="0" u="none" strike="noStrike" baseline="0">
                      <a:solidFill>
                        <a:schemeClr val="accent1">
                          <a:lumMod val="50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5228-43F2-8707-62D5CADDA4AD}"/>
                </c:ext>
              </c:extLst>
            </c:dLbl>
            <c:dLbl>
              <c:idx val="1"/>
              <c:layout>
                <c:manualLayout>
                  <c:x val="-3.9548827948230562E-3"/>
                  <c:y val="-0.12106505374980983"/>
                </c:manualLayout>
              </c:layout>
              <c:numFmt formatCode="0%" sourceLinked="0"/>
              <c:spPr>
                <a:noFill/>
                <a:ln w="25400">
                  <a:noFill/>
                </a:ln>
              </c:spPr>
              <c:txPr>
                <a:bodyPr/>
                <a:lstStyle/>
                <a:p>
                  <a:pPr>
                    <a:defRPr sz="1050" b="1" i="0" u="none" strike="noStrike" baseline="0">
                      <a:solidFill>
                        <a:schemeClr val="accent1">
                          <a:lumMod val="50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5228-43F2-8707-62D5CADDA4AD}"/>
                </c:ext>
              </c:extLst>
            </c:dLbl>
            <c:dLbl>
              <c:idx val="2"/>
              <c:layout>
                <c:manualLayout>
                  <c:xMode val="edge"/>
                  <c:yMode val="edge"/>
                  <c:x val="1.2931034482758621E-2"/>
                  <c:y val="0.11733363888968462"/>
                </c:manualLayout>
              </c:layout>
              <c:numFmt formatCode="0%" sourceLinked="0"/>
              <c:spPr>
                <a:noFill/>
                <a:ln w="25400">
                  <a:noFill/>
                </a:ln>
              </c:spPr>
              <c:txPr>
                <a:bodyPr/>
                <a:lstStyle/>
                <a:p>
                  <a:pPr>
                    <a:defRPr sz="1050" b="1" i="0" u="none" strike="noStrike" baseline="0">
                      <a:solidFill>
                        <a:schemeClr val="accent1">
                          <a:lumMod val="50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5228-43F2-8707-62D5CADDA4AD}"/>
                </c:ext>
              </c:extLst>
            </c:dLbl>
            <c:numFmt formatCode="0%" sourceLinked="0"/>
            <c:spPr>
              <a:noFill/>
              <a:ln w="25400">
                <a:noFill/>
              </a:ln>
            </c:spPr>
            <c:txPr>
              <a:bodyPr wrap="square" lIns="38100" tIns="19050" rIns="38100" bIns="19050" anchor="ctr">
                <a:spAutoFit/>
              </a:bodyPr>
              <a:lstStyle/>
              <a:p>
                <a:pPr>
                  <a:defRPr sz="1050" b="1" i="0" u="none" strike="noStrike" baseline="0">
                    <a:solidFill>
                      <a:schemeClr val="accent1">
                        <a:lumMod val="50000"/>
                      </a:schemeClr>
                    </a:solidFill>
                    <a:latin typeface="+mn-lt"/>
                    <a:ea typeface="Verdana"/>
                    <a:cs typeface="Verdana"/>
                  </a:defRPr>
                </a:pPr>
                <a:endParaRPr lang="es-ES"/>
              </a:p>
            </c:txPr>
            <c:showLegendKey val="0"/>
            <c:showVal val="0"/>
            <c:showCatName val="1"/>
            <c:showSerName val="0"/>
            <c:showPercent val="1"/>
            <c:showBubbleSize val="0"/>
            <c:showLeaderLines val="1"/>
            <c:leaderLines>
              <c:spPr>
                <a:ln w="3175">
                  <a:solidFill>
                    <a:srgbClr val="800080"/>
                  </a:solidFill>
                  <a:prstDash val="solid"/>
                </a:ln>
              </c:spPr>
            </c:leaderLines>
            <c:extLst>
              <c:ext xmlns:c15="http://schemas.microsoft.com/office/drawing/2012/chart" uri="{CE6537A1-D6FC-4f65-9D91-7224C49458BB}"/>
            </c:extLst>
          </c:dLbls>
          <c:cat>
            <c:strRef>
              <c:f>'26perfsaad'!$B$12:$B$13</c:f>
              <c:strCache>
                <c:ptCount val="2"/>
                <c:pt idx="0">
                  <c:v>Mujer</c:v>
                </c:pt>
                <c:pt idx="1">
                  <c:v>Hombre</c:v>
                </c:pt>
              </c:strCache>
            </c:strRef>
          </c:cat>
          <c:val>
            <c:numRef>
              <c:f>'26perfsaad'!$AC$12:$AC$13</c:f>
              <c:numCache>
                <c:formatCode>#,##0</c:formatCode>
                <c:ptCount val="2"/>
                <c:pt idx="0">
                  <c:v>1345413</c:v>
                </c:pt>
                <c:pt idx="1">
                  <c:v>815743</c:v>
                </c:pt>
              </c:numCache>
            </c:numRef>
          </c:val>
          <c:extLst>
            <c:ext xmlns:c16="http://schemas.microsoft.com/office/drawing/2014/chart" uri="{C3380CC4-5D6E-409C-BE32-E72D297353CC}">
              <c16:uniqueId val="{00000004-5228-43F2-8707-62D5CADDA4AD}"/>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solidFill>
                  <a:schemeClr val="accent1">
                    <a:lumMod val="50000"/>
                  </a:schemeClr>
                </a:solidFill>
              </a:defRPr>
            </a:pPr>
            <a:r>
              <a:rPr lang="es-ES">
                <a:solidFill>
                  <a:schemeClr val="accent1">
                    <a:lumMod val="50000"/>
                  </a:schemeClr>
                </a:solidFill>
              </a:rPr>
              <a:t>Resoluciones</a:t>
            </a:r>
            <a:r>
              <a:rPr lang="es-ES" baseline="0">
                <a:solidFill>
                  <a:schemeClr val="accent1">
                    <a:lumMod val="50000"/>
                  </a:schemeClr>
                </a:solidFill>
              </a:rPr>
              <a:t> de grado según el grado de dependencia reconocido y CCAA</a:t>
            </a:r>
            <a:endParaRPr lang="es-ES">
              <a:solidFill>
                <a:schemeClr val="accent1">
                  <a:lumMod val="50000"/>
                </a:schemeClr>
              </a:solidFill>
            </a:endParaRPr>
          </a:p>
        </c:rich>
      </c:tx>
      <c:layout>
        <c:manualLayout>
          <c:xMode val="edge"/>
          <c:yMode val="edge"/>
          <c:x val="0.13917829883263289"/>
          <c:y val="0"/>
        </c:manualLayout>
      </c:layout>
      <c:overlay val="0"/>
    </c:title>
    <c:autoTitleDeleted val="0"/>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'31adictsaad'!$F$7:$G$7</c:f>
              <c:strCache>
                <c:ptCount val="1"/>
                <c:pt idx="0">
                  <c:v>GRADO III</c:v>
                </c:pt>
              </c:strCache>
            </c:strRef>
          </c:tx>
          <c:spPr>
            <a:solidFill>
              <a:srgbClr val="660066"/>
            </a:solidFill>
          </c:spPr>
          <c:invertIfNegative val="0"/>
          <c:dPt>
            <c:idx val="9"/>
            <c:invertIfNegative val="0"/>
            <c:bubble3D val="0"/>
            <c:extLst>
              <c:ext xmlns:c16="http://schemas.microsoft.com/office/drawing/2014/chart" uri="{C3380CC4-5D6E-409C-BE32-E72D297353CC}">
                <c16:uniqueId val="{00000000-C7E5-40A2-96D8-CE60CDB02C65}"/>
              </c:ext>
            </c:extLst>
          </c:dPt>
          <c:dPt>
            <c:idx val="11"/>
            <c:invertIfNegative val="0"/>
            <c:bubble3D val="0"/>
            <c:extLst>
              <c:ext xmlns:c16="http://schemas.microsoft.com/office/drawing/2014/chart" uri="{C3380CC4-5D6E-409C-BE32-E72D297353CC}">
                <c16:uniqueId val="{00000001-C7E5-40A2-96D8-CE60CDB02C65}"/>
              </c:ext>
            </c:extLst>
          </c:dPt>
          <c:dPt>
            <c:idx val="12"/>
            <c:invertIfNegative val="0"/>
            <c:bubble3D val="0"/>
            <c:extLst>
              <c:ext xmlns:c16="http://schemas.microsoft.com/office/drawing/2014/chart" uri="{C3380CC4-5D6E-409C-BE32-E72D297353CC}">
                <c16:uniqueId val="{00000002-C7E5-40A2-96D8-CE60CDB02C65}"/>
              </c:ext>
            </c:extLst>
          </c:dPt>
          <c:dPt>
            <c:idx val="14"/>
            <c:invertIfNegative val="0"/>
            <c:bubble3D val="0"/>
            <c:extLst>
              <c:ext xmlns:c16="http://schemas.microsoft.com/office/drawing/2014/chart" uri="{C3380CC4-5D6E-409C-BE32-E72D297353CC}">
                <c16:uniqueId val="{00000003-C7E5-40A2-96D8-CE60CDB02C65}"/>
              </c:ext>
            </c:extLst>
          </c:dPt>
          <c:dPt>
            <c:idx val="18"/>
            <c:invertIfNegative val="0"/>
            <c:bubble3D val="0"/>
            <c:spPr>
              <a:pattFill prst="wdUpDiag">
                <a:fgClr>
                  <a:srgbClr val="660066"/>
                </a:fgClr>
                <a:bgClr>
                  <a:srgbClr val="320032"/>
                </a:bgClr>
              </a:pattFill>
            </c:spPr>
            <c:extLst>
              <c:ext xmlns:c16="http://schemas.microsoft.com/office/drawing/2014/chart" uri="{C3380CC4-5D6E-409C-BE32-E72D297353CC}">
                <c16:uniqueId val="{00000005-C7E5-40A2-96D8-CE60CDB02C65}"/>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C7E5-40A2-96D8-CE60CDB02C65}"/>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C7E5-40A2-96D8-CE60CDB02C65}"/>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C7E5-40A2-96D8-CE60CDB02C65}"/>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C7E5-40A2-96D8-CE60CDB02C65}"/>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C7E5-40A2-96D8-CE60CDB02C65}"/>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C7E5-40A2-96D8-CE60CDB02C65}"/>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C7E5-40A2-96D8-CE60CDB02C65}"/>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C7E5-40A2-96D8-CE60CDB02C65}"/>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C7E5-40A2-96D8-CE60CDB02C65}"/>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C7E5-40A2-96D8-CE60CDB02C65}"/>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C7E5-40A2-96D8-CE60CDB02C65}"/>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C7E5-40A2-96D8-CE60CDB02C65}"/>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C7E5-40A2-96D8-CE60CDB02C65}"/>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C7E5-40A2-96D8-CE60CDB02C65}"/>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C7E5-40A2-96D8-CE60CDB02C65}"/>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C7E5-40A2-96D8-CE60CDB02C65}"/>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C7E5-40A2-96D8-CE60CDB02C65}"/>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C7E5-40A2-96D8-CE60CDB02C65}"/>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C7E5-40A2-96D8-CE60CDB02C65}"/>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C7E5-40A2-96D8-CE60CDB02C65}"/>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('31adictsaad'!$G$10:$G$27,'31adictsaad'!$G$29)</c:f>
              <c:numCache>
                <c:formatCode>#,##0.00</c:formatCode>
                <c:ptCount val="19"/>
                <c:pt idx="0">
                  <c:v>19.946841646247769</c:v>
                </c:pt>
                <c:pt idx="1">
                  <c:v>25.040216506746912</c:v>
                </c:pt>
                <c:pt idx="2">
                  <c:v>18.688972024187667</c:v>
                </c:pt>
                <c:pt idx="3">
                  <c:v>19.581835555353322</c:v>
                </c:pt>
                <c:pt idx="4">
                  <c:v>29.314206575820268</c:v>
                </c:pt>
                <c:pt idx="5">
                  <c:v>23.05751550138978</c:v>
                </c:pt>
                <c:pt idx="6">
                  <c:v>22.540491612795542</c:v>
                </c:pt>
                <c:pt idx="7">
                  <c:v>24.496412162510971</c:v>
                </c:pt>
                <c:pt idx="8">
                  <c:v>14.192540273536659</c:v>
                </c:pt>
                <c:pt idx="9">
                  <c:v>24.101510561937037</c:v>
                </c:pt>
                <c:pt idx="10">
                  <c:v>23.404778204925659</c:v>
                </c:pt>
                <c:pt idx="11">
                  <c:v>30.506343984962406</c:v>
                </c:pt>
                <c:pt idx="12">
                  <c:v>25.148431038298895</c:v>
                </c:pt>
                <c:pt idx="13">
                  <c:v>25.458138395797793</c:v>
                </c:pt>
                <c:pt idx="14">
                  <c:v>15.561236566775552</c:v>
                </c:pt>
                <c:pt idx="15">
                  <c:v>16.981485422430303</c:v>
                </c:pt>
                <c:pt idx="16">
                  <c:v>16.888135593220341</c:v>
                </c:pt>
                <c:pt idx="17">
                  <c:v>23.247163846010785</c:v>
                </c:pt>
                <c:pt idx="18" formatCode="General">
                  <c:v>21.318305994072311</c:v>
                </c:pt>
              </c:numCache>
            </c:numRef>
          </c:val>
          <c:extLst>
            <c:ext xmlns:c16="http://schemas.microsoft.com/office/drawing/2014/chart" uri="{C3380CC4-5D6E-409C-BE32-E72D297353CC}">
              <c16:uniqueId val="{00000015-C7E5-40A2-96D8-CE60CDB02C65}"/>
            </c:ext>
          </c:extLst>
        </c:ser>
        <c:ser>
          <c:idx val="1"/>
          <c:order val="1"/>
          <c:tx>
            <c:strRef>
              <c:f>'31adictsaad'!$H$7:$I$7</c:f>
              <c:strCache>
                <c:ptCount val="1"/>
                <c:pt idx="0">
                  <c:v>GRADO II</c:v>
                </c:pt>
              </c:strCache>
            </c:strRef>
          </c:tx>
          <c:spPr>
            <a:solidFill>
              <a:srgbClr val="9966FF"/>
            </a:solidFill>
          </c:spPr>
          <c:invertIfNegative val="0"/>
          <c:dPt>
            <c:idx val="9"/>
            <c:invertIfNegative val="0"/>
            <c:bubble3D val="0"/>
            <c:extLst>
              <c:ext xmlns:c16="http://schemas.microsoft.com/office/drawing/2014/chart" uri="{C3380CC4-5D6E-409C-BE32-E72D297353CC}">
                <c16:uniqueId val="{00000016-C7E5-40A2-96D8-CE60CDB02C65}"/>
              </c:ext>
            </c:extLst>
          </c:dPt>
          <c:dPt>
            <c:idx val="11"/>
            <c:invertIfNegative val="0"/>
            <c:bubble3D val="0"/>
            <c:extLst>
              <c:ext xmlns:c16="http://schemas.microsoft.com/office/drawing/2014/chart" uri="{C3380CC4-5D6E-409C-BE32-E72D297353CC}">
                <c16:uniqueId val="{00000017-C7E5-40A2-96D8-CE60CDB02C65}"/>
              </c:ext>
            </c:extLst>
          </c:dPt>
          <c:dPt>
            <c:idx val="14"/>
            <c:invertIfNegative val="0"/>
            <c:bubble3D val="0"/>
            <c:extLst>
              <c:ext xmlns:c16="http://schemas.microsoft.com/office/drawing/2014/chart" uri="{C3380CC4-5D6E-409C-BE32-E72D297353CC}">
                <c16:uniqueId val="{00000018-C7E5-40A2-96D8-CE60CDB02C65}"/>
              </c:ext>
            </c:extLst>
          </c:dPt>
          <c:dPt>
            <c:idx val="18"/>
            <c:invertIfNegative val="0"/>
            <c:bubble3D val="0"/>
            <c:spPr>
              <a:pattFill prst="wdUpDiag">
                <a:fgClr>
                  <a:srgbClr val="9966FF"/>
                </a:fgClr>
                <a:bgClr>
                  <a:srgbClr val="8205FF"/>
                </a:bgClr>
              </a:pattFill>
            </c:spPr>
            <c:extLst>
              <c:ext xmlns:c16="http://schemas.microsoft.com/office/drawing/2014/chart" uri="{C3380CC4-5D6E-409C-BE32-E72D297353CC}">
                <c16:uniqueId val="{0000001A-C7E5-40A2-96D8-CE60CDB02C65}"/>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C7E5-40A2-96D8-CE60CDB02C65}"/>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C7E5-40A2-96D8-CE60CDB02C65}"/>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C7E5-40A2-96D8-CE60CDB02C65}"/>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C7E5-40A2-96D8-CE60CDB02C65}"/>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C7E5-40A2-96D8-CE60CDB02C65}"/>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C7E5-40A2-96D8-CE60CDB02C65}"/>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C7E5-40A2-96D8-CE60CDB02C65}"/>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C7E5-40A2-96D8-CE60CDB02C65}"/>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C7E5-40A2-96D8-CE60CDB02C65}"/>
                </c:ext>
              </c:extLst>
            </c:dLbl>
            <c:dLbl>
              <c:idx val="18"/>
              <c:layout>
                <c:manualLayout>
                  <c:x val="-1.3170892327955218E-3"/>
                  <c:y val="-8.242176006026225E-3"/>
                </c:manualLayout>
              </c:layout>
              <c:tx>
                <c:rich>
                  <a:bodyPr/>
                  <a:lstStyle/>
                  <a:p>
                    <a:fld id="{F8CC4FA7-DE55-475F-BA5F-548E5542E301}" type="VALUE">
                      <a:rPr lang="en-US">
                        <a:solidFill>
                          <a:schemeClr val="bg1"/>
                        </a:solidFill>
                      </a:rPr>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A-C7E5-40A2-96D8-CE60CDB02C65}"/>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('31adictsaad'!$I$10:$I$27,'31adictsaad'!$I$29)</c:f>
              <c:numCache>
                <c:formatCode>#,##0.00</c:formatCode>
                <c:ptCount val="19"/>
                <c:pt idx="0">
                  <c:v>35.701752564475271</c:v>
                </c:pt>
                <c:pt idx="1">
                  <c:v>30.310944567459643</c:v>
                </c:pt>
                <c:pt idx="2">
                  <c:v>26.112326768781912</c:v>
                </c:pt>
                <c:pt idx="3">
                  <c:v>26.04313600582427</c:v>
                </c:pt>
                <c:pt idx="4">
                  <c:v>31.254808760921229</c:v>
                </c:pt>
                <c:pt idx="5">
                  <c:v>33.953388924524269</c:v>
                </c:pt>
                <c:pt idx="6">
                  <c:v>26.588689952687563</c:v>
                </c:pt>
                <c:pt idx="7">
                  <c:v>27.08481751071189</c:v>
                </c:pt>
                <c:pt idx="8">
                  <c:v>28.976340996442708</c:v>
                </c:pt>
                <c:pt idx="9">
                  <c:v>32.126683261854062</c:v>
                </c:pt>
                <c:pt idx="10">
                  <c:v>24.061298646584866</c:v>
                </c:pt>
                <c:pt idx="11">
                  <c:v>31.590695488721803</c:v>
                </c:pt>
                <c:pt idx="12">
                  <c:v>29.335176505764444</c:v>
                </c:pt>
                <c:pt idx="13">
                  <c:v>32.763017886398565</c:v>
                </c:pt>
                <c:pt idx="14">
                  <c:v>29.97206836150168</c:v>
                </c:pt>
                <c:pt idx="15">
                  <c:v>23.046605660778891</c:v>
                </c:pt>
                <c:pt idx="16">
                  <c:v>29.803389830508475</c:v>
                </c:pt>
                <c:pt idx="17">
                  <c:v>27.43165333829273</c:v>
                </c:pt>
                <c:pt idx="18" formatCode="General">
                  <c:v>30.122971148791883</c:v>
                </c:pt>
              </c:numCache>
            </c:numRef>
          </c:val>
          <c:extLst>
            <c:ext xmlns:c16="http://schemas.microsoft.com/office/drawing/2014/chart" uri="{C3380CC4-5D6E-409C-BE32-E72D297353CC}">
              <c16:uniqueId val="{00000023-C7E5-40A2-96D8-CE60CDB02C65}"/>
            </c:ext>
          </c:extLst>
        </c:ser>
        <c:ser>
          <c:idx val="2"/>
          <c:order val="2"/>
          <c:tx>
            <c:strRef>
              <c:f>'31adictsaad'!$J$7:$K$7</c:f>
              <c:strCache>
                <c:ptCount val="1"/>
                <c:pt idx="0">
                  <c:v>GRADO I</c:v>
                </c:pt>
              </c:strCache>
            </c:strRef>
          </c:tx>
          <c:spPr>
            <a:solidFill>
              <a:srgbClr val="CCCCFF"/>
            </a:solidFill>
            <a:ln w="25400">
              <a:noFill/>
            </a:ln>
          </c:spPr>
          <c:invertIfNegative val="0"/>
          <c:dPt>
            <c:idx val="18"/>
            <c:invertIfNegative val="0"/>
            <c:bubble3D val="0"/>
            <c:spPr>
              <a:pattFill prst="wdUpDiag">
                <a:fgClr>
                  <a:srgbClr val="CCCCFF"/>
                </a:fgClr>
                <a:bgClr>
                  <a:srgbClr val="A3A3FF"/>
                </a:bgClr>
              </a:pattFill>
              <a:ln w="25400">
                <a:noFill/>
              </a:ln>
            </c:spPr>
            <c:extLst>
              <c:ext xmlns:c16="http://schemas.microsoft.com/office/drawing/2014/chart" uri="{C3380CC4-5D6E-409C-BE32-E72D297353CC}">
                <c16:uniqueId val="{00000025-C7E5-40A2-96D8-CE60CDB02C65}"/>
              </c:ext>
            </c:extLst>
          </c:dPt>
          <c:dLbls>
            <c:numFmt formatCode="#,##0.0" sourceLinked="0"/>
            <c:spPr>
              <a:noFill/>
              <a:ln>
                <a:noFill/>
              </a:ln>
              <a:effectLst/>
            </c:spPr>
            <c:txPr>
              <a:bodyPr rot="-5400000" vert="horz" wrap="square" lIns="38100" tIns="19050" rIns="38100" bIns="19050" anchor="ctr">
                <a:spAutoFit/>
              </a:bodyPr>
              <a:lstStyle/>
              <a:p>
                <a:pPr>
                  <a:defRPr sz="1100" baseline="0">
                    <a:solidFill>
                      <a:sysClr val="windowText" lastClr="0000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('31adictsaad'!$K$10:$K$27,'31adictsaad'!$K$29)</c:f>
              <c:numCache>
                <c:formatCode>#,##0.00</c:formatCode>
                <c:ptCount val="19"/>
                <c:pt idx="0">
                  <c:v>24.975341583952822</c:v>
                </c:pt>
                <c:pt idx="1">
                  <c:v>29.697761123412629</c:v>
                </c:pt>
                <c:pt idx="2">
                  <c:v>33.693324862944401</c:v>
                </c:pt>
                <c:pt idx="3">
                  <c:v>35.261864676707468</c:v>
                </c:pt>
                <c:pt idx="4">
                  <c:v>28.043838801785011</c:v>
                </c:pt>
                <c:pt idx="5">
                  <c:v>22.531537310241607</c:v>
                </c:pt>
                <c:pt idx="6">
                  <c:v>31.705109357847636</c:v>
                </c:pt>
                <c:pt idx="7">
                  <c:v>30.679882298280937</c:v>
                </c:pt>
                <c:pt idx="8">
                  <c:v>33.189286337762539</c:v>
                </c:pt>
                <c:pt idx="9">
                  <c:v>29.521438782753002</c:v>
                </c:pt>
                <c:pt idx="10">
                  <c:v>24.870539084031105</c:v>
                </c:pt>
                <c:pt idx="11">
                  <c:v>29.937734962406015</c:v>
                </c:pt>
                <c:pt idx="12">
                  <c:v>24.224256097418913</c:v>
                </c:pt>
                <c:pt idx="13">
                  <c:v>28.611481750468695</c:v>
                </c:pt>
                <c:pt idx="14">
                  <c:v>32.665814514983666</c:v>
                </c:pt>
                <c:pt idx="15">
                  <c:v>32.435837412215363</c:v>
                </c:pt>
                <c:pt idx="16">
                  <c:v>24.759322033898304</c:v>
                </c:pt>
                <c:pt idx="17">
                  <c:v>23.414543425702064</c:v>
                </c:pt>
                <c:pt idx="18" formatCode="General">
                  <c:v>28.943849838481604</c:v>
                </c:pt>
              </c:numCache>
            </c:numRef>
          </c:val>
          <c:extLst>
            <c:ext xmlns:c16="http://schemas.microsoft.com/office/drawing/2014/chart" uri="{C3380CC4-5D6E-409C-BE32-E72D297353CC}">
              <c16:uniqueId val="{00000026-C7E5-40A2-96D8-CE60CDB02C65}"/>
            </c:ext>
          </c:extLst>
        </c:ser>
        <c:ser>
          <c:idx val="3"/>
          <c:order val="3"/>
          <c:tx>
            <c:strRef>
              <c:f>'31adictsaad'!$L$7:$M$7</c:f>
              <c:strCache>
                <c:ptCount val="1"/>
                <c:pt idx="0">
                  <c:v>SIN GRADO</c:v>
                </c:pt>
              </c:strCache>
            </c:strRef>
          </c:tx>
          <c:spPr>
            <a:solidFill>
              <a:srgbClr val="0066CC"/>
            </a:solidFill>
          </c:spPr>
          <c:invertIfNegative val="0"/>
          <c:dPt>
            <c:idx val="18"/>
            <c:invertIfNegative val="0"/>
            <c:bubble3D val="0"/>
            <c:spPr>
              <a:pattFill prst="wdUpDiag">
                <a:fgClr>
                  <a:srgbClr val="0066CC"/>
                </a:fgClr>
                <a:bgClr>
                  <a:srgbClr val="004386"/>
                </a:bgClr>
              </a:pattFill>
            </c:spPr>
            <c:extLst>
              <c:ext xmlns:c16="http://schemas.microsoft.com/office/drawing/2014/chart" uri="{C3380CC4-5D6E-409C-BE32-E72D297353CC}">
                <c16:uniqueId val="{00000028-C7E5-40A2-96D8-CE60CDB02C65}"/>
              </c:ext>
            </c:extLst>
          </c:dPt>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C7E5-40A2-96D8-CE60CDB02C65}"/>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C7E5-40A2-96D8-CE60CDB02C65}"/>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C7E5-40A2-96D8-CE60CDB02C65}"/>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C7E5-40A2-96D8-CE60CDB02C65}"/>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C7E5-40A2-96D8-CE60CDB02C65}"/>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C7E5-40A2-96D8-CE60CDB02C65}"/>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C7E5-40A2-96D8-CE60CDB02C65}"/>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C7E5-40A2-96D8-CE60CDB02C65}"/>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C7E5-40A2-96D8-CE60CDB02C65}"/>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C7E5-40A2-96D8-CE60CDB02C65}"/>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C7E5-40A2-96D8-CE60CDB02C65}"/>
                </c:ext>
              </c:extLst>
            </c:dLbl>
            <c:dLbl>
              <c:idx val="11"/>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C7E5-40A2-96D8-CE60CDB02C65}"/>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C7E5-40A2-96D8-CE60CDB02C65}"/>
                </c:ext>
              </c:extLst>
            </c:dLbl>
            <c:dLbl>
              <c:idx val="13"/>
              <c:layout>
                <c:manualLayout>
                  <c:x val="0"/>
                  <c:y val="-5.97907324364723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C7E5-40A2-96D8-CE60CDB02C65}"/>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C7E5-40A2-96D8-CE60CDB02C65}"/>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C7E5-40A2-96D8-CE60CDB02C65}"/>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C7E5-40A2-96D8-CE60CDB02C65}"/>
                </c:ext>
              </c:extLst>
            </c:dLbl>
            <c:numFmt formatCode="#,##0.0" sourceLinked="0"/>
            <c:spPr>
              <a:noFill/>
              <a:ln>
                <a:noFill/>
              </a:ln>
              <a:effectLst/>
            </c:spPr>
            <c:txPr>
              <a:bodyPr rot="-5400000" vert="horz" wrap="square" lIns="38100" tIns="19050" rIns="38100" bIns="19050" anchor="ctr">
                <a:spAutoFit/>
              </a:bodyPr>
              <a:lstStyle/>
              <a:p>
                <a:pPr>
                  <a:defRPr sz="1100" baseline="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('31adictsaad'!$M$10:$M$27,'31adictsaad'!$M$29)</c:f>
              <c:numCache>
                <c:formatCode>#,##0.00</c:formatCode>
                <c:ptCount val="19"/>
                <c:pt idx="0">
                  <c:v>19.376064205324141</c:v>
                </c:pt>
                <c:pt idx="1">
                  <c:v>14.951077802380818</c:v>
                </c:pt>
                <c:pt idx="2">
                  <c:v>21.50537634408602</c:v>
                </c:pt>
                <c:pt idx="3">
                  <c:v>19.113163762114937</c:v>
                </c:pt>
                <c:pt idx="4">
                  <c:v>11.38714586147349</c:v>
                </c:pt>
                <c:pt idx="5">
                  <c:v>20.457558263844344</c:v>
                </c:pt>
                <c:pt idx="6">
                  <c:v>19.165709076669255</c:v>
                </c:pt>
                <c:pt idx="7">
                  <c:v>17.738888028496206</c:v>
                </c:pt>
                <c:pt idx="8">
                  <c:v>23.641832392258095</c:v>
                </c:pt>
                <c:pt idx="9">
                  <c:v>14.250367393455898</c:v>
                </c:pt>
                <c:pt idx="10">
                  <c:v>27.66338406445837</c:v>
                </c:pt>
                <c:pt idx="11">
                  <c:v>7.9652255639097742</c:v>
                </c:pt>
                <c:pt idx="12">
                  <c:v>21.292136358517748</c:v>
                </c:pt>
                <c:pt idx="13">
                  <c:v>13.167361967334944</c:v>
                </c:pt>
                <c:pt idx="14">
                  <c:v>21.800880556739099</c:v>
                </c:pt>
                <c:pt idx="15">
                  <c:v>27.536071504575443</c:v>
                </c:pt>
                <c:pt idx="16">
                  <c:v>28.54915254237288</c:v>
                </c:pt>
                <c:pt idx="17">
                  <c:v>25.906639389994421</c:v>
                </c:pt>
                <c:pt idx="18" formatCode="General">
                  <c:v>19.614873018654201</c:v>
                </c:pt>
              </c:numCache>
            </c:numRef>
          </c:val>
          <c:extLst>
            <c:ext xmlns:c16="http://schemas.microsoft.com/office/drawing/2014/chart" uri="{C3380CC4-5D6E-409C-BE32-E72D297353CC}">
              <c16:uniqueId val="{0000003A-C7E5-40A2-96D8-CE60CDB02C65}"/>
            </c:ext>
          </c:extLst>
        </c:ser>
        <c:dLbls>
          <c:showLegendKey val="0"/>
          <c:showVal val="0"/>
          <c:showCatName val="0"/>
          <c:showSerName val="0"/>
          <c:showPercent val="0"/>
          <c:showBubbleSize val="0"/>
        </c:dLbls>
        <c:gapWidth val="39"/>
        <c:overlap val="100"/>
        <c:axId val="267594128"/>
        <c:axId val="267595216"/>
      </c:barChart>
      <c:catAx>
        <c:axId val="267594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ES"/>
          </a:p>
        </c:txPr>
        <c:crossAx val="267595216"/>
        <c:crosses val="autoZero"/>
        <c:auto val="1"/>
        <c:lblAlgn val="ctr"/>
        <c:lblOffset val="100"/>
        <c:noMultiLvlLbl val="0"/>
      </c:catAx>
      <c:valAx>
        <c:axId val="26759521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4128"/>
        <c:crosses val="autoZero"/>
        <c:crossBetween val="between"/>
        <c:majorUnit val="0.2"/>
      </c:valAx>
      <c:spPr>
        <a:noFill/>
        <a:ln>
          <a:noFill/>
        </a:ln>
        <a:effectLst/>
      </c:spPr>
    </c:plotArea>
    <c:legend>
      <c:legendPos val="b"/>
      <c:layout>
        <c:manualLayout>
          <c:xMode val="edge"/>
          <c:yMode val="edge"/>
          <c:x val="0.22343516576397657"/>
          <c:y val="0.93805099474673292"/>
          <c:w val="0.52432981682162805"/>
          <c:h val="3.7548946656666825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ES">
                <a:solidFill>
                  <a:schemeClr val="accent1">
                    <a:lumMod val="50000"/>
                  </a:schemeClr>
                </a:solidFill>
              </a:rPr>
              <a:t>Beneficiarios</a:t>
            </a:r>
            <a:r>
              <a:rPr lang="es-ES" baseline="0">
                <a:solidFill>
                  <a:schemeClr val="accent1">
                    <a:lumMod val="50000"/>
                  </a:schemeClr>
                </a:solidFill>
              </a:rPr>
              <a:t> con derecho por grado y CCAA</a:t>
            </a:r>
            <a:endParaRPr lang="es-ES">
              <a:solidFill>
                <a:schemeClr val="accent1">
                  <a:lumMod val="50000"/>
                </a:schemeClr>
              </a:solidFill>
            </a:endParaRPr>
          </a:p>
        </c:rich>
      </c:tx>
      <c:layout>
        <c:manualLayout>
          <c:xMode val="edge"/>
          <c:yMode val="edge"/>
          <c:x val="0.28331596959248695"/>
          <c:y val="7.9720976581963126E-3"/>
        </c:manualLayout>
      </c:layout>
      <c:overlay val="0"/>
    </c:title>
    <c:autoTitleDeleted val="0"/>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'31bdictsaad'!$F$7:$G$7</c:f>
              <c:strCache>
                <c:ptCount val="1"/>
                <c:pt idx="0">
                  <c:v>GRADO III</c:v>
                </c:pt>
              </c:strCache>
            </c:strRef>
          </c:tx>
          <c:spPr>
            <a:solidFill>
              <a:srgbClr val="660066"/>
            </a:solidFill>
          </c:spPr>
          <c:invertIfNegative val="0"/>
          <c:dPt>
            <c:idx val="9"/>
            <c:invertIfNegative val="0"/>
            <c:bubble3D val="0"/>
            <c:extLst>
              <c:ext xmlns:c16="http://schemas.microsoft.com/office/drawing/2014/chart" uri="{C3380CC4-5D6E-409C-BE32-E72D297353CC}">
                <c16:uniqueId val="{00000000-5FEA-461A-A909-E942AECA665A}"/>
              </c:ext>
            </c:extLst>
          </c:dPt>
          <c:dPt>
            <c:idx val="11"/>
            <c:invertIfNegative val="0"/>
            <c:bubble3D val="0"/>
            <c:extLst>
              <c:ext xmlns:c16="http://schemas.microsoft.com/office/drawing/2014/chart" uri="{C3380CC4-5D6E-409C-BE32-E72D297353CC}">
                <c16:uniqueId val="{00000001-5FEA-461A-A909-E942AECA665A}"/>
              </c:ext>
            </c:extLst>
          </c:dPt>
          <c:dPt>
            <c:idx val="12"/>
            <c:invertIfNegative val="0"/>
            <c:bubble3D val="0"/>
            <c:extLst>
              <c:ext xmlns:c16="http://schemas.microsoft.com/office/drawing/2014/chart" uri="{C3380CC4-5D6E-409C-BE32-E72D297353CC}">
                <c16:uniqueId val="{00000002-5FEA-461A-A909-E942AECA665A}"/>
              </c:ext>
            </c:extLst>
          </c:dPt>
          <c:dPt>
            <c:idx val="14"/>
            <c:invertIfNegative val="0"/>
            <c:bubble3D val="0"/>
            <c:extLst>
              <c:ext xmlns:c16="http://schemas.microsoft.com/office/drawing/2014/chart" uri="{C3380CC4-5D6E-409C-BE32-E72D297353CC}">
                <c16:uniqueId val="{00000003-5FEA-461A-A909-E942AECA665A}"/>
              </c:ext>
            </c:extLst>
          </c:dPt>
          <c:dPt>
            <c:idx val="18"/>
            <c:invertIfNegative val="0"/>
            <c:bubble3D val="0"/>
            <c:spPr>
              <a:pattFill prst="wdUpDiag">
                <a:fgClr>
                  <a:srgbClr val="660066"/>
                </a:fgClr>
                <a:bgClr>
                  <a:srgbClr val="320032"/>
                </a:bgClr>
              </a:pattFill>
            </c:spPr>
            <c:extLst>
              <c:ext xmlns:c16="http://schemas.microsoft.com/office/drawing/2014/chart" uri="{C3380CC4-5D6E-409C-BE32-E72D297353CC}">
                <c16:uniqueId val="{00000005-5FEA-461A-A909-E942AECA665A}"/>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5FEA-461A-A909-E942AECA665A}"/>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5FEA-461A-A909-E942AECA665A}"/>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5FEA-461A-A909-E942AECA665A}"/>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5FEA-461A-A909-E942AECA665A}"/>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5FEA-461A-A909-E942AECA665A}"/>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5FEA-461A-A909-E942AECA665A}"/>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5FEA-461A-A909-E942AECA665A}"/>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5FEA-461A-A909-E942AECA665A}"/>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5FEA-461A-A909-E942AECA665A}"/>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5FEA-461A-A909-E942AECA665A}"/>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5FEA-461A-A909-E942AECA665A}"/>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5FEA-461A-A909-E942AECA665A}"/>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5FEA-461A-A909-E942AECA665A}"/>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5FEA-461A-A909-E942AECA665A}"/>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5FEA-461A-A909-E942AECA665A}"/>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5FEA-461A-A909-E942AECA665A}"/>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5FEA-461A-A909-E942AECA665A}"/>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5FEA-461A-A909-E942AECA665A}"/>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5FEA-461A-A909-E942AECA665A}"/>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5FEA-461A-A909-E942AECA665A}"/>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('31bdictsaad'!$G$10:$G$27,'31bdictsaad'!$G$29)</c:f>
              <c:numCache>
                <c:formatCode>#,##0.00</c:formatCode>
                <c:ptCount val="19"/>
                <c:pt idx="0">
                  <c:v>24.740595270672699</c:v>
                </c:pt>
                <c:pt idx="1">
                  <c:v>29.442132668728721</c:v>
                </c:pt>
                <c:pt idx="2">
                  <c:v>23.809238332184286</c:v>
                </c:pt>
                <c:pt idx="3">
                  <c:v>24.208927516665259</c:v>
                </c:pt>
                <c:pt idx="4">
                  <c:v>33.081212495417446</c:v>
                </c:pt>
                <c:pt idx="5">
                  <c:v>28.98768883393366</c:v>
                </c:pt>
                <c:pt idx="6">
                  <c:v>27.884813926523609</c:v>
                </c:pt>
                <c:pt idx="7">
                  <c:v>29.778848808896253</c:v>
                </c:pt>
                <c:pt idx="8">
                  <c:v>18.58680049322934</c:v>
                </c:pt>
                <c:pt idx="9">
                  <c:v>28.106838279442027</c:v>
                </c:pt>
                <c:pt idx="10">
                  <c:v>32.355367889730147</c:v>
                </c:pt>
                <c:pt idx="11">
                  <c:v>33.146540719938727</c:v>
                </c:pt>
                <c:pt idx="12">
                  <c:v>31.951611789199482</c:v>
                </c:pt>
                <c:pt idx="13">
                  <c:v>29.318628309116725</c:v>
                </c:pt>
                <c:pt idx="14">
                  <c:v>19.899503571861</c:v>
                </c:pt>
                <c:pt idx="15">
                  <c:v>23.434398017080362</c:v>
                </c:pt>
                <c:pt idx="16">
                  <c:v>23.636018597589903</c:v>
                </c:pt>
                <c:pt idx="17">
                  <c:v>31.375502008032129</c:v>
                </c:pt>
                <c:pt idx="18" formatCode="General">
                  <c:v>26.520211878273759</c:v>
                </c:pt>
              </c:numCache>
            </c:numRef>
          </c:val>
          <c:extLst>
            <c:ext xmlns:c16="http://schemas.microsoft.com/office/drawing/2014/chart" uri="{C3380CC4-5D6E-409C-BE32-E72D297353CC}">
              <c16:uniqueId val="{00000015-5FEA-461A-A909-E942AECA665A}"/>
            </c:ext>
          </c:extLst>
        </c:ser>
        <c:ser>
          <c:idx val="1"/>
          <c:order val="1"/>
          <c:tx>
            <c:strRef>
              <c:f>'31bdictsaad'!$H$7:$I$7</c:f>
              <c:strCache>
                <c:ptCount val="1"/>
                <c:pt idx="0">
                  <c:v>GRADO II</c:v>
                </c:pt>
              </c:strCache>
            </c:strRef>
          </c:tx>
          <c:spPr>
            <a:solidFill>
              <a:srgbClr val="9966FF"/>
            </a:solidFill>
          </c:spPr>
          <c:invertIfNegative val="0"/>
          <c:dPt>
            <c:idx val="9"/>
            <c:invertIfNegative val="0"/>
            <c:bubble3D val="0"/>
            <c:extLst>
              <c:ext xmlns:c16="http://schemas.microsoft.com/office/drawing/2014/chart" uri="{C3380CC4-5D6E-409C-BE32-E72D297353CC}">
                <c16:uniqueId val="{00000016-5FEA-461A-A909-E942AECA665A}"/>
              </c:ext>
            </c:extLst>
          </c:dPt>
          <c:dPt>
            <c:idx val="11"/>
            <c:invertIfNegative val="0"/>
            <c:bubble3D val="0"/>
            <c:extLst>
              <c:ext xmlns:c16="http://schemas.microsoft.com/office/drawing/2014/chart" uri="{C3380CC4-5D6E-409C-BE32-E72D297353CC}">
                <c16:uniqueId val="{00000017-5FEA-461A-A909-E942AECA665A}"/>
              </c:ext>
            </c:extLst>
          </c:dPt>
          <c:dPt>
            <c:idx val="14"/>
            <c:invertIfNegative val="0"/>
            <c:bubble3D val="0"/>
            <c:extLst>
              <c:ext xmlns:c16="http://schemas.microsoft.com/office/drawing/2014/chart" uri="{C3380CC4-5D6E-409C-BE32-E72D297353CC}">
                <c16:uniqueId val="{00000018-5FEA-461A-A909-E942AECA665A}"/>
              </c:ext>
            </c:extLst>
          </c:dPt>
          <c:dPt>
            <c:idx val="18"/>
            <c:invertIfNegative val="0"/>
            <c:bubble3D val="0"/>
            <c:spPr>
              <a:pattFill prst="wdUpDiag">
                <a:fgClr>
                  <a:srgbClr val="9966FF"/>
                </a:fgClr>
                <a:bgClr>
                  <a:srgbClr val="8205FF"/>
                </a:bgClr>
              </a:pattFill>
            </c:spPr>
            <c:extLst>
              <c:ext xmlns:c16="http://schemas.microsoft.com/office/drawing/2014/chart" uri="{C3380CC4-5D6E-409C-BE32-E72D297353CC}">
                <c16:uniqueId val="{0000001A-5FEA-461A-A909-E942AECA665A}"/>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5FEA-461A-A909-E942AECA665A}"/>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5FEA-461A-A909-E942AECA665A}"/>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5FEA-461A-A909-E942AECA665A}"/>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5FEA-461A-A909-E942AECA665A}"/>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5FEA-461A-A909-E942AECA665A}"/>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5FEA-461A-A909-E942AECA665A}"/>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5FEA-461A-A909-E942AECA665A}"/>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5FEA-461A-A909-E942AECA665A}"/>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5FEA-461A-A909-E942AECA665A}"/>
                </c:ext>
              </c:extLst>
            </c:dLbl>
            <c:dLbl>
              <c:idx val="18"/>
              <c:layout>
                <c:manualLayout>
                  <c:x val="-1.3170892327955218E-3"/>
                  <c:y val="-8.242176006026225E-3"/>
                </c:manualLayout>
              </c:layout>
              <c:tx>
                <c:rich>
                  <a:bodyPr/>
                  <a:lstStyle/>
                  <a:p>
                    <a:fld id="{F8CC4FA7-DE55-475F-BA5F-548E5542E301}" type="VALUE">
                      <a:rPr lang="en-US">
                        <a:solidFill>
                          <a:schemeClr val="bg1"/>
                        </a:solidFill>
                      </a:rPr>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A-5FEA-461A-A909-E942AECA665A}"/>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('31bdictsaad'!$I$10:$I$27,'31bdictsaad'!$I$29)</c:f>
              <c:numCache>
                <c:formatCode>#,##0.00</c:formatCode>
                <c:ptCount val="19"/>
                <c:pt idx="0">
                  <c:v>44.281827986414051</c:v>
                </c:pt>
                <c:pt idx="1">
                  <c:v>35.639422328044681</c:v>
                </c:pt>
                <c:pt idx="2">
                  <c:v>33.266388897215315</c:v>
                </c:pt>
                <c:pt idx="3">
                  <c:v>32.197001659494276</c:v>
                </c:pt>
                <c:pt idx="4">
                  <c:v>35.271190692110288</c:v>
                </c:pt>
                <c:pt idx="5">
                  <c:v>42.685877103381536</c:v>
                </c:pt>
                <c:pt idx="6">
                  <c:v>32.892835019615937</c:v>
                </c:pt>
                <c:pt idx="7">
                  <c:v>32.925421090945605</c:v>
                </c:pt>
                <c:pt idx="8">
                  <c:v>37.947926075566031</c:v>
                </c:pt>
                <c:pt idx="9">
                  <c:v>37.46568035954742</c:v>
                </c:pt>
                <c:pt idx="10">
                  <c:v>33.262958648806055</c:v>
                </c:pt>
                <c:pt idx="11">
                  <c:v>34.32473832014297</c:v>
                </c:pt>
                <c:pt idx="12">
                  <c:v>37.270960166556485</c:v>
                </c:pt>
                <c:pt idx="13">
                  <c:v>37.731224835152013</c:v>
                </c:pt>
                <c:pt idx="14">
                  <c:v>38.327884731807728</c:v>
                </c:pt>
                <c:pt idx="15">
                  <c:v>31.804245421546629</c:v>
                </c:pt>
                <c:pt idx="16">
                  <c:v>41.711737356485436</c:v>
                </c:pt>
                <c:pt idx="17">
                  <c:v>37.023092369477915</c:v>
                </c:pt>
                <c:pt idx="18" formatCode="General">
                  <c:v>37.473314131583358</c:v>
                </c:pt>
              </c:numCache>
            </c:numRef>
          </c:val>
          <c:extLst>
            <c:ext xmlns:c16="http://schemas.microsoft.com/office/drawing/2014/chart" uri="{C3380CC4-5D6E-409C-BE32-E72D297353CC}">
              <c16:uniqueId val="{00000023-5FEA-461A-A909-E942AECA665A}"/>
            </c:ext>
          </c:extLst>
        </c:ser>
        <c:ser>
          <c:idx val="2"/>
          <c:order val="2"/>
          <c:tx>
            <c:strRef>
              <c:f>'31bdictsaad'!$J$7:$K$7</c:f>
              <c:strCache>
                <c:ptCount val="1"/>
                <c:pt idx="0">
                  <c:v>GRADO I</c:v>
                </c:pt>
              </c:strCache>
            </c:strRef>
          </c:tx>
          <c:spPr>
            <a:solidFill>
              <a:srgbClr val="CCCCFF"/>
            </a:solidFill>
            <a:ln w="25400">
              <a:noFill/>
            </a:ln>
          </c:spPr>
          <c:invertIfNegative val="0"/>
          <c:dPt>
            <c:idx val="18"/>
            <c:invertIfNegative val="0"/>
            <c:bubble3D val="0"/>
            <c:spPr>
              <a:pattFill prst="wdUpDiag">
                <a:fgClr>
                  <a:srgbClr val="CCCCFF"/>
                </a:fgClr>
                <a:bgClr>
                  <a:srgbClr val="A3A3FF"/>
                </a:bgClr>
              </a:pattFill>
              <a:ln w="25400">
                <a:noFill/>
              </a:ln>
            </c:spPr>
            <c:extLst>
              <c:ext xmlns:c16="http://schemas.microsoft.com/office/drawing/2014/chart" uri="{C3380CC4-5D6E-409C-BE32-E72D297353CC}">
                <c16:uniqueId val="{00000025-5FEA-461A-A909-E942AECA665A}"/>
              </c:ext>
            </c:extLst>
          </c:dPt>
          <c:dLbls>
            <c:numFmt formatCode="#,##0.0" sourceLinked="0"/>
            <c:spPr>
              <a:noFill/>
              <a:ln>
                <a:noFill/>
              </a:ln>
              <a:effectLst/>
            </c:spPr>
            <c:txPr>
              <a:bodyPr rot="-5400000" vert="horz" wrap="square" lIns="38100" tIns="19050" rIns="38100" bIns="19050" anchor="ctr">
                <a:spAutoFit/>
              </a:bodyPr>
              <a:lstStyle/>
              <a:p>
                <a:pPr>
                  <a:defRPr sz="1100" baseline="0">
                    <a:solidFill>
                      <a:sysClr val="windowText" lastClr="0000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('31bdictsaad'!$K$10:$K$27,'31bdictsaad'!$K$29)</c:f>
              <c:numCache>
                <c:formatCode>#,##0.00</c:formatCode>
                <c:ptCount val="19"/>
                <c:pt idx="0">
                  <c:v>30.977576742913254</c:v>
                </c:pt>
                <c:pt idx="1">
                  <c:v>34.918445003226594</c:v>
                </c:pt>
                <c:pt idx="2">
                  <c:v>42.924372770600399</c:v>
                </c:pt>
                <c:pt idx="3">
                  <c:v>43.594070823840461</c:v>
                </c:pt>
                <c:pt idx="4">
                  <c:v>31.647596812472262</c:v>
                </c:pt>
                <c:pt idx="5">
                  <c:v>28.3264340626848</c:v>
                </c:pt>
                <c:pt idx="6">
                  <c:v>39.22235105386045</c:v>
                </c:pt>
                <c:pt idx="7">
                  <c:v>37.295730100158146</c:v>
                </c:pt>
                <c:pt idx="8">
                  <c:v>43.465273431204629</c:v>
                </c:pt>
                <c:pt idx="9">
                  <c:v>34.427481361010557</c:v>
                </c:pt>
                <c:pt idx="10">
                  <c:v>34.381673461463791</c:v>
                </c:pt>
                <c:pt idx="11">
                  <c:v>32.528720959918303</c:v>
                </c:pt>
                <c:pt idx="12">
                  <c:v>30.777428044244033</c:v>
                </c:pt>
                <c:pt idx="13">
                  <c:v>32.950146855731262</c:v>
                </c:pt>
                <c:pt idx="14">
                  <c:v>41.772611696331275</c:v>
                </c:pt>
                <c:pt idx="15">
                  <c:v>44.761356561373006</c:v>
                </c:pt>
                <c:pt idx="16">
                  <c:v>34.652244045924661</c:v>
                </c:pt>
                <c:pt idx="17">
                  <c:v>31.60140562248996</c:v>
                </c:pt>
                <c:pt idx="18" formatCode="General">
                  <c:v>36.006473990142887</c:v>
                </c:pt>
              </c:numCache>
            </c:numRef>
          </c:val>
          <c:extLst>
            <c:ext xmlns:c16="http://schemas.microsoft.com/office/drawing/2014/chart" uri="{C3380CC4-5D6E-409C-BE32-E72D297353CC}">
              <c16:uniqueId val="{00000026-5FEA-461A-A909-E942AECA665A}"/>
            </c:ext>
          </c:extLst>
        </c:ser>
        <c:ser>
          <c:idx val="3"/>
          <c:order val="3"/>
          <c:tx>
            <c:strRef>
              <c:f>'31bdictsaad'!$L$7:$M$7</c:f>
              <c:strCache>
                <c:ptCount val="1"/>
              </c:strCache>
            </c:strRef>
          </c:tx>
          <c:spPr>
            <a:solidFill>
              <a:srgbClr val="0066CC"/>
            </a:solidFill>
          </c:spPr>
          <c:invertIfNegative val="0"/>
          <c:dPt>
            <c:idx val="18"/>
            <c:invertIfNegative val="0"/>
            <c:bubble3D val="0"/>
            <c:spPr>
              <a:pattFill prst="wdUpDiag">
                <a:fgClr>
                  <a:srgbClr val="0066CC"/>
                </a:fgClr>
                <a:bgClr>
                  <a:srgbClr val="004386"/>
                </a:bgClr>
              </a:pattFill>
            </c:spPr>
            <c:extLst>
              <c:ext xmlns:c16="http://schemas.microsoft.com/office/drawing/2014/chart" uri="{C3380CC4-5D6E-409C-BE32-E72D297353CC}">
                <c16:uniqueId val="{00000028-5FEA-461A-A909-E942AECA665A}"/>
              </c:ext>
            </c:extLst>
          </c:dPt>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5FEA-461A-A909-E942AECA665A}"/>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5FEA-461A-A909-E942AECA665A}"/>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5FEA-461A-A909-E942AECA665A}"/>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5FEA-461A-A909-E942AECA665A}"/>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5FEA-461A-A909-E942AECA665A}"/>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5FEA-461A-A909-E942AECA665A}"/>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5FEA-461A-A909-E942AECA665A}"/>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5FEA-461A-A909-E942AECA665A}"/>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5FEA-461A-A909-E942AECA665A}"/>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5FEA-461A-A909-E942AECA665A}"/>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5FEA-461A-A909-E942AECA665A}"/>
                </c:ext>
              </c:extLst>
            </c:dLbl>
            <c:dLbl>
              <c:idx val="11"/>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5FEA-461A-A909-E942AECA665A}"/>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5FEA-461A-A909-E942AECA665A}"/>
                </c:ext>
              </c:extLst>
            </c:dLbl>
            <c:dLbl>
              <c:idx val="13"/>
              <c:layout>
                <c:manualLayout>
                  <c:x val="0"/>
                  <c:y val="-5.97907324364723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5FEA-461A-A909-E942AECA665A}"/>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5FEA-461A-A909-E942AECA665A}"/>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5FEA-461A-A909-E942AECA665A}"/>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5FEA-461A-A909-E942AECA665A}"/>
                </c:ext>
              </c:extLst>
            </c:dLbl>
            <c:numFmt formatCode="#,##0.0" sourceLinked="0"/>
            <c:spPr>
              <a:noFill/>
              <a:ln>
                <a:noFill/>
              </a:ln>
              <a:effectLst/>
            </c:spPr>
            <c:txPr>
              <a:bodyPr rot="-5400000" vert="horz" wrap="square" lIns="38100" tIns="19050" rIns="38100" bIns="19050" anchor="ctr">
                <a:spAutoFit/>
              </a:bodyPr>
              <a:lstStyle/>
              <a:p>
                <a:pPr>
                  <a:defRPr sz="1100" baseline="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('31bdictsaad'!$M$10:$M$27,'31bdictsaad'!$M$29)</c:f>
              <c:numCache>
                <c:formatCode>#,##0.00</c:formatCode>
                <c:ptCount val="19"/>
              </c:numCache>
            </c:numRef>
          </c:val>
          <c:extLst>
            <c:ext xmlns:c16="http://schemas.microsoft.com/office/drawing/2014/chart" uri="{C3380CC4-5D6E-409C-BE32-E72D297353CC}">
              <c16:uniqueId val="{0000003A-5FEA-461A-A909-E942AECA665A}"/>
            </c:ext>
          </c:extLst>
        </c:ser>
        <c:dLbls>
          <c:showLegendKey val="0"/>
          <c:showVal val="0"/>
          <c:showCatName val="0"/>
          <c:showSerName val="0"/>
          <c:showPercent val="0"/>
          <c:showBubbleSize val="0"/>
        </c:dLbls>
        <c:gapWidth val="39"/>
        <c:overlap val="100"/>
        <c:axId val="267594672"/>
        <c:axId val="267595760"/>
      </c:barChart>
      <c:catAx>
        <c:axId val="2675946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5760"/>
        <c:crosses val="autoZero"/>
        <c:auto val="1"/>
        <c:lblAlgn val="ctr"/>
        <c:lblOffset val="100"/>
        <c:noMultiLvlLbl val="0"/>
      </c:catAx>
      <c:valAx>
        <c:axId val="26759576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4672"/>
        <c:crosses val="autoZero"/>
        <c:crossBetween val="between"/>
        <c:majorUnit val="0.2"/>
      </c:valAx>
      <c:spPr>
        <a:noFill/>
        <a:ln>
          <a:noFill/>
        </a:ln>
        <a:effectLst/>
      </c:spPr>
    </c:plotArea>
    <c:legend>
      <c:legendPos val="b"/>
      <c:legendEntry>
        <c:idx val="3"/>
        <c:delete val="1"/>
      </c:legendEntry>
      <c:layout>
        <c:manualLayout>
          <c:xMode val="edge"/>
          <c:yMode val="edge"/>
          <c:x val="0.22343516576397657"/>
          <c:y val="0.93805099474673292"/>
          <c:w val="0.52432981682162805"/>
          <c:h val="3.7548946656666825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1">
                <a:solidFill>
                  <a:schemeClr val="accent1">
                    <a:lumMod val="50000"/>
                  </a:schemeClr>
                </a:solidFill>
                <a:latin typeface="+mn-lt"/>
              </a:defRPr>
            </a:pPr>
            <a:r>
              <a:rPr lang="en-US" sz="1050" b="1">
                <a:solidFill>
                  <a:schemeClr val="accent1">
                    <a:lumMod val="50000"/>
                  </a:schemeClr>
                </a:solidFill>
                <a:latin typeface="+mn-lt"/>
              </a:rPr>
              <a:t>Porcentaje de resoluciones de grado sobre la población potencialmente dependiente</a:t>
            </a:r>
          </a:p>
        </c:rich>
      </c:tx>
      <c:layout>
        <c:manualLayout>
          <c:xMode val="edge"/>
          <c:yMode val="edge"/>
          <c:x val="0.22389886892880906"/>
          <c:y val="1.6816816816816817E-2"/>
        </c:manualLayout>
      </c:layout>
      <c:overlay val="0"/>
    </c:title>
    <c:autoTitleDeleted val="0"/>
    <c:plotArea>
      <c:layout>
        <c:manualLayout>
          <c:layoutTarget val="inner"/>
          <c:xMode val="edge"/>
          <c:yMode val="edge"/>
          <c:x val="0.12526096033402923"/>
          <c:y val="4.4827623945669484E-2"/>
          <c:w val="0.84551148225469763"/>
          <c:h val="0.69827644992292637"/>
        </c:manualLayout>
      </c:layout>
      <c:barChart>
        <c:barDir val="col"/>
        <c:grouping val="clustered"/>
        <c:varyColors val="0"/>
        <c:ser>
          <c:idx val="0"/>
          <c:order val="0"/>
          <c:spPr>
            <a:solidFill>
              <a:schemeClr val="accent1">
                <a:lumMod val="40000"/>
                <a:lumOff val="60000"/>
              </a:schemeClr>
            </a:solidFill>
            <a:ln w="12700">
              <a:solidFill>
                <a:srgbClr val="000000"/>
              </a:solidFill>
              <a:prstDash val="solid"/>
            </a:ln>
          </c:spPr>
          <c:invertIfNegative val="0"/>
          <c:dPt>
            <c:idx val="7"/>
            <c:invertIfNegative val="0"/>
            <c:bubble3D val="0"/>
            <c:extLst>
              <c:ext xmlns:c16="http://schemas.microsoft.com/office/drawing/2014/chart" uri="{C3380CC4-5D6E-409C-BE32-E72D297353CC}">
                <c16:uniqueId val="{00000000-6474-47AB-A379-7E4F9BF1F0D4}"/>
              </c:ext>
            </c:extLst>
          </c:dPt>
          <c:dPt>
            <c:idx val="8"/>
            <c:invertIfNegative val="0"/>
            <c:bubble3D val="0"/>
            <c:extLst>
              <c:ext xmlns:c16="http://schemas.microsoft.com/office/drawing/2014/chart" uri="{C3380CC4-5D6E-409C-BE32-E72D297353CC}">
                <c16:uniqueId val="{00000001-6474-47AB-A379-7E4F9BF1F0D4}"/>
              </c:ext>
            </c:extLst>
          </c:dPt>
          <c:dPt>
            <c:idx val="9"/>
            <c:invertIfNegative val="0"/>
            <c:bubble3D val="0"/>
            <c:spPr>
              <a:solidFill>
                <a:schemeClr val="accent1">
                  <a:lumMod val="50000"/>
                </a:schemeClr>
              </a:solidFill>
              <a:ln w="12700">
                <a:solidFill>
                  <a:srgbClr val="000000"/>
                </a:solidFill>
                <a:prstDash val="solid"/>
              </a:ln>
            </c:spPr>
            <c:extLst>
              <c:ext xmlns:c16="http://schemas.microsoft.com/office/drawing/2014/chart" uri="{C3380CC4-5D6E-409C-BE32-E72D297353CC}">
                <c16:uniqueId val="{00000003-6474-47AB-A379-7E4F9BF1F0D4}"/>
              </c:ext>
            </c:extLst>
          </c:dPt>
          <c:dLbls>
            <c:dLbl>
              <c:idx val="0"/>
              <c:layout>
                <c:manualLayout>
                  <c:x val="5.3226879574184965E-3"/>
                  <c:y val="-1.2012012012012012E-2"/>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474-47AB-A379-7E4F9BF1F0D4}"/>
                </c:ext>
              </c:extLst>
            </c:dLbl>
            <c:dLbl>
              <c:idx val="1"/>
              <c:layout>
                <c:manualLayout>
                  <c:x val="-1.0645375914837017E-2"/>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474-47AB-A379-7E4F9BF1F0D4}"/>
                </c:ext>
              </c:extLst>
            </c:dLbl>
            <c:dLbl>
              <c:idx val="2"/>
              <c:layout>
                <c:manualLayout>
                  <c:x val="2.6613439787092482E-3"/>
                  <c:y val="-9.6096096096096092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474-47AB-A379-7E4F9BF1F0D4}"/>
                </c:ext>
              </c:extLst>
            </c:dLbl>
            <c:dLbl>
              <c:idx val="3"/>
              <c:layout>
                <c:manualLayout>
                  <c:x val="2.6613439787092482E-3"/>
                  <c:y val="-7.20720720720722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474-47AB-A379-7E4F9BF1F0D4}"/>
                </c:ext>
              </c:extLst>
            </c:dLbl>
            <c:dLbl>
              <c:idx val="4"/>
              <c:layout>
                <c:manualLayout>
                  <c:x val="5.3226879574184479E-3"/>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474-47AB-A379-7E4F9BF1F0D4}"/>
                </c:ext>
              </c:extLst>
            </c:dLbl>
            <c:dLbl>
              <c:idx val="5"/>
              <c:layout>
                <c:manualLayout>
                  <c:x val="2.6613439787092481E-2"/>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474-47AB-A379-7E4F9BF1F0D4}"/>
                </c:ext>
              </c:extLst>
            </c:dLbl>
            <c:dLbl>
              <c:idx val="6"/>
              <c:layout>
                <c:manualLayout>
                  <c:x val="1.3306719893546289E-2"/>
                  <c:y val="9.6096096096095658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474-47AB-A379-7E4F9BF1F0D4}"/>
                </c:ext>
              </c:extLst>
            </c:dLbl>
            <c:dLbl>
              <c:idx val="7"/>
              <c:layout>
                <c:manualLayout>
                  <c:x val="5.3226879574184479E-3"/>
                  <c:y val="9.6096096096096092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474-47AB-A379-7E4F9BF1F0D4}"/>
                </c:ext>
              </c:extLst>
            </c:dLbl>
            <c:dLbl>
              <c:idx val="8"/>
              <c:layout>
                <c:manualLayout>
                  <c:x val="5.3226879574184965E-3"/>
                  <c:y val="-4.08408408408408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474-47AB-A379-7E4F9BF1F0D4}"/>
                </c:ext>
              </c:extLst>
            </c:dLbl>
            <c:dLbl>
              <c:idx val="9"/>
              <c:layout>
                <c:manualLayout>
                  <c:x val="7.9840319361277438E-3"/>
                  <c:y val="4.804804804804804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474-47AB-A379-7E4F9BF1F0D4}"/>
                </c:ext>
              </c:extLst>
            </c:dLbl>
            <c:dLbl>
              <c:idx val="10"/>
              <c:layout>
                <c:manualLayout>
                  <c:x val="7.9840319361276467E-3"/>
                  <c:y val="-2.64264264264264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474-47AB-A379-7E4F9BF1F0D4}"/>
                </c:ext>
              </c:extLst>
            </c:dLbl>
            <c:dLbl>
              <c:idx val="11"/>
              <c:layout>
                <c:manualLayout>
                  <c:x val="5.3226879574184965E-3"/>
                  <c:y val="-7.207207207207207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474-47AB-A379-7E4F9BF1F0D4}"/>
                </c:ext>
              </c:extLst>
            </c:dLbl>
            <c:dLbl>
              <c:idx val="12"/>
              <c:layout>
                <c:manualLayout>
                  <c:x val="-9.7581485283027495E-17"/>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474-47AB-A379-7E4F9BF1F0D4}"/>
                </c:ext>
              </c:extLst>
            </c:dLbl>
            <c:dLbl>
              <c:idx val="13"/>
              <c:layout>
                <c:manualLayout>
                  <c:x val="1.596806387225539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474-47AB-A379-7E4F9BF1F0D4}"/>
                </c:ext>
              </c:extLst>
            </c:dLbl>
            <c:dLbl>
              <c:idx val="14"/>
              <c:layout>
                <c:manualLayout>
                  <c:x val="1.0645375914836993E-2"/>
                  <c:y val="9.6096096096095658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474-47AB-A379-7E4F9BF1F0D4}"/>
                </c:ext>
              </c:extLst>
            </c:dLbl>
            <c:dLbl>
              <c:idx val="15"/>
              <c:layout>
                <c:manualLayout>
                  <c:x val="7.9840319361276467E-3"/>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474-47AB-A379-7E4F9BF1F0D4}"/>
                </c:ext>
              </c:extLst>
            </c:dLbl>
            <c:dLbl>
              <c:idx val="16"/>
              <c:layout>
                <c:manualLayout>
                  <c:x val="1.3306719893546046E-2"/>
                  <c:y val="1.20120120120119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474-47AB-A379-7E4F9BF1F0D4}"/>
                </c:ext>
              </c:extLst>
            </c:dLbl>
            <c:dLbl>
              <c:idx val="17"/>
              <c:layout>
                <c:manualLayout>
                  <c:x val="7.9840319361277438E-3"/>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474-47AB-A379-7E4F9BF1F0D4}"/>
                </c:ext>
              </c:extLst>
            </c:dLbl>
            <c:dLbl>
              <c:idx val="18"/>
              <c:layout>
                <c:manualLayout>
                  <c:x val="7.9840319361277438E-3"/>
                  <c:y val="9.609609609609520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6474-47AB-A379-7E4F9BF1F0D4}"/>
                </c:ext>
              </c:extLst>
            </c:dLbl>
            <c:numFmt formatCode="0.00" sourceLinked="0"/>
            <c:spPr>
              <a:noFill/>
              <a:ln w="25400">
                <a:noFill/>
              </a:ln>
            </c:spPr>
            <c:txPr>
              <a:bodyPr wrap="square" lIns="38100" tIns="19050" rIns="38100" bIns="19050" anchor="ctr">
                <a:spAutoFit/>
              </a:bodyPr>
              <a:lstStyle/>
              <a:p>
                <a:pPr>
                  <a:defRPr sz="900" b="0" i="0" u="none" strike="noStrike" baseline="0">
                    <a:solidFill>
                      <a:schemeClr val="accent1">
                        <a:lumMod val="75000"/>
                      </a:schemeClr>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'32dictcasaadpot'!$Q$11:$Q$29</c:f>
              <c:strCache>
                <c:ptCount val="19"/>
                <c:pt idx="0">
                  <c:v>Castilla y León</c:v>
                </c:pt>
                <c:pt idx="1">
                  <c:v>Andalucía</c:v>
                </c:pt>
                <c:pt idx="2">
                  <c:v>Extremadura</c:v>
                </c:pt>
                <c:pt idx="3">
                  <c:v>Balears, Illes</c:v>
                </c:pt>
                <c:pt idx="4">
                  <c:v>País Vasco</c:v>
                </c:pt>
                <c:pt idx="5">
                  <c:v>Rioja, La</c:v>
                </c:pt>
                <c:pt idx="6">
                  <c:v>Castilla - La Mancha</c:v>
                </c:pt>
                <c:pt idx="7">
                  <c:v>Cataluña</c:v>
                </c:pt>
                <c:pt idx="8">
                  <c:v>Madrid, Comunidad de</c:v>
                </c:pt>
                <c:pt idx="9">
                  <c:v>TOTAL</c:v>
                </c:pt>
                <c:pt idx="10">
                  <c:v>Comunitat Valenciana</c:v>
                </c:pt>
                <c:pt idx="11">
                  <c:v>Murcia, Región de</c:v>
                </c:pt>
                <c:pt idx="12">
                  <c:v>Aragón</c:v>
                </c:pt>
                <c:pt idx="13">
                  <c:v>Ceuta y Melilla</c:v>
                </c:pt>
                <c:pt idx="14">
                  <c:v>Navarra, Comunidad Foral de</c:v>
                </c:pt>
                <c:pt idx="15">
                  <c:v>Cantabria</c:v>
                </c:pt>
                <c:pt idx="16">
                  <c:v>Asturias, Principado de</c:v>
                </c:pt>
                <c:pt idx="17">
                  <c:v>Canarias</c:v>
                </c:pt>
                <c:pt idx="18">
                  <c:v>Galicia</c:v>
                </c:pt>
              </c:strCache>
            </c:strRef>
          </c:cat>
          <c:val>
            <c:numRef>
              <c:f>'32dictcasaadpot'!$R$11:$R$29</c:f>
              <c:numCache>
                <c:formatCode>#,##0.00</c:formatCode>
                <c:ptCount val="19"/>
                <c:pt idx="0">
                  <c:v>38.024669057249497</c:v>
                </c:pt>
                <c:pt idx="1">
                  <c:v>37.982453286484258</c:v>
                </c:pt>
                <c:pt idx="2">
                  <c:v>37.84252376492158</c:v>
                </c:pt>
                <c:pt idx="3">
                  <c:v>35.889019530994837</c:v>
                </c:pt>
                <c:pt idx="4">
                  <c:v>35.773558475569835</c:v>
                </c:pt>
                <c:pt idx="5">
                  <c:v>34.994899048613256</c:v>
                </c:pt>
                <c:pt idx="6">
                  <c:v>34.337464724818126</c:v>
                </c:pt>
                <c:pt idx="7">
                  <c:v>33.581994162461186</c:v>
                </c:pt>
                <c:pt idx="8">
                  <c:v>32.07712150785278</c:v>
                </c:pt>
                <c:pt idx="9">
                  <c:v>32.023091695050539</c:v>
                </c:pt>
                <c:pt idx="10">
                  <c:v>31.022900668659826</c:v>
                </c:pt>
                <c:pt idx="11">
                  <c:v>30.495650248005397</c:v>
                </c:pt>
                <c:pt idx="12">
                  <c:v>28.326891220320267</c:v>
                </c:pt>
                <c:pt idx="13">
                  <c:v>26.64123272060645</c:v>
                </c:pt>
                <c:pt idx="14">
                  <c:v>25.965261643987166</c:v>
                </c:pt>
                <c:pt idx="15">
                  <c:v>23.403722978382707</c:v>
                </c:pt>
                <c:pt idx="16">
                  <c:v>23.115329181736602</c:v>
                </c:pt>
                <c:pt idx="17">
                  <c:v>23.065880543450398</c:v>
                </c:pt>
                <c:pt idx="18">
                  <c:v>18.127106967393782</c:v>
                </c:pt>
              </c:numCache>
            </c:numRef>
          </c:val>
          <c:extLst>
            <c:ext xmlns:c16="http://schemas.microsoft.com/office/drawing/2014/chart" uri="{C3380CC4-5D6E-409C-BE32-E72D297353CC}">
              <c16:uniqueId val="{00000014-6474-47AB-A379-7E4F9BF1F0D4}"/>
            </c:ext>
          </c:extLst>
        </c:ser>
        <c:dLbls>
          <c:showLegendKey val="0"/>
          <c:showVal val="0"/>
          <c:showCatName val="0"/>
          <c:showSerName val="0"/>
          <c:showPercent val="0"/>
          <c:showBubbleSize val="0"/>
        </c:dLbls>
        <c:gapWidth val="20"/>
        <c:axId val="-1956963568"/>
        <c:axId val="-1956959760"/>
      </c:barChart>
      <c:catAx>
        <c:axId val="-195696356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ysClr val="windowText" lastClr="000000"/>
                </a:solidFill>
                <a:latin typeface="+mn-lt"/>
                <a:ea typeface="Arial"/>
                <a:cs typeface="Arial"/>
              </a:defRPr>
            </a:pPr>
            <a:endParaRPr lang="es-ES"/>
          </a:p>
        </c:txPr>
        <c:crossAx val="-1956959760"/>
        <c:crosses val="autoZero"/>
        <c:auto val="1"/>
        <c:lblAlgn val="ctr"/>
        <c:lblOffset val="100"/>
        <c:tickLblSkip val="1"/>
        <c:tickMarkSkip val="1"/>
        <c:noMultiLvlLbl val="0"/>
      </c:catAx>
      <c:valAx>
        <c:axId val="-1956959760"/>
        <c:scaling>
          <c:orientation val="minMax"/>
        </c:scaling>
        <c:delete val="0"/>
        <c:axPos val="l"/>
        <c:numFmt formatCode="#,##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ysClr val="windowText" lastClr="000000"/>
                </a:solidFill>
                <a:latin typeface="+mn-lt"/>
                <a:ea typeface="Arial"/>
                <a:cs typeface="Arial"/>
              </a:defRPr>
            </a:pPr>
            <a:endParaRPr lang="es-ES"/>
          </a:p>
        </c:txPr>
        <c:crossAx val="-195696356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registradas sobre</a:t>
            </a:r>
            <a:r>
              <a:rPr lang="es-ES" b="1" baseline="0">
                <a:solidFill>
                  <a:schemeClr val="accent1">
                    <a:lumMod val="75000"/>
                  </a:schemeClr>
                </a:solidFill>
              </a:rPr>
              <a:t> la población </a:t>
            </a:r>
            <a:endParaRPr lang="es-ES" b="1">
              <a:solidFill>
                <a:schemeClr val="accent1">
                  <a:lumMod val="75000"/>
                </a:schemeClr>
              </a:solidFill>
            </a:endParaRPr>
          </a:p>
        </c:rich>
      </c:tx>
      <c:layout>
        <c:manualLayout>
          <c:xMode val="edge"/>
          <c:yMode val="edge"/>
          <c:x val="0.26072786428852945"/>
          <c:y val="2.60094169356813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7"/>
            <c:invertIfNegative val="0"/>
            <c:bubble3D val="0"/>
            <c:extLst>
              <c:ext xmlns:c16="http://schemas.microsoft.com/office/drawing/2014/chart" uri="{C3380CC4-5D6E-409C-BE32-E72D297353CC}">
                <c16:uniqueId val="{0000000A-8FEB-42E3-A6CB-DB2C56CB0F04}"/>
              </c:ext>
            </c:extLst>
          </c:dPt>
          <c:dPt>
            <c:idx val="8"/>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0-8FEB-42E3-A6CB-DB2C56CB0F04}"/>
              </c:ext>
            </c:extLst>
          </c:dPt>
          <c:dPt>
            <c:idx val="9"/>
            <c:invertIfNegative val="0"/>
            <c:bubble3D val="0"/>
            <c:extLst>
              <c:ext xmlns:c16="http://schemas.microsoft.com/office/drawing/2014/chart" uri="{C3380CC4-5D6E-409C-BE32-E72D297353CC}">
                <c16:uniqueId val="{00000002-8FEB-42E3-A6CB-DB2C56CB0F04}"/>
              </c:ext>
            </c:extLst>
          </c:dPt>
          <c:dPt>
            <c:idx val="10"/>
            <c:invertIfNegative val="0"/>
            <c:bubble3D val="0"/>
            <c:extLst>
              <c:ext xmlns:c16="http://schemas.microsoft.com/office/drawing/2014/chart" uri="{C3380CC4-5D6E-409C-BE32-E72D297353CC}">
                <c16:uniqueId val="{00000003-8FEB-42E3-A6CB-DB2C56CB0F04}"/>
              </c:ext>
            </c:extLst>
          </c:dPt>
          <c:dLbls>
            <c:dLbl>
              <c:idx val="0"/>
              <c:layout>
                <c:manualLayout>
                  <c:x val="1.1180992313067784E-2"/>
                  <c:y val="0"/>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FEB-42E3-A6CB-DB2C56CB0F04}"/>
                </c:ext>
              </c:extLst>
            </c:dLbl>
            <c:dLbl>
              <c:idx val="1"/>
              <c:layout>
                <c:manualLayout>
                  <c:x val="8.385744234800839E-3"/>
                  <c:y val="-4.813477737665463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FEB-42E3-A6CB-DB2C56CB0F04}"/>
                </c:ext>
              </c:extLst>
            </c:dLbl>
            <c:dLbl>
              <c:idx val="2"/>
              <c:layout>
                <c:manualLayout>
                  <c:x val="-5.4651063353922862E-4"/>
                  <c:y val="-2.2061518107760276E-17"/>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FEB-42E3-A6CB-DB2C56CB0F04}"/>
                </c:ext>
              </c:extLst>
            </c:dLbl>
            <c:dLbl>
              <c:idx val="4"/>
              <c:layout>
                <c:manualLayout>
                  <c:x val="3.3265410513781232E-3"/>
                  <c:y val="9.626945167418925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FEB-42E3-A6CB-DB2C56CB0F04}"/>
                </c:ext>
              </c:extLst>
            </c:dLbl>
            <c:dLbl>
              <c:idx val="5"/>
              <c:layout>
                <c:manualLayout>
                  <c:x val="3.4605418731604234E-3"/>
                  <c:y val="4.32005622728118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FEB-42E3-A6CB-DB2C56CB0F04}"/>
                </c:ext>
              </c:extLst>
            </c:dLbl>
            <c:dLbl>
              <c:idx val="6"/>
              <c:layout>
                <c:manualLayout>
                  <c:x val="0"/>
                  <c:y val="7.22021660649819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FEB-42E3-A6CB-DB2C56CB0F04}"/>
                </c:ext>
              </c:extLst>
            </c:dLbl>
            <c:dLbl>
              <c:idx val="7"/>
              <c:layout>
                <c:manualLayout>
                  <c:x val="8.385744234800787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FEB-42E3-A6CB-DB2C56CB0F04}"/>
                </c:ext>
              </c:extLst>
            </c:dLbl>
            <c:dLbl>
              <c:idx val="8"/>
              <c:layout>
                <c:manualLayout>
                  <c:x val="-6.126356406866763E-17"/>
                  <c:y val="-2.4067388688327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FEB-42E3-A6CB-DB2C56CB0F04}"/>
                </c:ext>
              </c:extLst>
            </c:dLbl>
            <c:dLbl>
              <c:idx val="9"/>
              <c:layout>
                <c:manualLayout>
                  <c:x val="0"/>
                  <c:y val="7.220216606498151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FEB-42E3-A6CB-DB2C56CB0F04}"/>
                </c:ext>
              </c:extLst>
            </c:dLbl>
            <c:dLbl>
              <c:idx val="10"/>
              <c:layout>
                <c:manualLayout>
                  <c:x val="1.3713701122822907E-3"/>
                  <c:y val="6.73464623863448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FEB-42E3-A6CB-DB2C56CB0F04}"/>
                </c:ext>
              </c:extLst>
            </c:dLbl>
            <c:dLbl>
              <c:idx val="11"/>
              <c:layout>
                <c:manualLayout>
                  <c:x val="1.9959246308269753E-3"/>
                  <c:y val="6.27006222920616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FEB-42E3-A6CB-DB2C56CB0F04}"/>
                </c:ext>
              </c:extLst>
            </c:dLbl>
            <c:dLbl>
              <c:idx val="13"/>
              <c:layout>
                <c:manualLayout>
                  <c:x val="0"/>
                  <c:y val="1.15690527838032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FEB-42E3-A6CB-DB2C56CB0F04}"/>
                </c:ext>
              </c:extLst>
            </c:dLbl>
            <c:dLbl>
              <c:idx val="14"/>
              <c:layout>
                <c:manualLayout>
                  <c:x val="0"/>
                  <c:y val="9.626955475330838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FEB-42E3-A6CB-DB2C56CB0F04}"/>
                </c:ext>
              </c:extLst>
            </c:dLbl>
            <c:dLbl>
              <c:idx val="15"/>
              <c:layout>
                <c:manualLayout>
                  <c:x val="5.5904961565338921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8FEB-42E3-A6CB-DB2C56CB0F04}"/>
                </c:ext>
              </c:extLst>
            </c:dLbl>
            <c:dLbl>
              <c:idx val="16"/>
              <c:layout>
                <c:manualLayout>
                  <c:x val="6.3897763578274758E-3"/>
                  <c:y val="1.0133397099765946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8FEB-42E3-A6CB-DB2C56CB0F04}"/>
                </c:ext>
              </c:extLst>
            </c:dLbl>
            <c:dLbl>
              <c:idx val="17"/>
              <c:layout>
                <c:manualLayout>
                  <c:x val="1.1180992313067784E-2"/>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8FEB-42E3-A6CB-DB2C56CB0F04}"/>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8FEB-42E3-A6CB-DB2C56CB0F04}"/>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'34bdictcasaad'!$AE$11:$AE$29</c:f>
              <c:strCache>
                <c:ptCount val="19"/>
                <c:pt idx="0">
                  <c:v>Castilla y León</c:v>
                </c:pt>
                <c:pt idx="1">
                  <c:v>Extremadura</c:v>
                </c:pt>
                <c:pt idx="2">
                  <c:v>País Vasco</c:v>
                </c:pt>
                <c:pt idx="3">
                  <c:v>Castilla - La Mancha</c:v>
                </c:pt>
                <c:pt idx="4">
                  <c:v>Rioja, La</c:v>
                </c:pt>
                <c:pt idx="5">
                  <c:v>Andalucía</c:v>
                </c:pt>
                <c:pt idx="6">
                  <c:v>Cataluña</c:v>
                </c:pt>
                <c:pt idx="7">
                  <c:v>Asturias, Principado de</c:v>
                </c:pt>
                <c:pt idx="8">
                  <c:v>TOTAL</c:v>
                </c:pt>
                <c:pt idx="9">
                  <c:v>Cantabria</c:v>
                </c:pt>
                <c:pt idx="10">
                  <c:v>Aragón</c:v>
                </c:pt>
                <c:pt idx="11">
                  <c:v>Comunitat Valenciana</c:v>
                </c:pt>
                <c:pt idx="12">
                  <c:v>Murcia, Región de</c:v>
                </c:pt>
                <c:pt idx="13">
                  <c:v>Madrid, Comunidad de</c:v>
                </c:pt>
                <c:pt idx="14">
                  <c:v>Balears, Illes</c:v>
                </c:pt>
                <c:pt idx="15">
                  <c:v>Ceuta y Melilla</c:v>
                </c:pt>
                <c:pt idx="16">
                  <c:v>Galicia</c:v>
                </c:pt>
                <c:pt idx="17">
                  <c:v>Navarra, Comunidad Foral de</c:v>
                </c:pt>
                <c:pt idx="18">
                  <c:v>Canarias</c:v>
                </c:pt>
              </c:strCache>
            </c:strRef>
          </c:cat>
          <c:val>
            <c:numRef>
              <c:f>'34bdictcasaad'!$AF$11:$AF$29</c:f>
              <c:numCache>
                <c:formatCode>0.00</c:formatCode>
                <c:ptCount val="19"/>
                <c:pt idx="0">
                  <c:v>6.5349164723961</c:v>
                </c:pt>
                <c:pt idx="1">
                  <c:v>5.4032700183817601</c:v>
                </c:pt>
                <c:pt idx="2">
                  <c:v>5.3004960515308834</c:v>
                </c:pt>
                <c:pt idx="3">
                  <c:v>4.6473610014174076</c:v>
                </c:pt>
                <c:pt idx="4">
                  <c:v>4.5767371432472181</c:v>
                </c:pt>
                <c:pt idx="5">
                  <c:v>4.4880871681251495</c:v>
                </c:pt>
                <c:pt idx="6">
                  <c:v>4.421977172001438</c:v>
                </c:pt>
                <c:pt idx="7">
                  <c:v>4.224499532831044</c:v>
                </c:pt>
                <c:pt idx="8">
                  <c:v>4.213517290636541</c:v>
                </c:pt>
                <c:pt idx="9">
                  <c:v>3.9744249957935849</c:v>
                </c:pt>
                <c:pt idx="10">
                  <c:v>3.939419468884036</c:v>
                </c:pt>
                <c:pt idx="11">
                  <c:v>3.8353244079257007</c:v>
                </c:pt>
                <c:pt idx="12">
                  <c:v>3.8156412483920779</c:v>
                </c:pt>
                <c:pt idx="13">
                  <c:v>3.7475354352353345</c:v>
                </c:pt>
                <c:pt idx="14">
                  <c:v>3.6328442044257985</c:v>
                </c:pt>
                <c:pt idx="15">
                  <c:v>3.1902459283870774</c:v>
                </c:pt>
                <c:pt idx="16">
                  <c:v>3.1532652891876194</c:v>
                </c:pt>
                <c:pt idx="17">
                  <c:v>3.1425787206819855</c:v>
                </c:pt>
                <c:pt idx="18">
                  <c:v>2.6428638563842286</c:v>
                </c:pt>
              </c:numCache>
            </c:numRef>
          </c:val>
          <c:extLst>
            <c:ext xmlns:c16="http://schemas.microsoft.com/office/drawing/2014/chart" uri="{C3380CC4-5D6E-409C-BE32-E72D297353CC}">
              <c16:uniqueId val="{00000012-8FEB-42E3-A6CB-DB2C56CB0F04}"/>
            </c:ext>
          </c:extLst>
        </c:ser>
        <c:dLbls>
          <c:showLegendKey val="0"/>
          <c:showVal val="0"/>
          <c:showCatName val="0"/>
          <c:showSerName val="0"/>
          <c:showPercent val="0"/>
          <c:showBubbleSize val="0"/>
        </c:dLbls>
        <c:gapWidth val="20"/>
        <c:axId val="-1956963024"/>
        <c:axId val="-1956959216"/>
      </c:barChart>
      <c:catAx>
        <c:axId val="-195696302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59216"/>
        <c:crosses val="autoZero"/>
        <c:auto val="1"/>
        <c:lblAlgn val="ctr"/>
        <c:lblOffset val="100"/>
        <c:tickLblSkip val="1"/>
        <c:tickMarkSkip val="1"/>
        <c:noMultiLvlLbl val="0"/>
      </c:catAx>
      <c:valAx>
        <c:axId val="-19569592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302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en el tramo de edad</a:t>
            </a:r>
            <a:r>
              <a:rPr lang="es-ES" b="1" baseline="0">
                <a:solidFill>
                  <a:schemeClr val="accent1">
                    <a:lumMod val="75000"/>
                  </a:schemeClr>
                </a:solidFill>
              </a:rPr>
              <a:t> de 0 a 64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7"/>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B-453E-4DCC-AC52-3D21E1227FCF}"/>
              </c:ext>
            </c:extLst>
          </c:dPt>
          <c:dPt>
            <c:idx val="8"/>
            <c:invertIfNegative val="0"/>
            <c:bubble3D val="0"/>
            <c:extLst>
              <c:ext xmlns:c16="http://schemas.microsoft.com/office/drawing/2014/chart" uri="{C3380CC4-5D6E-409C-BE32-E72D297353CC}">
                <c16:uniqueId val="{00000000-453E-4DCC-AC52-3D21E1227FCF}"/>
              </c:ext>
            </c:extLst>
          </c:dPt>
          <c:dPt>
            <c:idx val="9"/>
            <c:invertIfNegative val="0"/>
            <c:bubble3D val="0"/>
            <c:extLst>
              <c:ext xmlns:c16="http://schemas.microsoft.com/office/drawing/2014/chart" uri="{C3380CC4-5D6E-409C-BE32-E72D297353CC}">
                <c16:uniqueId val="{00000002-453E-4DCC-AC52-3D21E1227FCF}"/>
              </c:ext>
            </c:extLst>
          </c:dPt>
          <c:dPt>
            <c:idx val="10"/>
            <c:invertIfNegative val="0"/>
            <c:bubble3D val="0"/>
            <c:extLst>
              <c:ext xmlns:c16="http://schemas.microsoft.com/office/drawing/2014/chart" uri="{C3380CC4-5D6E-409C-BE32-E72D297353CC}">
                <c16:uniqueId val="{00000003-453E-4DCC-AC52-3D21E1227FCF}"/>
              </c:ext>
            </c:extLst>
          </c:dPt>
          <c:dLbls>
            <c:dLbl>
              <c:idx val="0"/>
              <c:layout>
                <c:manualLayout>
                  <c:x val="9.4453254455845377E-5"/>
                  <c:y val="-1.3142022614730316E-17"/>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53E-4DCC-AC52-3D21E1227FCF}"/>
                </c:ext>
              </c:extLst>
            </c:dLbl>
            <c:dLbl>
              <c:idx val="1"/>
              <c:layout>
                <c:manualLayout>
                  <c:x val="-4.5183922833958747E-4"/>
                  <c:y val="1.0087545508424349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53E-4DCC-AC52-3D21E1227FCF}"/>
                </c:ext>
              </c:extLst>
            </c:dLbl>
            <c:dLbl>
              <c:idx val="2"/>
              <c:layout>
                <c:manualLayout>
                  <c:x val="2.7951769186746393E-3"/>
                  <c:y val="4.813477737665440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53E-4DCC-AC52-3D21E1227FCF}"/>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53E-4DCC-AC52-3D21E1227FCF}"/>
                </c:ext>
              </c:extLst>
            </c:dLbl>
            <c:dLbl>
              <c:idx val="4"/>
              <c:layout>
                <c:manualLayout>
                  <c:x val="3.9510850617357042E-3"/>
                  <c:y val="9.6269554753309044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53E-4DCC-AC52-3D21E1227FCF}"/>
                </c:ext>
              </c:extLst>
            </c:dLbl>
            <c:dLbl>
              <c:idx val="5"/>
              <c:layout>
                <c:manualLayout>
                  <c:x val="5.653577238057643E-3"/>
                  <c:y val="4.81336607117658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53E-4DCC-AC52-3D21E1227FCF}"/>
                </c:ext>
              </c:extLst>
            </c:dLbl>
            <c:dLbl>
              <c:idx val="6"/>
              <c:layout>
                <c:manualLayout>
                  <c:x val="6.7149105723220423E-3"/>
                  <c:y val="7.2201619958795473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53E-4DCC-AC52-3D21E1227FCF}"/>
                </c:ext>
              </c:extLst>
            </c:dLbl>
            <c:dLbl>
              <c:idx val="7"/>
              <c:layout>
                <c:manualLayout>
                  <c:x val="1.7338544731996311E-3"/>
                  <c:y val="-4.81336607117658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53E-4DCC-AC52-3D21E1227FCF}"/>
                </c:ext>
              </c:extLst>
            </c:dLbl>
            <c:dLbl>
              <c:idx val="8"/>
              <c:layout>
                <c:manualLayout>
                  <c:x val="-6.126356406866763E-17"/>
                  <c:y val="-2.4067388688327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53E-4DCC-AC52-3D21E1227FCF}"/>
                </c:ext>
              </c:extLst>
            </c:dLbl>
            <c:dLbl>
              <c:idx val="9"/>
              <c:layout>
                <c:manualLayout>
                  <c:x val="0"/>
                  <c:y val="7.220216606498151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53E-4DCC-AC52-3D21E1227FCF}"/>
                </c:ext>
              </c:extLst>
            </c:dLbl>
            <c:dLbl>
              <c:idx val="10"/>
              <c:layout>
                <c:manualLayout>
                  <c:x val="5.1071101651429668E-3"/>
                  <c:y val="6.759574408037652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53E-4DCC-AC52-3D21E1227FCF}"/>
                </c:ext>
              </c:extLst>
            </c:dLbl>
            <c:dLbl>
              <c:idx val="11"/>
              <c:layout>
                <c:manualLayout>
                  <c:x val="-1.5448606692283692E-3"/>
                  <c:y val="4.3530042615640783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453E-4DCC-AC52-3D21E1227FCF}"/>
                </c:ext>
              </c:extLst>
            </c:dLbl>
            <c:dLbl>
              <c:idx val="13"/>
              <c:layout>
                <c:manualLayout>
                  <c:x val="3.3732556919434165E-3"/>
                  <c:y val="7.220161995879547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53E-4DCC-AC52-3D21E1227FCF}"/>
                </c:ext>
              </c:extLst>
            </c:dLbl>
            <c:dLbl>
              <c:idx val="14"/>
              <c:layout>
                <c:manualLayout>
                  <c:x val="0"/>
                  <c:y val="9.626955475330838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53E-4DCC-AC52-3D21E1227FCF}"/>
                </c:ext>
              </c:extLst>
            </c:dLbl>
            <c:dLbl>
              <c:idx val="15"/>
              <c:layout>
                <c:manualLayout>
                  <c:x val="5.5904961565338921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53E-4DCC-AC52-3D21E1227FCF}"/>
                </c:ext>
              </c:extLst>
            </c:dLbl>
            <c:dLbl>
              <c:idx val="16"/>
              <c:layout>
                <c:manualLayout>
                  <c:x val="1.0025062656641603E-2"/>
                  <c:y val="7.22021660649810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53E-4DCC-AC52-3D21E1227FCF}"/>
                </c:ext>
              </c:extLst>
            </c:dLbl>
            <c:dLbl>
              <c:idx val="17"/>
              <c:layout>
                <c:manualLayout>
                  <c:x val="1.1180992313067784E-2"/>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53E-4DCC-AC52-3D21E1227FCF}"/>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53E-4DCC-AC52-3D21E1227FCF}"/>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'34bdictcasaad'!$AK$11:$AK$29</c:f>
              <c:strCache>
                <c:ptCount val="19"/>
                <c:pt idx="0">
                  <c:v>Ceuta y Melilla</c:v>
                </c:pt>
                <c:pt idx="1">
                  <c:v>País Vasco</c:v>
                </c:pt>
                <c:pt idx="2">
                  <c:v>Castilla y León</c:v>
                </c:pt>
                <c:pt idx="3">
                  <c:v>Extremadura</c:v>
                </c:pt>
                <c:pt idx="4">
                  <c:v>Murcia, Región de</c:v>
                </c:pt>
                <c:pt idx="5">
                  <c:v>Andalucía</c:v>
                </c:pt>
                <c:pt idx="6">
                  <c:v>Cantabria</c:v>
                </c:pt>
                <c:pt idx="7">
                  <c:v>TOTAL</c:v>
                </c:pt>
                <c:pt idx="8">
                  <c:v>Cataluña</c:v>
                </c:pt>
                <c:pt idx="9">
                  <c:v>Rioja, La</c:v>
                </c:pt>
                <c:pt idx="10">
                  <c:v>Castilla - La Mancha</c:v>
                </c:pt>
                <c:pt idx="11">
                  <c:v>Asturias, Principado de</c:v>
                </c:pt>
                <c:pt idx="12">
                  <c:v>Comunitat Valenciana</c:v>
                </c:pt>
                <c:pt idx="13">
                  <c:v>Galicia</c:v>
                </c:pt>
                <c:pt idx="14">
                  <c:v>Balears, Illes</c:v>
                </c:pt>
                <c:pt idx="15">
                  <c:v>Canarias</c:v>
                </c:pt>
                <c:pt idx="16">
                  <c:v>Madrid, Comunidad de</c:v>
                </c:pt>
                <c:pt idx="17">
                  <c:v>Aragón</c:v>
                </c:pt>
                <c:pt idx="18">
                  <c:v>Navarra, Comunidad Foral de</c:v>
                </c:pt>
              </c:strCache>
            </c:strRef>
          </c:cat>
          <c:val>
            <c:numRef>
              <c:f>'34bdictcasaad'!$AL$11:$AL$29</c:f>
              <c:numCache>
                <c:formatCode>0.00</c:formatCode>
                <c:ptCount val="19"/>
                <c:pt idx="0">
                  <c:v>1.9481002305004089</c:v>
                </c:pt>
                <c:pt idx="1">
                  <c:v>1.8183930030694706</c:v>
                </c:pt>
                <c:pt idx="2">
                  <c:v>1.8173342303033209</c:v>
                </c:pt>
                <c:pt idx="3">
                  <c:v>1.6136372186267882</c:v>
                </c:pt>
                <c:pt idx="4">
                  <c:v>1.6058839526393274</c:v>
                </c:pt>
                <c:pt idx="5">
                  <c:v>1.6053061904557613</c:v>
                </c:pt>
                <c:pt idx="6">
                  <c:v>1.4390934089122063</c:v>
                </c:pt>
                <c:pt idx="7">
                  <c:v>1.3843318531621194</c:v>
                </c:pt>
                <c:pt idx="8">
                  <c:v>1.3819830187645963</c:v>
                </c:pt>
                <c:pt idx="9">
                  <c:v>1.349855811757986</c:v>
                </c:pt>
                <c:pt idx="10">
                  <c:v>1.3420057750126515</c:v>
                </c:pt>
                <c:pt idx="11">
                  <c:v>1.3401474875664552</c:v>
                </c:pt>
                <c:pt idx="12">
                  <c:v>1.2873918027875138</c:v>
                </c:pt>
                <c:pt idx="13">
                  <c:v>1.2599639493279957</c:v>
                </c:pt>
                <c:pt idx="14">
                  <c:v>1.2405970385620397</c:v>
                </c:pt>
                <c:pt idx="15">
                  <c:v>1.1930123095437153</c:v>
                </c:pt>
                <c:pt idx="16">
                  <c:v>1.0773963872111807</c:v>
                </c:pt>
                <c:pt idx="17">
                  <c:v>0.9937380235750628</c:v>
                </c:pt>
                <c:pt idx="18">
                  <c:v>0.95694764185435022</c:v>
                </c:pt>
              </c:numCache>
            </c:numRef>
          </c:val>
          <c:extLst>
            <c:ext xmlns:c16="http://schemas.microsoft.com/office/drawing/2014/chart" uri="{C3380CC4-5D6E-409C-BE32-E72D297353CC}">
              <c16:uniqueId val="{00000013-453E-4DCC-AC52-3D21E1227FCF}"/>
            </c:ext>
          </c:extLst>
        </c:ser>
        <c:dLbls>
          <c:showLegendKey val="0"/>
          <c:showVal val="0"/>
          <c:showCatName val="0"/>
          <c:showSerName val="0"/>
          <c:showPercent val="0"/>
          <c:showBubbleSize val="0"/>
        </c:dLbls>
        <c:gapWidth val="20"/>
        <c:axId val="-1956962480"/>
        <c:axId val="-1956961936"/>
      </c:barChart>
      <c:catAx>
        <c:axId val="-195696248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61936"/>
        <c:crosses val="autoZero"/>
        <c:auto val="1"/>
        <c:lblAlgn val="ctr"/>
        <c:lblOffset val="100"/>
        <c:tickLblSkip val="1"/>
        <c:tickMarkSkip val="1"/>
        <c:noMultiLvlLbl val="0"/>
      </c:catAx>
      <c:valAx>
        <c:axId val="-195696193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248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en el tramo de edad</a:t>
            </a:r>
            <a:r>
              <a:rPr lang="es-ES" b="1" baseline="0">
                <a:solidFill>
                  <a:schemeClr val="accent1">
                    <a:lumMod val="75000"/>
                  </a:schemeClr>
                </a:solidFill>
              </a:rPr>
              <a:t> de 65 a 79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D89F-4C7A-967A-105B6E6C808D}"/>
              </c:ext>
            </c:extLst>
          </c:dPt>
          <c:dPt>
            <c:idx val="7"/>
            <c:invertIfNegative val="0"/>
            <c:bubble3D val="0"/>
            <c:extLst>
              <c:ext xmlns:c16="http://schemas.microsoft.com/office/drawing/2014/chart" uri="{C3380CC4-5D6E-409C-BE32-E72D297353CC}">
                <c16:uniqueId val="{00000002-D89F-4C7A-967A-105B6E6C808D}"/>
              </c:ext>
            </c:extLst>
          </c:dPt>
          <c:dPt>
            <c:idx val="8"/>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3-D89F-4C7A-967A-105B6E6C808D}"/>
              </c:ext>
            </c:extLst>
          </c:dPt>
          <c:dPt>
            <c:idx val="9"/>
            <c:invertIfNegative val="0"/>
            <c:bubble3D val="0"/>
            <c:extLst>
              <c:ext xmlns:c16="http://schemas.microsoft.com/office/drawing/2014/chart" uri="{C3380CC4-5D6E-409C-BE32-E72D297353CC}">
                <c16:uniqueId val="{00000004-D89F-4C7A-967A-105B6E6C808D}"/>
              </c:ext>
            </c:extLst>
          </c:dPt>
          <c:dPt>
            <c:idx val="10"/>
            <c:invertIfNegative val="0"/>
            <c:bubble3D val="0"/>
            <c:extLst>
              <c:ext xmlns:c16="http://schemas.microsoft.com/office/drawing/2014/chart" uri="{C3380CC4-5D6E-409C-BE32-E72D297353CC}">
                <c16:uniqueId val="{00000005-D89F-4C7A-967A-105B6E6C808D}"/>
              </c:ext>
            </c:extLst>
          </c:dPt>
          <c:dLbls>
            <c:dLbl>
              <c:idx val="0"/>
              <c:layout>
                <c:manualLayout>
                  <c:x val="1.1180970799702669E-2"/>
                  <c:y val="7.220216606498183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89F-4C7A-967A-105B6E6C808D}"/>
                </c:ext>
              </c:extLst>
            </c:dLbl>
            <c:dLbl>
              <c:idx val="1"/>
              <c:layout>
                <c:manualLayout>
                  <c:x val="8.3857938810280291E-3"/>
                  <c:y val="-1.1030759053880138E-17"/>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89F-4C7A-967A-105B6E6C808D}"/>
                </c:ext>
              </c:extLst>
            </c:dLbl>
            <c:dLbl>
              <c:idx val="2"/>
              <c:layout>
                <c:manualLayout>
                  <c:x val="2.7951769186746085E-3"/>
                  <c:y val="-4.81347773766548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89F-4C7A-967A-105B6E6C808D}"/>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89F-4C7A-967A-105B6E6C808D}"/>
                </c:ext>
              </c:extLst>
            </c:dLbl>
            <c:dLbl>
              <c:idx val="4"/>
              <c:layout>
                <c:manualLayout>
                  <c:x val="3.9510850617357042E-3"/>
                  <c:y val="9.6269554753309044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89F-4C7A-967A-105B6E6C808D}"/>
                </c:ext>
              </c:extLst>
            </c:dLbl>
            <c:dLbl>
              <c:idx val="5"/>
              <c:layout>
                <c:manualLayout>
                  <c:x val="1.8358379359883778E-3"/>
                  <c:y val="8.01598759322415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89F-4C7A-967A-105B6E6C808D}"/>
                </c:ext>
              </c:extLst>
            </c:dLbl>
            <c:dLbl>
              <c:idx val="6"/>
              <c:layout>
                <c:manualLayout>
                  <c:x val="6.6833751044276749E-3"/>
                  <c:y val="7.22021660649819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89F-4C7A-967A-105B6E6C808D}"/>
                </c:ext>
              </c:extLst>
            </c:dLbl>
            <c:dLbl>
              <c:idx val="7"/>
              <c:layout>
                <c:manualLayout>
                  <c:x val="1.9652599604824679E-3"/>
                  <c:y val="1.0384118318276639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89F-4C7A-967A-105B6E6C808D}"/>
                </c:ext>
              </c:extLst>
            </c:dLbl>
            <c:dLbl>
              <c:idx val="8"/>
              <c:layout>
                <c:manualLayout>
                  <c:x val="-6.126356406866763E-17"/>
                  <c:y val="-2.4067388688327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89F-4C7A-967A-105B6E6C808D}"/>
                </c:ext>
              </c:extLst>
            </c:dLbl>
            <c:dLbl>
              <c:idx val="9"/>
              <c:layout>
                <c:manualLayout>
                  <c:x val="0"/>
                  <c:y val="7.220216606498151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89F-4C7A-967A-105B6E6C808D}"/>
                </c:ext>
              </c:extLst>
            </c:dLbl>
            <c:dLbl>
              <c:idx val="10"/>
              <c:layout>
                <c:manualLayout>
                  <c:x val="3.4295151308333651E-3"/>
                  <c:y val="9.62685108716894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89F-4C7A-967A-105B6E6C808D}"/>
                </c:ext>
              </c:extLst>
            </c:dLbl>
            <c:dLbl>
              <c:idx val="11"/>
              <c:layout>
                <c:manualLayout>
                  <c:x val="-1.1136529282155122E-3"/>
                  <c:y val="2.3876739186624888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D89F-4C7A-967A-105B6E6C808D}"/>
                </c:ext>
              </c:extLst>
            </c:dLbl>
            <c:dLbl>
              <c:idx val="12"/>
              <c:layout>
                <c:manualLayout>
                  <c:x val="3.3416875522137455E-3"/>
                  <c:y val="9.62695547533092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89F-4C7A-967A-105B6E6C808D}"/>
                </c:ext>
              </c:extLst>
            </c:dLbl>
            <c:dLbl>
              <c:idx val="13"/>
              <c:layout>
                <c:manualLayout>
                  <c:x val="3.6044370858137899E-3"/>
                  <c:y val="7.2201383153766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89F-4C7A-967A-105B6E6C808D}"/>
                </c:ext>
              </c:extLst>
            </c:dLbl>
            <c:dLbl>
              <c:idx val="14"/>
              <c:layout>
                <c:manualLayout>
                  <c:x val="0"/>
                  <c:y val="9.626955475330838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D89F-4C7A-967A-105B6E6C808D}"/>
                </c:ext>
              </c:extLst>
            </c:dLbl>
            <c:dLbl>
              <c:idx val="15"/>
              <c:layout>
                <c:manualLayout>
                  <c:x val="5.5904961565338921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D89F-4C7A-967A-105B6E6C808D}"/>
                </c:ext>
              </c:extLst>
            </c:dLbl>
            <c:dLbl>
              <c:idx val="16"/>
              <c:layout>
                <c:manualLayout>
                  <c:x val="1.0025062656641603E-2"/>
                  <c:y val="7.22021660649810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D89F-4C7A-967A-105B6E6C808D}"/>
                </c:ext>
              </c:extLst>
            </c:dLbl>
            <c:dLbl>
              <c:idx val="17"/>
              <c:layout>
                <c:manualLayout>
                  <c:x val="8.6277979297530068E-3"/>
                  <c:y val="9.62685108716894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D89F-4C7A-967A-105B6E6C808D}"/>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D89F-4C7A-967A-105B6E6C808D}"/>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'34bdictcasaad'!$AQ$11:$AQ$29</c:f>
              <c:strCache>
                <c:ptCount val="19"/>
                <c:pt idx="0">
                  <c:v>Andalucía</c:v>
                </c:pt>
                <c:pt idx="1">
                  <c:v>Extremadura</c:v>
                </c:pt>
                <c:pt idx="2">
                  <c:v>Murcia, Región de</c:v>
                </c:pt>
                <c:pt idx="3">
                  <c:v>Cataluña</c:v>
                </c:pt>
                <c:pt idx="4">
                  <c:v>Balears, Illes</c:v>
                </c:pt>
                <c:pt idx="5">
                  <c:v>Castilla - La Mancha</c:v>
                </c:pt>
                <c:pt idx="6">
                  <c:v>Castilla y León</c:v>
                </c:pt>
                <c:pt idx="7">
                  <c:v>País Vasco</c:v>
                </c:pt>
                <c:pt idx="8">
                  <c:v>TOTAL</c:v>
                </c:pt>
                <c:pt idx="9">
                  <c:v>Ceuta y Melilla</c:v>
                </c:pt>
                <c:pt idx="10">
                  <c:v>Rioja, La</c:v>
                </c:pt>
                <c:pt idx="11">
                  <c:v>Comunitat Valenciana</c:v>
                </c:pt>
                <c:pt idx="12">
                  <c:v>Madrid, Comunidad de</c:v>
                </c:pt>
                <c:pt idx="13">
                  <c:v>Cantabria</c:v>
                </c:pt>
                <c:pt idx="14">
                  <c:v>Aragón</c:v>
                </c:pt>
                <c:pt idx="15">
                  <c:v>Asturias, Principado de</c:v>
                </c:pt>
                <c:pt idx="16">
                  <c:v>Canarias</c:v>
                </c:pt>
                <c:pt idx="17">
                  <c:v>Navarra, Comunidad Foral de</c:v>
                </c:pt>
                <c:pt idx="18">
                  <c:v>Galicia</c:v>
                </c:pt>
              </c:strCache>
            </c:strRef>
          </c:cat>
          <c:val>
            <c:numRef>
              <c:f>'34bdictcasaad'!$AR$11:$AR$29</c:f>
              <c:numCache>
                <c:formatCode>0.00</c:formatCode>
                <c:ptCount val="19"/>
                <c:pt idx="0">
                  <c:v>7.8573167613623971</c:v>
                </c:pt>
                <c:pt idx="1">
                  <c:v>7.7483334181466592</c:v>
                </c:pt>
                <c:pt idx="2">
                  <c:v>7.2796472601237223</c:v>
                </c:pt>
                <c:pt idx="3">
                  <c:v>7.274075478220146</c:v>
                </c:pt>
                <c:pt idx="4">
                  <c:v>6.9622405397317664</c:v>
                </c:pt>
                <c:pt idx="5">
                  <c:v>6.9443733313828035</c:v>
                </c:pt>
                <c:pt idx="6">
                  <c:v>6.7989394331236213</c:v>
                </c:pt>
                <c:pt idx="7">
                  <c:v>6.5571411174705796</c:v>
                </c:pt>
                <c:pt idx="8">
                  <c:v>6.2742942187425266</c:v>
                </c:pt>
                <c:pt idx="9">
                  <c:v>6.1297084418471703</c:v>
                </c:pt>
                <c:pt idx="10">
                  <c:v>5.7795056235837095</c:v>
                </c:pt>
                <c:pt idx="11">
                  <c:v>5.6924885737134501</c:v>
                </c:pt>
                <c:pt idx="12">
                  <c:v>5.6317426104918109</c:v>
                </c:pt>
                <c:pt idx="13">
                  <c:v>5.1038514795630547</c:v>
                </c:pt>
                <c:pt idx="14">
                  <c:v>5.0847541954197411</c:v>
                </c:pt>
                <c:pt idx="15">
                  <c:v>4.8186163938497195</c:v>
                </c:pt>
                <c:pt idx="16">
                  <c:v>4.3768847185544795</c:v>
                </c:pt>
                <c:pt idx="17">
                  <c:v>4.0428844606526715</c:v>
                </c:pt>
                <c:pt idx="18">
                  <c:v>3.1549848253007466</c:v>
                </c:pt>
              </c:numCache>
            </c:numRef>
          </c:val>
          <c:extLst>
            <c:ext xmlns:c16="http://schemas.microsoft.com/office/drawing/2014/chart" uri="{C3380CC4-5D6E-409C-BE32-E72D297353CC}">
              <c16:uniqueId val="{00000014-D89F-4C7A-967A-105B6E6C808D}"/>
            </c:ext>
          </c:extLst>
        </c:ser>
        <c:dLbls>
          <c:showLegendKey val="0"/>
          <c:showVal val="0"/>
          <c:showCatName val="0"/>
          <c:showSerName val="0"/>
          <c:showPercent val="0"/>
          <c:showBubbleSize val="0"/>
        </c:dLbls>
        <c:gapWidth val="20"/>
        <c:axId val="-1956960848"/>
        <c:axId val="-1956966288"/>
      </c:barChart>
      <c:catAx>
        <c:axId val="-195696084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66288"/>
        <c:crosses val="autoZero"/>
        <c:auto val="1"/>
        <c:lblAlgn val="ctr"/>
        <c:lblOffset val="100"/>
        <c:tickLblSkip val="1"/>
        <c:tickMarkSkip val="1"/>
        <c:noMultiLvlLbl val="0"/>
      </c:catAx>
      <c:valAx>
        <c:axId val="-195696628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084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en el tramo de edad</a:t>
            </a:r>
            <a:r>
              <a:rPr lang="es-ES" b="1" baseline="0">
                <a:solidFill>
                  <a:schemeClr val="accent1">
                    <a:lumMod val="75000"/>
                  </a:schemeClr>
                </a:solidFill>
              </a:rPr>
              <a:t> de 80 años y más sobre la población de dicha edad</a:t>
            </a:r>
          </a:p>
        </c:rich>
      </c:tx>
      <c:layout>
        <c:manualLayout>
          <c:xMode val="edge"/>
          <c:yMode val="edge"/>
          <c:x val="0.21036284963549448"/>
          <c:y val="1.444039834003800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B0EB-4320-886C-526F51EF60BA}"/>
              </c:ext>
            </c:extLst>
          </c:dPt>
          <c:dPt>
            <c:idx val="8"/>
            <c:invertIfNegative val="0"/>
            <c:bubble3D val="0"/>
            <c:extLst>
              <c:ext xmlns:c16="http://schemas.microsoft.com/office/drawing/2014/chart" uri="{C3380CC4-5D6E-409C-BE32-E72D297353CC}">
                <c16:uniqueId val="{00000001-B0EB-4320-886C-526F51EF60BA}"/>
              </c:ext>
            </c:extLst>
          </c:dPt>
          <c:dPt>
            <c:idx val="9"/>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3-B0EB-4320-886C-526F51EF60BA}"/>
              </c:ext>
            </c:extLst>
          </c:dPt>
          <c:dPt>
            <c:idx val="10"/>
            <c:invertIfNegative val="0"/>
            <c:bubble3D val="0"/>
            <c:extLst>
              <c:ext xmlns:c16="http://schemas.microsoft.com/office/drawing/2014/chart" uri="{C3380CC4-5D6E-409C-BE32-E72D297353CC}">
                <c16:uniqueId val="{00000004-B0EB-4320-886C-526F51EF60BA}"/>
              </c:ext>
            </c:extLst>
          </c:dPt>
          <c:dLbls>
            <c:dLbl>
              <c:idx val="0"/>
              <c:layout>
                <c:manualLayout>
                  <c:x val="4.5364096929744243E-3"/>
                  <c:y val="-2.465030854194080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0EB-4320-886C-526F51EF60BA}"/>
                </c:ext>
              </c:extLst>
            </c:dLbl>
            <c:dLbl>
              <c:idx val="1"/>
              <c:layout>
                <c:manualLayout>
                  <c:x val="-1.5189961719901089E-3"/>
                  <c:y val="-8.8005948408991245E-4"/>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0EB-4320-886C-526F51EF60BA}"/>
                </c:ext>
              </c:extLst>
            </c:dLbl>
            <c:dLbl>
              <c:idx val="2"/>
              <c:layout>
                <c:manualLayout>
                  <c:x val="-4.613728762598643E-4"/>
                  <c:y val="-6.3403938914415358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0EB-4320-886C-526F51EF60BA}"/>
                </c:ext>
              </c:extLst>
            </c:dLbl>
            <c:dLbl>
              <c:idx val="3"/>
              <c:layout>
                <c:manualLayout>
                  <c:x val="-1.0855422264248364E-3"/>
                  <c:y val="1.13286686621799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0EB-4320-886C-526F51EF60BA}"/>
                </c:ext>
              </c:extLst>
            </c:dLbl>
            <c:dLbl>
              <c:idx val="4"/>
              <c:layout>
                <c:manualLayout>
                  <c:x val="3.9510850617356427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0EB-4320-886C-526F51EF60BA}"/>
                </c:ext>
              </c:extLst>
            </c:dLbl>
            <c:dLbl>
              <c:idx val="5"/>
              <c:layout>
                <c:manualLayout>
                  <c:x val="5.6757404494332652E-3"/>
                  <c:y val="1.6200390205461605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8.6967550108867975E-2"/>
                      <c:h val="5.3417663947241241E-2"/>
                    </c:manualLayout>
                  </c15:layout>
                </c:ext>
                <c:ext xmlns:c16="http://schemas.microsoft.com/office/drawing/2014/chart" uri="{C3380CC4-5D6E-409C-BE32-E72D297353CC}">
                  <c16:uniqueId val="{0000000A-B0EB-4320-886C-526F51EF60BA}"/>
                </c:ext>
              </c:extLst>
            </c:dLbl>
            <c:dLbl>
              <c:idx val="6"/>
              <c:layout>
                <c:manualLayout>
                  <c:x val="7.8539712143065685E-3"/>
                  <c:y val="1.0448609178090026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0EB-4320-886C-526F51EF60BA}"/>
                </c:ext>
              </c:extLst>
            </c:dLbl>
            <c:dLbl>
              <c:idx val="7"/>
              <c:layout>
                <c:manualLayout>
                  <c:x val="3.9949076132925242E-3"/>
                  <c:y val="1.0565289508302987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0EB-4320-886C-526F51EF60BA}"/>
                </c:ext>
              </c:extLst>
            </c:dLbl>
            <c:dLbl>
              <c:idx val="8"/>
              <c:layout>
                <c:manualLayout>
                  <c:x val="3.4267437654963854E-3"/>
                  <c:y val="7.3368795002319628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0EB-4320-886C-526F51EF60BA}"/>
                </c:ext>
              </c:extLst>
            </c:dLbl>
            <c:dLbl>
              <c:idx val="9"/>
              <c:layout>
                <c:manualLayout>
                  <c:x val="1.0110114210267078E-2"/>
                  <c:y val="4.813381378175185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0EB-4320-886C-526F51EF60BA}"/>
                </c:ext>
              </c:extLst>
            </c:dLbl>
            <c:dLbl>
              <c:idx val="10"/>
              <c:layout>
                <c:manualLayout>
                  <c:x val="6.9950558505768178E-4"/>
                  <c:y val="-1.1270201394317236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0EB-4320-886C-526F51EF60BA}"/>
                </c:ext>
              </c:extLst>
            </c:dLbl>
            <c:dLbl>
              <c:idx val="11"/>
              <c:layout>
                <c:manualLayout>
                  <c:x val="-1.5163802199143711E-3"/>
                  <c:y val="8.013066163339722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6.3392889842258091E-2"/>
                      <c:h val="4.5492364301919885E-2"/>
                    </c:manualLayout>
                  </c15:layout>
                </c:ext>
                <c:ext xmlns:c16="http://schemas.microsoft.com/office/drawing/2014/chart" uri="{C3380CC4-5D6E-409C-BE32-E72D297353CC}">
                  <c16:uniqueId val="{0000000C-B0EB-4320-886C-526F51EF60BA}"/>
                </c:ext>
              </c:extLst>
            </c:dLbl>
            <c:dLbl>
              <c:idx val="12"/>
              <c:layout>
                <c:manualLayout>
                  <c:x val="3.5918765968206649E-3"/>
                  <c:y val="9.627016961862817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0EB-4320-886C-526F51EF60BA}"/>
                </c:ext>
              </c:extLst>
            </c:dLbl>
            <c:dLbl>
              <c:idx val="13"/>
              <c:layout>
                <c:manualLayout>
                  <c:x val="1.0025062656641482E-2"/>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0EB-4320-886C-526F51EF60BA}"/>
                </c:ext>
              </c:extLst>
            </c:dLbl>
            <c:dLbl>
              <c:idx val="14"/>
              <c:layout>
                <c:manualLayout>
                  <c:x val="-1.0041768034809602E-3"/>
                  <c:y val="9.627016961862817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0EB-4320-886C-526F51EF60BA}"/>
                </c:ext>
              </c:extLst>
            </c:dLbl>
            <c:dLbl>
              <c:idx val="15"/>
              <c:layout>
                <c:manualLayout>
                  <c:x val="2.3728429295173689E-3"/>
                  <c:y val="-8.100258654108913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0EB-4320-886C-526F51EF60BA}"/>
                </c:ext>
              </c:extLst>
            </c:dLbl>
            <c:dLbl>
              <c:idx val="16"/>
              <c:layout>
                <c:manualLayout>
                  <c:x val="3.3842144939407238E-3"/>
                  <c:y val="8.100258654108913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B0EB-4320-886C-526F51EF60BA}"/>
                </c:ext>
              </c:extLst>
            </c:dLbl>
            <c:dLbl>
              <c:idx val="17"/>
              <c:layout>
                <c:manualLayout>
                  <c:x val="-8.9238845144356952E-4"/>
                  <c:y val="3.17019694572076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B0EB-4320-886C-526F51EF60BA}"/>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B0EB-4320-886C-526F51EF60BA}"/>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'34bdictcasaad'!$AW$11:$AW$29</c:f>
              <c:strCache>
                <c:ptCount val="19"/>
                <c:pt idx="0">
                  <c:v>Castilla y León</c:v>
                </c:pt>
                <c:pt idx="1">
                  <c:v>Andalucía</c:v>
                </c:pt>
                <c:pt idx="2">
                  <c:v>Extremadura</c:v>
                </c:pt>
                <c:pt idx="3">
                  <c:v>Castilla - La Mancha</c:v>
                </c:pt>
                <c:pt idx="4">
                  <c:v>Cataluña</c:v>
                </c:pt>
                <c:pt idx="5">
                  <c:v>Balears, Illes</c:v>
                </c:pt>
                <c:pt idx="6">
                  <c:v>País Vasco</c:v>
                </c:pt>
                <c:pt idx="7">
                  <c:v>Madrid, Comunidad de</c:v>
                </c:pt>
                <c:pt idx="8">
                  <c:v>Rioja, La</c:v>
                </c:pt>
                <c:pt idx="9">
                  <c:v>TOTAL</c:v>
                </c:pt>
                <c:pt idx="10">
                  <c:v>Comunitat Valenciana</c:v>
                </c:pt>
                <c:pt idx="11">
                  <c:v>Murcia, Región de</c:v>
                </c:pt>
                <c:pt idx="12">
                  <c:v>Aragón</c:v>
                </c:pt>
                <c:pt idx="13">
                  <c:v>Ceuta y Melilla</c:v>
                </c:pt>
                <c:pt idx="14">
                  <c:v>Cantabria</c:v>
                </c:pt>
                <c:pt idx="15">
                  <c:v>Navarra, Comunidad Foral de</c:v>
                </c:pt>
                <c:pt idx="16">
                  <c:v>Asturias, Principado de</c:v>
                </c:pt>
                <c:pt idx="17">
                  <c:v>Canarias</c:v>
                </c:pt>
                <c:pt idx="18">
                  <c:v>Galicia</c:v>
                </c:pt>
              </c:strCache>
            </c:strRef>
          </c:cat>
          <c:val>
            <c:numRef>
              <c:f>'34bdictcasaad'!$AX$11:$AX$29</c:f>
              <c:numCache>
                <c:formatCode>0.00</c:formatCode>
                <c:ptCount val="19"/>
                <c:pt idx="0">
                  <c:v>44.064030911474504</c:v>
                </c:pt>
                <c:pt idx="1">
                  <c:v>43.259359992797727</c:v>
                </c:pt>
                <c:pt idx="2">
                  <c:v>43.100781560108956</c:v>
                </c:pt>
                <c:pt idx="3">
                  <c:v>42.23165351205288</c:v>
                </c:pt>
                <c:pt idx="4">
                  <c:v>40.414052531424815</c:v>
                </c:pt>
                <c:pt idx="5">
                  <c:v>40.310180780209322</c:v>
                </c:pt>
                <c:pt idx="6">
                  <c:v>39.60409745293466</c:v>
                </c:pt>
                <c:pt idx="7">
                  <c:v>39.113448374974716</c:v>
                </c:pt>
                <c:pt idx="8">
                  <c:v>38.799818840579711</c:v>
                </c:pt>
                <c:pt idx="9">
                  <c:v>37.149660115033704</c:v>
                </c:pt>
                <c:pt idx="10">
                  <c:v>35.378672269022573</c:v>
                </c:pt>
                <c:pt idx="11">
                  <c:v>35.182094826739963</c:v>
                </c:pt>
                <c:pt idx="12">
                  <c:v>33.565487158666208</c:v>
                </c:pt>
                <c:pt idx="13">
                  <c:v>31.462060456508329</c:v>
                </c:pt>
                <c:pt idx="14">
                  <c:v>29.327892226756479</c:v>
                </c:pt>
                <c:pt idx="15">
                  <c:v>29.081106984545347</c:v>
                </c:pt>
                <c:pt idx="16">
                  <c:v>27.915320706137582</c:v>
                </c:pt>
                <c:pt idx="17">
                  <c:v>24.482078598003536</c:v>
                </c:pt>
                <c:pt idx="18">
                  <c:v>19.052886685863388</c:v>
                </c:pt>
              </c:numCache>
            </c:numRef>
          </c:val>
          <c:extLst>
            <c:ext xmlns:c16="http://schemas.microsoft.com/office/drawing/2014/chart" uri="{C3380CC4-5D6E-409C-BE32-E72D297353CC}">
              <c16:uniqueId val="{00000014-B0EB-4320-886C-526F51EF60BA}"/>
            </c:ext>
          </c:extLst>
        </c:ser>
        <c:dLbls>
          <c:showLegendKey val="0"/>
          <c:showVal val="0"/>
          <c:showCatName val="0"/>
          <c:showSerName val="0"/>
          <c:showPercent val="0"/>
          <c:showBubbleSize val="0"/>
        </c:dLbls>
        <c:gapWidth val="20"/>
        <c:axId val="-1956964112"/>
        <c:axId val="-1956964656"/>
      </c:barChart>
      <c:catAx>
        <c:axId val="-195696411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64656"/>
        <c:crosses val="autoZero"/>
        <c:auto val="1"/>
        <c:lblAlgn val="ctr"/>
        <c:lblOffset val="100"/>
        <c:tickLblSkip val="1"/>
        <c:tickMarkSkip val="1"/>
        <c:noMultiLvlLbl val="0"/>
      </c:catAx>
      <c:valAx>
        <c:axId val="-195696465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411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0" i="0" u="none" strike="noStrike" kern="1200" spc="0" baseline="0">
                <a:solidFill>
                  <a:schemeClr val="accent1">
                    <a:lumMod val="75000"/>
                  </a:schemeClr>
                </a:solidFill>
                <a:latin typeface="+mn-lt"/>
                <a:ea typeface="+mn-ea"/>
                <a:cs typeface="+mn-cs"/>
              </a:defRPr>
            </a:pPr>
            <a:r>
              <a:rPr lang="en-US" sz="1050" b="1">
                <a:solidFill>
                  <a:schemeClr val="accent1">
                    <a:lumMod val="75000"/>
                  </a:schemeClr>
                </a:solidFill>
              </a:rPr>
              <a:t>Evolución de las Altas y Bajas de Resoluciones de grado. Total nacional</a:t>
            </a:r>
          </a:p>
        </c:rich>
      </c:tx>
      <c:overlay val="0"/>
      <c:spPr>
        <a:noFill/>
        <a:ln>
          <a:noFill/>
        </a:ln>
        <a:effectLst/>
      </c:spPr>
      <c:txPr>
        <a:bodyPr rot="0" spcFirstLastPara="1" vertOverflow="ellipsis" vert="horz" wrap="square" anchor="ctr" anchorCtr="1"/>
        <a:lstStyle/>
        <a:p>
          <a:pPr>
            <a:defRPr sz="1050" b="0" i="0" u="none" strike="noStrike" kern="1200" spc="0" baseline="0">
              <a:solidFill>
                <a:schemeClr val="accent1">
                  <a:lumMod val="75000"/>
                </a:schemeClr>
              </a:solidFill>
              <a:latin typeface="+mn-lt"/>
              <a:ea typeface="+mn-ea"/>
              <a:cs typeface="+mn-cs"/>
            </a:defRPr>
          </a:pPr>
          <a:endParaRPr lang="es-ES"/>
        </a:p>
      </c:txPr>
    </c:title>
    <c:autoTitleDeleted val="0"/>
    <c:plotArea>
      <c:layout/>
      <c:lineChart>
        <c:grouping val="standard"/>
        <c:varyColors val="0"/>
        <c:ser>
          <c:idx val="0"/>
          <c:order val="0"/>
          <c:tx>
            <c:strRef>
              <c:f>'35ResolGraAltaBaj'!$AB$10</c:f>
              <c:strCache>
                <c:ptCount val="1"/>
                <c:pt idx="0">
                  <c:v>Altas Grado</c:v>
                </c:pt>
              </c:strCache>
            </c:strRef>
          </c:tx>
          <c:spPr>
            <a:ln w="28575" cap="rnd">
              <a:solidFill>
                <a:schemeClr val="accent1"/>
              </a:solidFill>
              <a:round/>
            </a:ln>
            <a:effectLst/>
          </c:spPr>
          <c:marker>
            <c:symbol val="none"/>
          </c:marker>
          <c:cat>
            <c:numRef>
              <c:f>'35ResolGraAltaBaj'!$AA$11:$AA$55</c:f>
              <c:numCache>
                <c:formatCode>m/d/yyyy</c:formatCode>
                <c:ptCount val="45"/>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numCache>
            </c:numRef>
          </c:cat>
          <c:val>
            <c:numRef>
              <c:f>'35ResolGraAltaBaj'!$AB$11:$AB$55</c:f>
              <c:numCache>
                <c:formatCode>0</c:formatCode>
                <c:ptCount val="45"/>
                <c:pt idx="0">
                  <c:v>25720</c:v>
                </c:pt>
                <c:pt idx="1">
                  <c:v>26707</c:v>
                </c:pt>
                <c:pt idx="2">
                  <c:v>28175</c:v>
                </c:pt>
                <c:pt idx="3">
                  <c:v>28047</c:v>
                </c:pt>
                <c:pt idx="4">
                  <c:v>26363</c:v>
                </c:pt>
                <c:pt idx="5">
                  <c:v>16420</c:v>
                </c:pt>
                <c:pt idx="6">
                  <c:v>22330</c:v>
                </c:pt>
                <c:pt idx="7">
                  <c:v>29317</c:v>
                </c:pt>
                <c:pt idx="8">
                  <c:v>28155</c:v>
                </c:pt>
                <c:pt idx="9">
                  <c:v>24865</c:v>
                </c:pt>
                <c:pt idx="10">
                  <c:v>20377</c:v>
                </c:pt>
                <c:pt idx="11">
                  <c:v>25448</c:v>
                </c:pt>
                <c:pt idx="12">
                  <c:v>31825</c:v>
                </c:pt>
                <c:pt idx="13">
                  <c:v>29337</c:v>
                </c:pt>
                <c:pt idx="14">
                  <c:v>27733</c:v>
                </c:pt>
                <c:pt idx="15">
                  <c:v>30967</c:v>
                </c:pt>
                <c:pt idx="16">
                  <c:v>28674</c:v>
                </c:pt>
                <c:pt idx="17">
                  <c:v>19988</c:v>
                </c:pt>
                <c:pt idx="18">
                  <c:v>27552</c:v>
                </c:pt>
                <c:pt idx="19">
                  <c:v>29104</c:v>
                </c:pt>
                <c:pt idx="20">
                  <c:v>30634</c:v>
                </c:pt>
                <c:pt idx="21">
                  <c:v>28835</c:v>
                </c:pt>
                <c:pt idx="22">
                  <c:v>25222</c:v>
                </c:pt>
                <c:pt idx="23">
                  <c:v>28262</c:v>
                </c:pt>
                <c:pt idx="24">
                  <c:v>37938</c:v>
                </c:pt>
                <c:pt idx="25">
                  <c:v>30972</c:v>
                </c:pt>
                <c:pt idx="26">
                  <c:v>34993</c:v>
                </c:pt>
                <c:pt idx="27">
                  <c:v>33173</c:v>
                </c:pt>
                <c:pt idx="28">
                  <c:v>29845</c:v>
                </c:pt>
                <c:pt idx="29">
                  <c:v>17652</c:v>
                </c:pt>
                <c:pt idx="30">
                  <c:v>35295</c:v>
                </c:pt>
                <c:pt idx="31">
                  <c:v>31994</c:v>
                </c:pt>
                <c:pt idx="32">
                  <c:v>28434</c:v>
                </c:pt>
                <c:pt idx="33">
                  <c:v>25527</c:v>
                </c:pt>
                <c:pt idx="34">
                  <c:v>23712</c:v>
                </c:pt>
                <c:pt idx="35">
                  <c:v>26838</c:v>
                </c:pt>
                <c:pt idx="36">
                  <c:v>32072</c:v>
                </c:pt>
                <c:pt idx="37">
                  <c:v>26319</c:v>
                </c:pt>
                <c:pt idx="38">
                  <c:v>26675</c:v>
                </c:pt>
                <c:pt idx="39">
                  <c:v>31224</c:v>
                </c:pt>
                <c:pt idx="40">
                  <c:v>23913</c:v>
                </c:pt>
                <c:pt idx="41">
                  <c:v>33519</c:v>
                </c:pt>
                <c:pt idx="42">
                  <c:v>21655</c:v>
                </c:pt>
                <c:pt idx="43">
                  <c:v>29870</c:v>
                </c:pt>
                <c:pt idx="44">
                  <c:v>34436</c:v>
                </c:pt>
              </c:numCache>
            </c:numRef>
          </c:val>
          <c:smooth val="0"/>
          <c:extLst>
            <c:ext xmlns:c16="http://schemas.microsoft.com/office/drawing/2014/chart" uri="{C3380CC4-5D6E-409C-BE32-E72D297353CC}">
              <c16:uniqueId val="{00000000-52C8-41FD-A91A-81599EEA3FC4}"/>
            </c:ext>
          </c:extLst>
        </c:ser>
        <c:ser>
          <c:idx val="1"/>
          <c:order val="1"/>
          <c:tx>
            <c:strRef>
              <c:f>'35ResolGraAltaBaj'!$AC$10</c:f>
              <c:strCache>
                <c:ptCount val="1"/>
                <c:pt idx="0">
                  <c:v>Bajas Grado</c:v>
                </c:pt>
              </c:strCache>
            </c:strRef>
          </c:tx>
          <c:spPr>
            <a:ln w="28575" cap="rnd">
              <a:solidFill>
                <a:schemeClr val="accent1">
                  <a:lumMod val="50000"/>
                </a:schemeClr>
              </a:solidFill>
              <a:round/>
            </a:ln>
            <a:effectLst/>
          </c:spPr>
          <c:marker>
            <c:symbol val="none"/>
          </c:marker>
          <c:cat>
            <c:numRef>
              <c:f>'35ResolGraAltaBaj'!$AA$11:$AA$55</c:f>
              <c:numCache>
                <c:formatCode>m/d/yyyy</c:formatCode>
                <c:ptCount val="45"/>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numCache>
            </c:numRef>
          </c:cat>
          <c:val>
            <c:numRef>
              <c:f>'35ResolGraAltaBaj'!$AC$11:$AC$55</c:f>
              <c:numCache>
                <c:formatCode>0</c:formatCode>
                <c:ptCount val="45"/>
                <c:pt idx="0">
                  <c:v>23592</c:v>
                </c:pt>
                <c:pt idx="1">
                  <c:v>18034</c:v>
                </c:pt>
                <c:pt idx="2">
                  <c:v>15503</c:v>
                </c:pt>
                <c:pt idx="3">
                  <c:v>18622</c:v>
                </c:pt>
                <c:pt idx="4">
                  <c:v>16904</c:v>
                </c:pt>
                <c:pt idx="5">
                  <c:v>20385</c:v>
                </c:pt>
                <c:pt idx="6">
                  <c:v>19468</c:v>
                </c:pt>
                <c:pt idx="7">
                  <c:v>17136</c:v>
                </c:pt>
                <c:pt idx="8">
                  <c:v>19590</c:v>
                </c:pt>
                <c:pt idx="9">
                  <c:v>26807</c:v>
                </c:pt>
                <c:pt idx="10">
                  <c:v>22366</c:v>
                </c:pt>
                <c:pt idx="11">
                  <c:v>23602</c:v>
                </c:pt>
                <c:pt idx="12">
                  <c:v>22165</c:v>
                </c:pt>
                <c:pt idx="13">
                  <c:v>20494</c:v>
                </c:pt>
                <c:pt idx="14">
                  <c:v>19944</c:v>
                </c:pt>
                <c:pt idx="15">
                  <c:v>20368</c:v>
                </c:pt>
                <c:pt idx="16">
                  <c:v>20566</c:v>
                </c:pt>
                <c:pt idx="17">
                  <c:v>21716</c:v>
                </c:pt>
                <c:pt idx="18">
                  <c:v>21574</c:v>
                </c:pt>
                <c:pt idx="19">
                  <c:v>17287</c:v>
                </c:pt>
                <c:pt idx="20">
                  <c:v>17693</c:v>
                </c:pt>
                <c:pt idx="21">
                  <c:v>20499</c:v>
                </c:pt>
                <c:pt idx="22">
                  <c:v>21942</c:v>
                </c:pt>
                <c:pt idx="23">
                  <c:v>21287</c:v>
                </c:pt>
                <c:pt idx="24">
                  <c:v>24401</c:v>
                </c:pt>
                <c:pt idx="25">
                  <c:v>22154</c:v>
                </c:pt>
                <c:pt idx="26">
                  <c:v>18583</c:v>
                </c:pt>
                <c:pt idx="27">
                  <c:v>18432</c:v>
                </c:pt>
                <c:pt idx="28">
                  <c:v>17338</c:v>
                </c:pt>
                <c:pt idx="29">
                  <c:v>15962</c:v>
                </c:pt>
                <c:pt idx="30">
                  <c:v>21157</c:v>
                </c:pt>
                <c:pt idx="31">
                  <c:v>20149</c:v>
                </c:pt>
                <c:pt idx="32">
                  <c:v>45500</c:v>
                </c:pt>
                <c:pt idx="33">
                  <c:v>18425</c:v>
                </c:pt>
                <c:pt idx="34">
                  <c:v>22911</c:v>
                </c:pt>
                <c:pt idx="35">
                  <c:v>27054</c:v>
                </c:pt>
                <c:pt idx="36">
                  <c:v>22207</c:v>
                </c:pt>
                <c:pt idx="37">
                  <c:v>20493</c:v>
                </c:pt>
                <c:pt idx="38">
                  <c:v>21872</c:v>
                </c:pt>
                <c:pt idx="39">
                  <c:v>20144</c:v>
                </c:pt>
                <c:pt idx="40">
                  <c:v>18018</c:v>
                </c:pt>
                <c:pt idx="41">
                  <c:v>19284</c:v>
                </c:pt>
                <c:pt idx="42">
                  <c:v>18822</c:v>
                </c:pt>
                <c:pt idx="43">
                  <c:v>17653</c:v>
                </c:pt>
                <c:pt idx="44">
                  <c:v>19875</c:v>
                </c:pt>
              </c:numCache>
            </c:numRef>
          </c:val>
          <c:smooth val="0"/>
          <c:extLst>
            <c:ext xmlns:c16="http://schemas.microsoft.com/office/drawing/2014/chart" uri="{C3380CC4-5D6E-409C-BE32-E72D297353CC}">
              <c16:uniqueId val="{00000001-52C8-41FD-A91A-81599EEA3FC4}"/>
            </c:ext>
          </c:extLst>
        </c:ser>
        <c:dLbls>
          <c:showLegendKey val="0"/>
          <c:showVal val="0"/>
          <c:showCatName val="0"/>
          <c:showSerName val="0"/>
          <c:showPercent val="0"/>
          <c:showBubbleSize val="0"/>
        </c:dLbls>
        <c:smooth val="0"/>
        <c:axId val="-1956961392"/>
        <c:axId val="-1956960304"/>
      </c:lineChart>
      <c:catAx>
        <c:axId val="-1956961392"/>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lumMod val="75000"/>
                  </a:schemeClr>
                </a:solidFill>
                <a:latin typeface="+mn-lt"/>
                <a:ea typeface="+mn-ea"/>
                <a:cs typeface="+mn-cs"/>
              </a:defRPr>
            </a:pPr>
            <a:endParaRPr lang="es-ES"/>
          </a:p>
        </c:txPr>
        <c:crossAx val="-1956960304"/>
        <c:crosses val="autoZero"/>
        <c:auto val="0"/>
        <c:lblAlgn val="ctr"/>
        <c:lblOffset val="100"/>
        <c:noMultiLvlLbl val="1"/>
      </c:catAx>
      <c:valAx>
        <c:axId val="-19569603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lumMod val="75000"/>
                  </a:schemeClr>
                </a:solidFill>
                <a:latin typeface="+mn-lt"/>
                <a:ea typeface="+mn-ea"/>
                <a:cs typeface="+mn-cs"/>
              </a:defRPr>
            </a:pPr>
            <a:endParaRPr lang="es-ES"/>
          </a:p>
        </c:txPr>
        <c:crossAx val="-1956961392"/>
        <c:crosses val="autoZero"/>
        <c:crossBetween val="between"/>
      </c:valAx>
      <c:spPr>
        <a:noFill/>
        <a:ln>
          <a:noFill/>
        </a:ln>
        <a:effectLst/>
      </c:spPr>
    </c:plotArea>
    <c:legend>
      <c:legendPos val="b"/>
      <c:legendEntry>
        <c:idx val="0"/>
        <c:txPr>
          <a:bodyPr rot="0" spcFirstLastPara="1" vertOverflow="ellipsis" vert="horz" wrap="square" anchor="ctr" anchorCtr="1"/>
          <a:lstStyle/>
          <a:p>
            <a:pPr>
              <a:defRPr sz="800" b="0" i="0" u="none" strike="noStrike" kern="1200" baseline="0">
                <a:solidFill>
                  <a:schemeClr val="accent1">
                    <a:lumMod val="50000"/>
                  </a:schemeClr>
                </a:solidFill>
                <a:latin typeface="+mn-lt"/>
                <a:ea typeface="+mn-ea"/>
                <a:cs typeface="+mn-cs"/>
              </a:defRPr>
            </a:pPr>
            <a:endParaRPr lang="es-ES"/>
          </a:p>
        </c:txPr>
      </c:legendEntry>
      <c:overlay val="0"/>
      <c:spPr>
        <a:noFill/>
        <a:ln>
          <a:noFill/>
        </a:ln>
        <a:effectLst/>
      </c:spPr>
      <c:txPr>
        <a:bodyPr rot="0" spcFirstLastPara="1" vertOverflow="ellipsis" vert="horz" wrap="square" anchor="ctr" anchorCtr="1"/>
        <a:lstStyle/>
        <a:p>
          <a:pPr>
            <a:defRPr sz="800" b="0" i="0" u="none" strike="noStrike" kern="1200" baseline="0">
              <a:solidFill>
                <a:schemeClr val="accent1">
                  <a:lumMod val="50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a:solidFill>
                  <a:schemeClr val="accent1">
                    <a:lumMod val="75000"/>
                  </a:schemeClr>
                </a:solidFill>
                <a:latin typeface="+mn-lt"/>
              </a:rPr>
              <a:t>Resoluciones de grado por tramo de edad</a:t>
            </a:r>
          </a:p>
        </c:rich>
      </c:tx>
      <c:layout>
        <c:manualLayout>
          <c:xMode val="edge"/>
          <c:yMode val="edge"/>
          <c:x val="0.31840033153750519"/>
          <c:y val="4.3582630463007083E-3"/>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7103173780908965"/>
          <c:y val="9.8098840847741023E-2"/>
          <c:w val="0.79376916701201805"/>
          <c:h val="0.81604505842463637"/>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7B28-40F3-B973-5CB34CEEED38}"/>
              </c:ext>
            </c:extLst>
          </c:dPt>
          <c:dPt>
            <c:idx val="1"/>
            <c:invertIfNegative val="0"/>
            <c:bubble3D val="0"/>
            <c:spPr>
              <a:solidFill>
                <a:srgbClr val="993366"/>
              </a:solidFill>
              <a:ln w="25400">
                <a:noFill/>
              </a:ln>
            </c:spPr>
            <c:extLst>
              <c:ext xmlns:c16="http://schemas.microsoft.com/office/drawing/2014/chart" uri="{C3380CC4-5D6E-409C-BE32-E72D297353CC}">
                <c16:uniqueId val="{00000002-7B28-40F3-B973-5CB34CEEED38}"/>
              </c:ext>
            </c:extLst>
          </c:dPt>
          <c:dPt>
            <c:idx val="2"/>
            <c:invertIfNegative val="0"/>
            <c:bubble3D val="0"/>
            <c:spPr>
              <a:solidFill>
                <a:srgbClr val="CCFFFF"/>
              </a:solidFill>
              <a:ln w="25400">
                <a:noFill/>
              </a:ln>
            </c:spPr>
            <c:extLst>
              <c:ext xmlns:c16="http://schemas.microsoft.com/office/drawing/2014/chart" uri="{C3380CC4-5D6E-409C-BE32-E72D297353CC}">
                <c16:uniqueId val="{00000004-7B28-40F3-B973-5CB34CEEED38}"/>
              </c:ext>
            </c:extLst>
          </c:dPt>
          <c:dPt>
            <c:idx val="3"/>
            <c:invertIfNegative val="0"/>
            <c:bubble3D val="0"/>
            <c:spPr>
              <a:solidFill>
                <a:srgbClr val="660066"/>
              </a:solidFill>
              <a:ln w="25400">
                <a:noFill/>
              </a:ln>
            </c:spPr>
            <c:extLst>
              <c:ext xmlns:c16="http://schemas.microsoft.com/office/drawing/2014/chart" uri="{C3380CC4-5D6E-409C-BE32-E72D297353CC}">
                <c16:uniqueId val="{00000006-7B28-40F3-B973-5CB34CEEED38}"/>
              </c:ext>
            </c:extLst>
          </c:dPt>
          <c:dPt>
            <c:idx val="4"/>
            <c:invertIfNegative val="0"/>
            <c:bubble3D val="0"/>
            <c:spPr>
              <a:solidFill>
                <a:srgbClr val="0066CC"/>
              </a:solidFill>
              <a:ln w="25400">
                <a:noFill/>
              </a:ln>
            </c:spPr>
            <c:extLst>
              <c:ext xmlns:c16="http://schemas.microsoft.com/office/drawing/2014/chart" uri="{C3380CC4-5D6E-409C-BE32-E72D297353CC}">
                <c16:uniqueId val="{00000008-7B28-40F3-B973-5CB34CEEED38}"/>
              </c:ext>
            </c:extLst>
          </c:dPt>
          <c:dPt>
            <c:idx val="5"/>
            <c:invertIfNegative val="0"/>
            <c:bubble3D val="0"/>
            <c:spPr>
              <a:solidFill>
                <a:srgbClr val="CCCCFF"/>
              </a:solidFill>
              <a:ln w="25400">
                <a:noFill/>
              </a:ln>
            </c:spPr>
            <c:extLst>
              <c:ext xmlns:c16="http://schemas.microsoft.com/office/drawing/2014/chart" uri="{C3380CC4-5D6E-409C-BE32-E72D297353CC}">
                <c16:uniqueId val="{0000000A-7B28-40F3-B973-5CB34CEEED38}"/>
              </c:ext>
            </c:extLst>
          </c:dPt>
          <c:dPt>
            <c:idx val="6"/>
            <c:invertIfNegative val="0"/>
            <c:bubble3D val="0"/>
            <c:spPr>
              <a:solidFill>
                <a:srgbClr val="9966FF"/>
              </a:solidFill>
              <a:ln w="25400">
                <a:noFill/>
              </a:ln>
            </c:spPr>
            <c:extLst>
              <c:ext xmlns:c16="http://schemas.microsoft.com/office/drawing/2014/chart" uri="{C3380CC4-5D6E-409C-BE32-E72D297353CC}">
                <c16:uniqueId val="{0000000C-7B28-40F3-B973-5CB34CEEED38}"/>
              </c:ext>
            </c:extLst>
          </c:dPt>
          <c:dPt>
            <c:idx val="7"/>
            <c:invertIfNegative val="0"/>
            <c:bubble3D val="0"/>
            <c:spPr>
              <a:solidFill>
                <a:srgbClr val="99CCFF"/>
              </a:solidFill>
              <a:ln w="25400">
                <a:noFill/>
              </a:ln>
            </c:spPr>
            <c:extLst>
              <c:ext xmlns:c16="http://schemas.microsoft.com/office/drawing/2014/chart" uri="{C3380CC4-5D6E-409C-BE32-E72D297353CC}">
                <c16:uniqueId val="{0000000E-7B28-40F3-B973-5CB34CEEED38}"/>
              </c:ext>
            </c:extLst>
          </c:dPt>
          <c:dLbls>
            <c:dLbl>
              <c:idx val="0"/>
              <c:layout>
                <c:manualLayout>
                  <c:x val="7.471163144080634E-3"/>
                  <c:y val="-8.1738448174405329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28-40F3-B973-5CB34CEEED38}"/>
                </c:ext>
              </c:extLst>
            </c:dLbl>
            <c:dLbl>
              <c:idx val="1"/>
              <c:layout>
                <c:manualLayout>
                  <c:x val="7.9662246166596791E-3"/>
                  <c:y val="-6.0589383622420952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B28-40F3-B973-5CB34CEEED38}"/>
                </c:ext>
              </c:extLst>
            </c:dLbl>
            <c:dLbl>
              <c:idx val="2"/>
              <c:layout>
                <c:manualLayout>
                  <c:x val="1.5009324492333196E-2"/>
                  <c:y val="-5.9658325627446038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B28-40F3-B973-5CB34CEEED38}"/>
                </c:ext>
              </c:extLst>
            </c:dLbl>
            <c:dLbl>
              <c:idx val="3"/>
              <c:layout>
                <c:manualLayout>
                  <c:x val="1.6131026384859786E-2"/>
                  <c:y val="-6.219482351182979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B28-40F3-B973-5CB34CEEED38}"/>
                </c:ext>
              </c:extLst>
            </c:dLbl>
            <c:dLbl>
              <c:idx val="4"/>
              <c:layout>
                <c:manualLayout>
                  <c:x val="1.4949924022654982E-2"/>
                  <c:y val="-4.9604617928096978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B28-40F3-B973-5CB34CEEED38}"/>
                </c:ext>
              </c:extLst>
            </c:dLbl>
            <c:dLbl>
              <c:idx val="5"/>
              <c:layout>
                <c:manualLayout>
                  <c:x val="5.6996822765575357E-3"/>
                  <c:y val="-8.5708147691502978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B28-40F3-B973-5CB34CEEED38}"/>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B28-40F3-B973-5CB34CEEED38}"/>
                </c:ext>
              </c:extLst>
            </c:dLbl>
            <c:dLbl>
              <c:idx val="7"/>
              <c:layout>
                <c:manualLayout>
                  <c:x val="1.5659966846249481E-2"/>
                  <c:y val="-3.4030319163841173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B28-40F3-B973-5CB34CEEED38}"/>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('36perfresol'!$E$27:$F$27,'36perfresol'!$H$27:$I$27,'36perfresol'!$K$27:$L$27,'36perfresol'!$N$27:$O$27)</c:f>
              <c:strCache>
                <c:ptCount val="8"/>
                <c:pt idx="0">
                  <c:v>&lt; 3</c:v>
                </c:pt>
                <c:pt idx="1">
                  <c:v>3 a 18</c:v>
                </c:pt>
                <c:pt idx="2">
                  <c:v>19 a 30</c:v>
                </c:pt>
                <c:pt idx="3">
                  <c:v>31 a 45</c:v>
                </c:pt>
                <c:pt idx="4">
                  <c:v>46 a 54</c:v>
                </c:pt>
                <c:pt idx="5">
                  <c:v>55 a 64</c:v>
                </c:pt>
                <c:pt idx="6">
                  <c:v>65 a 79</c:v>
                </c:pt>
                <c:pt idx="7">
                  <c:v>80 y +</c:v>
                </c:pt>
              </c:strCache>
            </c:strRef>
          </c:cat>
          <c:val>
            <c:numRef>
              <c:f>('36perfresol'!$E$23,'36perfresol'!$H$23,'36perfresol'!$K$23,'36perfresol'!$N$23,'36perfresol'!$Q$23,'36perfresol'!$T$23,'36perfresol'!$W$23,'36perfresol'!$Z$23)</c:f>
              <c:numCache>
                <c:formatCode>#,##0</c:formatCode>
                <c:ptCount val="8"/>
                <c:pt idx="0">
                  <c:v>5331</c:v>
                </c:pt>
                <c:pt idx="1">
                  <c:v>132870</c:v>
                </c:pt>
                <c:pt idx="2">
                  <c:v>68821</c:v>
                </c:pt>
                <c:pt idx="3">
                  <c:v>83228</c:v>
                </c:pt>
                <c:pt idx="4">
                  <c:v>92524</c:v>
                </c:pt>
                <c:pt idx="5">
                  <c:v>148776</c:v>
                </c:pt>
                <c:pt idx="6">
                  <c:v>427651</c:v>
                </c:pt>
                <c:pt idx="7">
                  <c:v>1066884</c:v>
                </c:pt>
              </c:numCache>
            </c:numRef>
          </c:val>
          <c:shape val="cylinder"/>
          <c:extLst>
            <c:ext xmlns:c16="http://schemas.microsoft.com/office/drawing/2014/chart" uri="{C3380CC4-5D6E-409C-BE32-E72D297353CC}">
              <c16:uniqueId val="{0000000F-7B28-40F3-B973-5CB34CEEED38}"/>
            </c:ext>
          </c:extLst>
        </c:ser>
        <c:dLbls>
          <c:showLegendKey val="0"/>
          <c:showVal val="0"/>
          <c:showCatName val="0"/>
          <c:showSerName val="0"/>
          <c:showPercent val="0"/>
          <c:showBubbleSize val="0"/>
        </c:dLbls>
        <c:gapWidth val="30"/>
        <c:shape val="box"/>
        <c:axId val="-1956965744"/>
        <c:axId val="-1956965200"/>
        <c:axId val="0"/>
      </c:bar3DChart>
      <c:catAx>
        <c:axId val="-195696574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75000"/>
                  </a:schemeClr>
                </a:solidFill>
                <a:latin typeface="+mn-lt"/>
                <a:ea typeface="Verdana"/>
                <a:cs typeface="Verdana"/>
              </a:defRPr>
            </a:pPr>
            <a:endParaRPr lang="es-ES"/>
          </a:p>
        </c:txPr>
        <c:crossAx val="-1956965200"/>
        <c:crosses val="autoZero"/>
        <c:auto val="1"/>
        <c:lblAlgn val="ctr"/>
        <c:lblOffset val="100"/>
        <c:tickLblSkip val="1"/>
        <c:tickMarkSkip val="1"/>
        <c:noMultiLvlLbl val="0"/>
      </c:catAx>
      <c:valAx>
        <c:axId val="-195696520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75000"/>
                  </a:schemeClr>
                </a:solidFill>
                <a:latin typeface="+mn-lt"/>
                <a:ea typeface="Verdana"/>
                <a:cs typeface="Verdana"/>
              </a:defRPr>
            </a:pPr>
            <a:endParaRPr lang="es-ES"/>
          </a:p>
        </c:txPr>
        <c:crossAx val="-195696574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40000"/>
                <a:lumOff val="60000"/>
              </a:schemeClr>
            </a:solidFill>
            <a:ln>
              <a:solidFill>
                <a:schemeClr val="tx1"/>
              </a:solidFill>
            </a:ln>
            <a:effectLst/>
          </c:spPr>
          <c:invertIfNegative val="0"/>
          <c:dLbls>
            <c:dLbl>
              <c:idx val="0"/>
              <c:layout>
                <c:manualLayout>
                  <c:x val="1.935483870967742E-2"/>
                  <c:y val="0"/>
                </c:manualLayout>
              </c:layout>
              <c:spPr>
                <a:noFill/>
                <a:ln w="25400">
                  <a:noFill/>
                </a:ln>
              </c:spPr>
              <c:txPr>
                <a:bodyPr/>
                <a:lstStyle/>
                <a:p>
                  <a:pPr>
                    <a:defRPr sz="900" b="0" i="0" u="none" strike="noStrike" baseline="0">
                      <a:solidFill>
                        <a:schemeClr val="accent1">
                          <a:lumMod val="50000"/>
                        </a:schemeClr>
                      </a:solidFill>
                      <a:latin typeface="Calibri"/>
                      <a:ea typeface="Calibri"/>
                      <a:cs typeface="Calibri"/>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BF1-4E84-A954-E966D9D4DEBC}"/>
                </c:ext>
              </c:extLst>
            </c:dLbl>
            <c:dLbl>
              <c:idx val="3"/>
              <c:layout>
                <c:manualLayout>
                  <c:x val="-3.8800257243489501E-17"/>
                  <c:y val="7.299270072992700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BF1-4E84-A954-E966D9D4DEBC}"/>
                </c:ext>
              </c:extLst>
            </c:dLbl>
            <c:dLbl>
              <c:idx val="9"/>
              <c:layout>
                <c:manualLayout>
                  <c:x val="6.349206349206272E-3"/>
                  <c:y val="-8.921227030437367E-17"/>
                </c:manualLayout>
              </c:layout>
              <c:spPr>
                <a:noFill/>
                <a:ln w="25400">
                  <a:noFill/>
                </a:ln>
              </c:spPr>
              <c:txPr>
                <a:bodyPr/>
                <a:lstStyle/>
                <a:p>
                  <a:pPr>
                    <a:defRPr sz="900" b="0" i="0" u="none" strike="noStrike" baseline="0">
                      <a:solidFill>
                        <a:schemeClr val="accent1">
                          <a:lumMod val="50000"/>
                        </a:schemeClr>
                      </a:solidFill>
                      <a:latin typeface="Calibri"/>
                      <a:ea typeface="Calibri"/>
                      <a:cs typeface="Calibri"/>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BF1-4E84-A954-E966D9D4DEBC}"/>
                </c:ext>
              </c:extLst>
            </c:dLbl>
            <c:spPr>
              <a:noFill/>
              <a:ln w="25400">
                <a:noFill/>
              </a:ln>
            </c:spPr>
            <c:txPr>
              <a:bodyPr wrap="square" lIns="38100" tIns="19050" rIns="38100" bIns="19050" anchor="ctr">
                <a:spAutoFit/>
              </a:bodyPr>
              <a:lstStyle/>
              <a:p>
                <a:pPr>
                  <a:defRPr sz="900" b="0" i="0" u="none" strike="noStrike" baseline="0">
                    <a:solidFill>
                      <a:schemeClr val="accent1">
                        <a:lumMod val="50000"/>
                      </a:schemeClr>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'21solsaad'!$B$10:$B$27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'21solsaad'!$D$10:$D$27</c:f>
              <c:numCache>
                <c:formatCode>#,##0</c:formatCode>
                <c:ptCount val="18"/>
                <c:pt idx="0">
                  <c:v>421232</c:v>
                </c:pt>
                <c:pt idx="1">
                  <c:v>57826</c:v>
                </c:pt>
                <c:pt idx="2">
                  <c:v>51212</c:v>
                </c:pt>
                <c:pt idx="3">
                  <c:v>46224</c:v>
                </c:pt>
                <c:pt idx="4">
                  <c:v>75587</c:v>
                </c:pt>
                <c:pt idx="5">
                  <c:v>23597</c:v>
                </c:pt>
                <c:pt idx="6">
                  <c:v>160569</c:v>
                </c:pt>
                <c:pt idx="7">
                  <c:v>99090</c:v>
                </c:pt>
                <c:pt idx="8">
                  <c:v>380731</c:v>
                </c:pt>
                <c:pt idx="9">
                  <c:v>216542</c:v>
                </c:pt>
                <c:pt idx="10">
                  <c:v>59493</c:v>
                </c:pt>
                <c:pt idx="11">
                  <c:v>85172</c:v>
                </c:pt>
                <c:pt idx="12">
                  <c:v>257624</c:v>
                </c:pt>
                <c:pt idx="13">
                  <c:v>67041</c:v>
                </c:pt>
                <c:pt idx="14">
                  <c:v>21196</c:v>
                </c:pt>
                <c:pt idx="15">
                  <c:v>117632</c:v>
                </c:pt>
                <c:pt idx="16">
                  <c:v>14780</c:v>
                </c:pt>
                <c:pt idx="17">
                  <c:v>5608</c:v>
                </c:pt>
              </c:numCache>
            </c:numRef>
          </c:val>
          <c:extLst>
            <c:ext xmlns:c16="http://schemas.microsoft.com/office/drawing/2014/chart" uri="{C3380CC4-5D6E-409C-BE32-E72D297353CC}">
              <c16:uniqueId val="{00000003-1BF1-4E84-A954-E966D9D4DEBC}"/>
            </c:ext>
          </c:extLst>
        </c:ser>
        <c:dLbls>
          <c:showLegendKey val="0"/>
          <c:showVal val="0"/>
          <c:showCatName val="0"/>
          <c:showSerName val="0"/>
          <c:showPercent val="0"/>
          <c:showBubbleSize val="0"/>
        </c:dLbls>
        <c:gapWidth val="27"/>
        <c:overlap val="-27"/>
        <c:axId val="711914816"/>
        <c:axId val="711915904"/>
      </c:barChart>
      <c:catAx>
        <c:axId val="711914816"/>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2700000" vert="horz"/>
          <a:lstStyle/>
          <a:p>
            <a:pPr>
              <a:defRPr sz="1000" b="1" i="0" u="none" strike="noStrike" baseline="0">
                <a:solidFill>
                  <a:schemeClr val="accent1">
                    <a:lumMod val="50000"/>
                  </a:schemeClr>
                </a:solidFill>
                <a:latin typeface="Calibri"/>
                <a:ea typeface="Calibri"/>
                <a:cs typeface="Calibri"/>
              </a:defRPr>
            </a:pPr>
            <a:endParaRPr lang="es-ES"/>
          </a:p>
        </c:txPr>
        <c:crossAx val="711915904"/>
        <c:crosses val="autoZero"/>
        <c:auto val="1"/>
        <c:lblAlgn val="ctr"/>
        <c:lblOffset val="100"/>
        <c:noMultiLvlLbl val="0"/>
      </c:catAx>
      <c:valAx>
        <c:axId val="711915904"/>
        <c:scaling>
          <c:orientation val="minMax"/>
        </c:scaling>
        <c:delete val="0"/>
        <c:axPos val="l"/>
        <c:numFmt formatCode="#,##0" sourceLinked="1"/>
        <c:majorTickMark val="none"/>
        <c:minorTickMark val="none"/>
        <c:tickLblPos val="nextTo"/>
        <c:spPr>
          <a:noFill/>
          <a:ln>
            <a:solidFill>
              <a:schemeClr val="tx1"/>
            </a:solidFill>
          </a:ln>
          <a:effectLst/>
        </c:spPr>
        <c:txPr>
          <a:bodyPr rot="0" vert="horz"/>
          <a:lstStyle/>
          <a:p>
            <a:pPr>
              <a:defRPr sz="900" b="0" i="0" u="none" strike="noStrike" baseline="0">
                <a:solidFill>
                  <a:schemeClr val="accent1">
                    <a:lumMod val="50000"/>
                  </a:schemeClr>
                </a:solidFill>
                <a:latin typeface="Calibri"/>
                <a:ea typeface="Calibri"/>
                <a:cs typeface="Calibri"/>
              </a:defRPr>
            </a:pPr>
            <a:endParaRPr lang="es-ES"/>
          </a:p>
        </c:txPr>
        <c:crossAx val="711914816"/>
        <c:crosses val="autoZero"/>
        <c:crossBetween val="between"/>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sz="1000" b="0" i="0" u="none" strike="noStrike" baseline="0">
          <a:solidFill>
            <a:srgbClr val="008000"/>
          </a:solidFill>
          <a:latin typeface="Calibri"/>
          <a:ea typeface="Calibri"/>
          <a:cs typeface="Calibri"/>
        </a:defRPr>
      </a:pPr>
      <a:endParaRPr lang="es-ES"/>
    </a:p>
  </c:txPr>
  <c:printSettings>
    <c:headerFooter/>
    <c:pageMargins b="0.75" l="0.7" r="0.7" t="0.75" header="0.3" footer="0.3"/>
    <c:pageSetup paperSize="9" orientation="landscape"/>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a:solidFill>
                  <a:schemeClr val="accent1">
                    <a:lumMod val="75000"/>
                  </a:schemeClr>
                </a:solidFill>
                <a:latin typeface="+mn-lt"/>
              </a:rPr>
              <a:t>Resoluciones de</a:t>
            </a:r>
            <a:r>
              <a:rPr lang="es-ES" sz="1100" baseline="0">
                <a:solidFill>
                  <a:schemeClr val="accent1">
                    <a:lumMod val="75000"/>
                  </a:schemeClr>
                </a:solidFill>
                <a:latin typeface="+mn-lt"/>
              </a:rPr>
              <a:t> grado </a:t>
            </a:r>
            <a:r>
              <a:rPr lang="es-ES" sz="1100">
                <a:solidFill>
                  <a:schemeClr val="accent1">
                    <a:lumMod val="75000"/>
                  </a:schemeClr>
                </a:solidFill>
                <a:latin typeface="+mn-lt"/>
              </a:rPr>
              <a:t>por sexo</a:t>
            </a:r>
          </a:p>
        </c:rich>
      </c:tx>
      <c:layout>
        <c:manualLayout>
          <c:xMode val="edge"/>
          <c:yMode val="edge"/>
          <c:x val="0.11201565264474136"/>
          <c:y val="2.022836745126556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14151356080489938"/>
          <c:y val="0.16205626279093968"/>
          <c:w val="0.70355205599300086"/>
          <c:h val="0.75589024940164407"/>
        </c:manualLayout>
      </c:layout>
      <c:pie3DChart>
        <c:varyColors val="1"/>
        <c:ser>
          <c:idx val="0"/>
          <c:order val="0"/>
          <c:spPr>
            <a:solidFill>
              <a:srgbClr val="9999FF"/>
            </a:solidFill>
            <a:ln w="25400">
              <a:noFill/>
            </a:ln>
          </c:spPr>
          <c:explosion val="4"/>
          <c:dPt>
            <c:idx val="0"/>
            <c:bubble3D val="0"/>
            <c:extLst>
              <c:ext xmlns:c16="http://schemas.microsoft.com/office/drawing/2014/chart" uri="{C3380CC4-5D6E-409C-BE32-E72D297353CC}">
                <c16:uniqueId val="{00000000-7D21-4537-9746-77BFBEC8BD58}"/>
              </c:ext>
            </c:extLst>
          </c:dPt>
          <c:dPt>
            <c:idx val="1"/>
            <c:bubble3D val="0"/>
            <c:spPr>
              <a:solidFill>
                <a:schemeClr val="accent1">
                  <a:lumMod val="50000"/>
                </a:schemeClr>
              </a:solidFill>
              <a:ln w="25400">
                <a:noFill/>
              </a:ln>
            </c:spPr>
            <c:extLst>
              <c:ext xmlns:c16="http://schemas.microsoft.com/office/drawing/2014/chart" uri="{C3380CC4-5D6E-409C-BE32-E72D297353CC}">
                <c16:uniqueId val="{00000002-7D21-4537-9746-77BFBEC8BD58}"/>
              </c:ext>
            </c:extLst>
          </c:dPt>
          <c:dLbls>
            <c:dLbl>
              <c:idx val="0"/>
              <c:layout>
                <c:manualLayout>
                  <c:x val="8.0135532627387096E-2"/>
                  <c:y val="-9.0920753878366706E-2"/>
                </c:manualLayout>
              </c:layout>
              <c:numFmt formatCode="0%" sourceLinked="0"/>
              <c:spPr>
                <a:noFill/>
                <a:ln w="25400">
                  <a:noFill/>
                </a:ln>
              </c:spPr>
              <c:txPr>
                <a:bodyPr/>
                <a:lstStyle/>
                <a:p>
                  <a:pPr>
                    <a:defRPr sz="1050" b="1" i="0" u="none" strike="noStrike" baseline="0">
                      <a:solidFill>
                        <a:schemeClr val="accent1">
                          <a:lumMod val="75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7D21-4537-9746-77BFBEC8BD58}"/>
                </c:ext>
              </c:extLst>
            </c:dLbl>
            <c:dLbl>
              <c:idx val="1"/>
              <c:layout>
                <c:manualLayout>
                  <c:x val="1.0355457255287812E-4"/>
                  <c:y val="-0.10288840286921544"/>
                </c:manualLayout>
              </c:layout>
              <c:numFmt formatCode="0%" sourceLinked="0"/>
              <c:spPr>
                <a:noFill/>
                <a:ln w="25400">
                  <a:noFill/>
                </a:ln>
              </c:spPr>
              <c:txPr>
                <a:bodyPr/>
                <a:lstStyle/>
                <a:p>
                  <a:pPr>
                    <a:defRPr sz="1050" b="1" i="0" u="none" strike="noStrike" baseline="0">
                      <a:solidFill>
                        <a:schemeClr val="accent1">
                          <a:lumMod val="75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15:layout>
                    <c:manualLayout>
                      <c:w val="0.22982905982905982"/>
                      <c:h val="0.19707884829003111"/>
                    </c:manualLayout>
                  </c15:layout>
                </c:ext>
                <c:ext xmlns:c16="http://schemas.microsoft.com/office/drawing/2014/chart" uri="{C3380CC4-5D6E-409C-BE32-E72D297353CC}">
                  <c16:uniqueId val="{00000002-7D21-4537-9746-77BFBEC8BD58}"/>
                </c:ext>
              </c:extLst>
            </c:dLbl>
            <c:dLbl>
              <c:idx val="2"/>
              <c:layout>
                <c:manualLayout>
                  <c:xMode val="edge"/>
                  <c:yMode val="edge"/>
                  <c:x val="1.2931034482758621E-2"/>
                  <c:y val="0.11733363888968462"/>
                </c:manualLayout>
              </c:layout>
              <c:numFmt formatCode="0%" sourceLinked="0"/>
              <c:spPr>
                <a:noFill/>
                <a:ln w="25400">
                  <a:noFill/>
                </a:ln>
              </c:spPr>
              <c:txPr>
                <a:bodyPr/>
                <a:lstStyle/>
                <a:p>
                  <a:pPr>
                    <a:defRPr sz="1050" b="1" i="0" u="none" strike="noStrike" baseline="0">
                      <a:solidFill>
                        <a:schemeClr val="accent1">
                          <a:lumMod val="75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7D21-4537-9746-77BFBEC8BD58}"/>
                </c:ext>
              </c:extLst>
            </c:dLbl>
            <c:numFmt formatCode="0%" sourceLinked="0"/>
            <c:spPr>
              <a:noFill/>
              <a:ln w="25400">
                <a:noFill/>
              </a:ln>
            </c:spPr>
            <c:txPr>
              <a:bodyPr wrap="square" lIns="38100" tIns="19050" rIns="38100" bIns="19050" anchor="ctr">
                <a:spAutoFit/>
              </a:bodyPr>
              <a:lstStyle/>
              <a:p>
                <a:pPr>
                  <a:defRPr sz="1050" b="1" i="0" u="none" strike="noStrike" baseline="0">
                    <a:solidFill>
                      <a:schemeClr val="accent1">
                        <a:lumMod val="75000"/>
                      </a:schemeClr>
                    </a:solidFill>
                    <a:latin typeface="+mn-lt"/>
                    <a:ea typeface="Verdana"/>
                    <a:cs typeface="Verdana"/>
                  </a:defRPr>
                </a:pPr>
                <a:endParaRPr lang="es-ES"/>
              </a:p>
            </c:txPr>
            <c:showLegendKey val="0"/>
            <c:showVal val="0"/>
            <c:showCatName val="1"/>
            <c:showSerName val="0"/>
            <c:showPercent val="1"/>
            <c:showBubbleSize val="0"/>
            <c:showLeaderLines val="1"/>
            <c:leaderLines>
              <c:spPr>
                <a:ln w="3175">
                  <a:solidFill>
                    <a:srgbClr val="800080"/>
                  </a:solidFill>
                  <a:prstDash val="solid"/>
                </a:ln>
              </c:spPr>
            </c:leaderLines>
            <c:extLst>
              <c:ext xmlns:c15="http://schemas.microsoft.com/office/drawing/2012/chart" uri="{CE6537A1-D6FC-4f65-9D91-7224C49458BB}"/>
            </c:extLst>
          </c:dLbls>
          <c:cat>
            <c:strRef>
              <c:f>('36perfresol'!$B$12,'36perfresol'!$B$17)</c:f>
              <c:strCache>
                <c:ptCount val="2"/>
                <c:pt idx="0">
                  <c:v>Mujer</c:v>
                </c:pt>
                <c:pt idx="1">
                  <c:v>Hombre</c:v>
                </c:pt>
              </c:strCache>
            </c:strRef>
          </c:cat>
          <c:val>
            <c:numRef>
              <c:f>('36perfresol'!$AC$16,'36perfresol'!$AC$21)</c:f>
              <c:numCache>
                <c:formatCode>#,##0</c:formatCode>
                <c:ptCount val="2"/>
                <c:pt idx="0">
                  <c:v>1267255</c:v>
                </c:pt>
                <c:pt idx="1">
                  <c:v>758830</c:v>
                </c:pt>
              </c:numCache>
            </c:numRef>
          </c:val>
          <c:extLst>
            <c:ext xmlns:c16="http://schemas.microsoft.com/office/drawing/2014/chart" uri="{C3380CC4-5D6E-409C-BE32-E72D297353CC}">
              <c16:uniqueId val="{00000004-7D21-4537-9746-77BFBEC8BD58}"/>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r">
              <a:defRPr sz="1100" b="1" i="0" u="none" strike="noStrike" baseline="0">
                <a:solidFill>
                  <a:schemeClr val="accent1">
                    <a:lumMod val="75000"/>
                  </a:schemeClr>
                </a:solidFill>
                <a:latin typeface="Verdana"/>
                <a:ea typeface="Verdana"/>
                <a:cs typeface="Verdana"/>
              </a:defRPr>
            </a:pPr>
            <a:r>
              <a:rPr lang="es-ES" sz="1100">
                <a:solidFill>
                  <a:schemeClr val="accent1">
                    <a:lumMod val="75000"/>
                  </a:schemeClr>
                </a:solidFill>
                <a:latin typeface="+mn-lt"/>
              </a:rPr>
              <a:t>Distribución por Grado de Resolución de cada tramo de edad. Mujeres</a:t>
            </a:r>
          </a:p>
        </c:rich>
      </c:tx>
      <c:layout>
        <c:manualLayout>
          <c:xMode val="edge"/>
          <c:yMode val="edge"/>
          <c:x val="0.20075390966754156"/>
          <c:y val="1.3772746110085525E-2"/>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'36aperfresol_graf'!$D$12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EC53-41DD-9E7E-C299E7BB238A}"/>
              </c:ext>
            </c:extLst>
          </c:dPt>
          <c:dPt>
            <c:idx val="1"/>
            <c:invertIfNegative val="0"/>
            <c:bubble3D val="0"/>
            <c:extLst>
              <c:ext xmlns:c16="http://schemas.microsoft.com/office/drawing/2014/chart" uri="{C3380CC4-5D6E-409C-BE32-E72D297353CC}">
                <c16:uniqueId val="{00000001-EC53-41DD-9E7E-C299E7BB238A}"/>
              </c:ext>
            </c:extLst>
          </c:dPt>
          <c:dPt>
            <c:idx val="2"/>
            <c:invertIfNegative val="0"/>
            <c:bubble3D val="0"/>
            <c:extLst>
              <c:ext xmlns:c16="http://schemas.microsoft.com/office/drawing/2014/chart" uri="{C3380CC4-5D6E-409C-BE32-E72D297353CC}">
                <c16:uniqueId val="{00000002-EC53-41DD-9E7E-C299E7BB238A}"/>
              </c:ext>
            </c:extLst>
          </c:dPt>
          <c:dPt>
            <c:idx val="3"/>
            <c:invertIfNegative val="0"/>
            <c:bubble3D val="0"/>
            <c:extLst>
              <c:ext xmlns:c16="http://schemas.microsoft.com/office/drawing/2014/chart" uri="{C3380CC4-5D6E-409C-BE32-E72D297353CC}">
                <c16:uniqueId val="{00000003-EC53-41DD-9E7E-C299E7BB238A}"/>
              </c:ext>
            </c:extLst>
          </c:dPt>
          <c:dPt>
            <c:idx val="4"/>
            <c:invertIfNegative val="0"/>
            <c:bubble3D val="0"/>
            <c:extLst>
              <c:ext xmlns:c16="http://schemas.microsoft.com/office/drawing/2014/chart" uri="{C3380CC4-5D6E-409C-BE32-E72D297353CC}">
                <c16:uniqueId val="{00000004-EC53-41DD-9E7E-C299E7BB238A}"/>
              </c:ext>
            </c:extLst>
          </c:dPt>
          <c:dPt>
            <c:idx val="5"/>
            <c:invertIfNegative val="0"/>
            <c:bubble3D val="0"/>
            <c:extLst>
              <c:ext xmlns:c16="http://schemas.microsoft.com/office/drawing/2014/chart" uri="{C3380CC4-5D6E-409C-BE32-E72D297353CC}">
                <c16:uniqueId val="{00000005-EC53-41DD-9E7E-C299E7BB238A}"/>
              </c:ext>
            </c:extLst>
          </c:dPt>
          <c:dPt>
            <c:idx val="6"/>
            <c:invertIfNegative val="0"/>
            <c:bubble3D val="0"/>
            <c:extLst>
              <c:ext xmlns:c16="http://schemas.microsoft.com/office/drawing/2014/chart" uri="{C3380CC4-5D6E-409C-BE32-E72D297353CC}">
                <c16:uniqueId val="{00000006-EC53-41DD-9E7E-C299E7BB238A}"/>
              </c:ext>
            </c:extLst>
          </c:dPt>
          <c:dPt>
            <c:idx val="7"/>
            <c:invertIfNegative val="0"/>
            <c:bubble3D val="0"/>
            <c:extLst>
              <c:ext xmlns:c16="http://schemas.microsoft.com/office/drawing/2014/chart" uri="{C3380CC4-5D6E-409C-BE32-E72D297353CC}">
                <c16:uniqueId val="{00000007-EC53-41DD-9E7E-C299E7BB238A}"/>
              </c:ext>
            </c:extLst>
          </c:dPt>
          <c:dLbls>
            <c:dLbl>
              <c:idx val="0"/>
              <c:tx>
                <c:rich>
                  <a:bodyPr/>
                  <a:lstStyle/>
                  <a:p>
                    <a:fld id="{F76B8219-D0A4-4907-B044-258DE9379CB4}" type="CELLRANGE">
                      <a:rPr lang="en-US"/>
                      <a:pPr/>
                      <a:t>[CELLRANGE]</a:t>
                    </a:fld>
                    <a:endParaRPr lang="en-US" baseline="0"/>
                  </a:p>
                  <a:p>
                    <a:fld id="{83193CF8-821F-4082-921B-16C099D8A3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C53-41DD-9E7E-C299E7BB238A}"/>
                </c:ext>
              </c:extLst>
            </c:dLbl>
            <c:dLbl>
              <c:idx val="1"/>
              <c:tx>
                <c:rich>
                  <a:bodyPr/>
                  <a:lstStyle/>
                  <a:p>
                    <a:fld id="{C224E424-5A2E-4C0C-AE48-C2BD61F060EB}" type="CELLRANGE">
                      <a:rPr lang="en-US"/>
                      <a:pPr/>
                      <a:t>[CELLRANGE]</a:t>
                    </a:fld>
                    <a:endParaRPr lang="en-US" baseline="0"/>
                  </a:p>
                  <a:p>
                    <a:fld id="{E6A88853-A6B4-46DF-952C-57430822828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C53-41DD-9E7E-C299E7BB238A}"/>
                </c:ext>
              </c:extLst>
            </c:dLbl>
            <c:dLbl>
              <c:idx val="2"/>
              <c:tx>
                <c:rich>
                  <a:bodyPr/>
                  <a:lstStyle/>
                  <a:p>
                    <a:fld id="{E1FA0CE3-D85B-489D-A6F3-2073AEECFE78}" type="CELLRANGE">
                      <a:rPr lang="en-US"/>
                      <a:pPr/>
                      <a:t>[CELLRANGE]</a:t>
                    </a:fld>
                    <a:endParaRPr lang="en-US" baseline="0"/>
                  </a:p>
                  <a:p>
                    <a:fld id="{60658B32-2CA5-4C79-A606-C114EBCB30C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EC53-41DD-9E7E-C299E7BB238A}"/>
                </c:ext>
              </c:extLst>
            </c:dLbl>
            <c:dLbl>
              <c:idx val="3"/>
              <c:tx>
                <c:rich>
                  <a:bodyPr/>
                  <a:lstStyle/>
                  <a:p>
                    <a:fld id="{C049069E-966B-48F5-A59F-2DB011E4CB20}" type="CELLRANGE">
                      <a:rPr lang="en-US"/>
                      <a:pPr/>
                      <a:t>[CELLRANGE]</a:t>
                    </a:fld>
                    <a:endParaRPr lang="en-US" baseline="0"/>
                  </a:p>
                  <a:p>
                    <a:fld id="{F8295E7C-6D1B-4421-A654-37344D9C3D4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C53-41DD-9E7E-C299E7BB238A}"/>
                </c:ext>
              </c:extLst>
            </c:dLbl>
            <c:dLbl>
              <c:idx val="4"/>
              <c:tx>
                <c:rich>
                  <a:bodyPr/>
                  <a:lstStyle/>
                  <a:p>
                    <a:fld id="{EAD41F2B-0284-4C81-B352-4B88E42D536E}" type="CELLRANGE">
                      <a:rPr lang="en-US"/>
                      <a:pPr/>
                      <a:t>[CELLRANGE]</a:t>
                    </a:fld>
                    <a:endParaRPr lang="en-US" baseline="0"/>
                  </a:p>
                  <a:p>
                    <a:fld id="{ED82EF9F-9AFB-4818-963C-5D2B1256E88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C53-41DD-9E7E-C299E7BB238A}"/>
                </c:ext>
              </c:extLst>
            </c:dLbl>
            <c:dLbl>
              <c:idx val="5"/>
              <c:tx>
                <c:rich>
                  <a:bodyPr/>
                  <a:lstStyle/>
                  <a:p>
                    <a:fld id="{D06CB97D-B87B-4793-8597-C25151491998}" type="CELLRANGE">
                      <a:rPr lang="en-US"/>
                      <a:pPr/>
                      <a:t>[CELLRANGE]</a:t>
                    </a:fld>
                    <a:endParaRPr lang="en-US" baseline="0"/>
                  </a:p>
                  <a:p>
                    <a:fld id="{9C0ADED6-D38A-41AF-B1C8-8F94B1AB51F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C53-41DD-9E7E-C299E7BB238A}"/>
                </c:ext>
              </c:extLst>
            </c:dLbl>
            <c:dLbl>
              <c:idx val="6"/>
              <c:tx>
                <c:rich>
                  <a:bodyPr/>
                  <a:lstStyle/>
                  <a:p>
                    <a:fld id="{3F123C3C-D444-4A01-9F20-B04C2B7314E9}" type="CELLRANGE">
                      <a:rPr lang="en-US"/>
                      <a:pPr/>
                      <a:t>[CELLRANGE]</a:t>
                    </a:fld>
                    <a:endParaRPr lang="en-US" baseline="0"/>
                  </a:p>
                  <a:p>
                    <a:fld id="{5C3974C2-A023-4278-AE47-6F4FCCA4EA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C53-41DD-9E7E-C299E7BB238A}"/>
                </c:ext>
              </c:extLst>
            </c:dLbl>
            <c:dLbl>
              <c:idx val="7"/>
              <c:tx>
                <c:rich>
                  <a:bodyPr/>
                  <a:lstStyle/>
                  <a:p>
                    <a:fld id="{041CEDE5-2103-484E-BF9B-D17AF5BCEC36}" type="CELLRANGE">
                      <a:rPr lang="en-US"/>
                      <a:pPr/>
                      <a:t>[CELLRANGE]</a:t>
                    </a:fld>
                    <a:endParaRPr lang="en-US" baseline="0"/>
                  </a:p>
                  <a:p>
                    <a:fld id="{D46E8141-580F-4FE9-A368-6D76CD36664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C53-41DD-9E7E-C299E7BB238A}"/>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('36aperfresol_graf'!$E$12,'36aperfresol_graf'!$G$12,'36aperfresol_graf'!$I$12,'36aperfresol_graf'!$K$12,'36aperfresol_graf'!$M$12,'36aperfresol_graf'!$O$12,'36aperfresol_graf'!$Q$12,'36aperfresol_graf'!$S$12)</c:f>
              <c:numCache>
                <c:formatCode>#,##0</c:formatCode>
                <c:ptCount val="8"/>
                <c:pt idx="0">
                  <c:v>588</c:v>
                </c:pt>
                <c:pt idx="1">
                  <c:v>10485</c:v>
                </c:pt>
                <c:pt idx="2">
                  <c:v>6205</c:v>
                </c:pt>
                <c:pt idx="3">
                  <c:v>8971</c:v>
                </c:pt>
                <c:pt idx="4">
                  <c:v>8596</c:v>
                </c:pt>
                <c:pt idx="5">
                  <c:v>11824</c:v>
                </c:pt>
                <c:pt idx="6">
                  <c:v>39852</c:v>
                </c:pt>
                <c:pt idx="7">
                  <c:v>188443</c:v>
                </c:pt>
              </c:numCache>
            </c:numRef>
          </c:val>
          <c:extLst>
            <c:ext xmlns:c15="http://schemas.microsoft.com/office/drawing/2012/chart" uri="{02D57815-91ED-43cb-92C2-25804820EDAC}">
              <c15:datalabelsRange>
                <c15:f>'36aperfresol_graf'!$V$12:$AC$12</c15:f>
                <c15:dlblRangeCache>
                  <c:ptCount val="8"/>
                  <c:pt idx="0">
                    <c:v>25%</c:v>
                  </c:pt>
                  <c:pt idx="1">
                    <c:v>24%</c:v>
                  </c:pt>
                  <c:pt idx="2">
                    <c:v>24%</c:v>
                  </c:pt>
                  <c:pt idx="3">
                    <c:v>25%</c:v>
                  </c:pt>
                  <c:pt idx="4">
                    <c:v>20%</c:v>
                  </c:pt>
                  <c:pt idx="5">
                    <c:v>16%</c:v>
                  </c:pt>
                  <c:pt idx="6">
                    <c:v>15%</c:v>
                  </c:pt>
                  <c:pt idx="7">
                    <c:v>24%</c:v>
                  </c:pt>
                </c15:dlblRangeCache>
              </c15:datalabelsRange>
            </c:ext>
            <c:ext xmlns:c16="http://schemas.microsoft.com/office/drawing/2014/chart" uri="{C3380CC4-5D6E-409C-BE32-E72D297353CC}">
              <c16:uniqueId val="{00000008-EC53-41DD-9E7E-C299E7BB238A}"/>
            </c:ext>
          </c:extLst>
        </c:ser>
        <c:ser>
          <c:idx val="1"/>
          <c:order val="1"/>
          <c:tx>
            <c:strRef>
              <c:f>'36aperfresol_graf'!$D$13</c:f>
              <c:strCache>
                <c:ptCount val="1"/>
                <c:pt idx="0">
                  <c:v>Grado II</c:v>
                </c:pt>
              </c:strCache>
            </c:strRef>
          </c:tx>
          <c:spPr>
            <a:solidFill>
              <a:srgbClr val="9966FF"/>
            </a:solidFill>
          </c:spPr>
          <c:invertIfNegative val="0"/>
          <c:dLbls>
            <c:dLbl>
              <c:idx val="0"/>
              <c:tx>
                <c:rich>
                  <a:bodyPr/>
                  <a:lstStyle/>
                  <a:p>
                    <a:fld id="{FE06F603-EE38-4902-8CD2-DA2FC335757C}" type="CELLRANGE">
                      <a:rPr lang="en-US"/>
                      <a:pPr/>
                      <a:t>[CELLRANGE]</a:t>
                    </a:fld>
                    <a:endParaRPr lang="en-US" baseline="0"/>
                  </a:p>
                  <a:p>
                    <a:fld id="{9376FAF1-408E-4E2E-A4A4-6FD5C5721E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C53-41DD-9E7E-C299E7BB238A}"/>
                </c:ext>
              </c:extLst>
            </c:dLbl>
            <c:dLbl>
              <c:idx val="1"/>
              <c:tx>
                <c:rich>
                  <a:bodyPr/>
                  <a:lstStyle/>
                  <a:p>
                    <a:fld id="{1BB14121-87F5-4748-91CB-BB2E842C2796}" type="CELLRANGE">
                      <a:rPr lang="en-US"/>
                      <a:pPr/>
                      <a:t>[CELLRANGE]</a:t>
                    </a:fld>
                    <a:endParaRPr lang="en-US" baseline="0"/>
                  </a:p>
                  <a:p>
                    <a:fld id="{D7CD7B49-F953-45C8-8F55-713607F2050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C53-41DD-9E7E-C299E7BB238A}"/>
                </c:ext>
              </c:extLst>
            </c:dLbl>
            <c:dLbl>
              <c:idx val="2"/>
              <c:tx>
                <c:rich>
                  <a:bodyPr/>
                  <a:lstStyle/>
                  <a:p>
                    <a:fld id="{713793C0-523C-4F38-B01F-5424E2A24034}" type="CELLRANGE">
                      <a:rPr lang="en-US"/>
                      <a:pPr/>
                      <a:t>[CELLRANGE]</a:t>
                    </a:fld>
                    <a:endParaRPr lang="en-US" baseline="0"/>
                  </a:p>
                  <a:p>
                    <a:fld id="{E11B80BC-6040-45A9-803F-C3181FB6879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C53-41DD-9E7E-C299E7BB238A}"/>
                </c:ext>
              </c:extLst>
            </c:dLbl>
            <c:dLbl>
              <c:idx val="3"/>
              <c:tx>
                <c:rich>
                  <a:bodyPr/>
                  <a:lstStyle/>
                  <a:p>
                    <a:fld id="{1D159EBA-6DE1-45F4-94AB-96E6ACFAE652}" type="CELLRANGE">
                      <a:rPr lang="en-US"/>
                      <a:pPr/>
                      <a:t>[CELLRANGE]</a:t>
                    </a:fld>
                    <a:endParaRPr lang="en-US" baseline="0"/>
                  </a:p>
                  <a:p>
                    <a:fld id="{89E69896-9512-4421-9020-8346AD873E4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C53-41DD-9E7E-C299E7BB238A}"/>
                </c:ext>
              </c:extLst>
            </c:dLbl>
            <c:dLbl>
              <c:idx val="4"/>
              <c:tx>
                <c:rich>
                  <a:bodyPr/>
                  <a:lstStyle/>
                  <a:p>
                    <a:fld id="{B4E1A91E-E6B3-4FA4-BDD3-A718DE9D2DB3}" type="CELLRANGE">
                      <a:rPr lang="en-US"/>
                      <a:pPr/>
                      <a:t>[CELLRANGE]</a:t>
                    </a:fld>
                    <a:endParaRPr lang="en-US" baseline="0"/>
                  </a:p>
                  <a:p>
                    <a:fld id="{88250868-D4CB-4FA3-BF0F-9171BB6F20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C53-41DD-9E7E-C299E7BB238A}"/>
                </c:ext>
              </c:extLst>
            </c:dLbl>
            <c:dLbl>
              <c:idx val="5"/>
              <c:tx>
                <c:rich>
                  <a:bodyPr/>
                  <a:lstStyle/>
                  <a:p>
                    <a:fld id="{28E7E649-7C92-46A2-AE4B-AB976425529E}" type="CELLRANGE">
                      <a:rPr lang="en-US"/>
                      <a:pPr/>
                      <a:t>[CELLRANGE]</a:t>
                    </a:fld>
                    <a:endParaRPr lang="en-US" baseline="0"/>
                  </a:p>
                  <a:p>
                    <a:fld id="{CD469C81-84A2-40FD-B340-0C402A4E171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C53-41DD-9E7E-C299E7BB238A}"/>
                </c:ext>
              </c:extLst>
            </c:dLbl>
            <c:dLbl>
              <c:idx val="6"/>
              <c:tx>
                <c:rich>
                  <a:bodyPr/>
                  <a:lstStyle/>
                  <a:p>
                    <a:fld id="{2C4CA731-76EE-49DF-A868-247EDDEC55A7}" type="CELLRANGE">
                      <a:rPr lang="en-US"/>
                      <a:pPr/>
                      <a:t>[CELLRANGE]</a:t>
                    </a:fld>
                    <a:endParaRPr lang="en-US" baseline="0"/>
                  </a:p>
                  <a:p>
                    <a:fld id="{83CAF055-97CC-4457-A1B3-AD49C7FD77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C53-41DD-9E7E-C299E7BB238A}"/>
                </c:ext>
              </c:extLst>
            </c:dLbl>
            <c:dLbl>
              <c:idx val="7"/>
              <c:tx>
                <c:rich>
                  <a:bodyPr/>
                  <a:lstStyle/>
                  <a:p>
                    <a:fld id="{6991B670-80E0-40AB-8BD6-14DBF1EF93C1}" type="CELLRANGE">
                      <a:rPr lang="en-US"/>
                      <a:pPr/>
                      <a:t>[CELLRANGE]</a:t>
                    </a:fld>
                    <a:endParaRPr lang="en-US" baseline="0"/>
                  </a:p>
                  <a:p>
                    <a:fld id="{45E8A77A-F539-47BF-815E-4150FE19B87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C53-41DD-9E7E-C299E7BB238A}"/>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('36aperfresol_graf'!$E$13,'36aperfresol_graf'!$G$13,'36aperfresol_graf'!$I$13,'36aperfresol_graf'!$K$13,'36aperfresol_graf'!$M$13,'36aperfresol_graf'!$O$13,'36aperfresol_graf'!$Q$13,'36aperfresol_graf'!$S$13)</c:f>
              <c:numCache>
                <c:formatCode>#,##0</c:formatCode>
                <c:ptCount val="8"/>
                <c:pt idx="0">
                  <c:v>781</c:v>
                </c:pt>
                <c:pt idx="1">
                  <c:v>12446</c:v>
                </c:pt>
                <c:pt idx="2">
                  <c:v>7989</c:v>
                </c:pt>
                <c:pt idx="3">
                  <c:v>11702</c:v>
                </c:pt>
                <c:pt idx="4">
                  <c:v>13141</c:v>
                </c:pt>
                <c:pt idx="5">
                  <c:v>21407</c:v>
                </c:pt>
                <c:pt idx="6">
                  <c:v>68980</c:v>
                </c:pt>
                <c:pt idx="7">
                  <c:v>243829</c:v>
                </c:pt>
              </c:numCache>
            </c:numRef>
          </c:val>
          <c:extLst>
            <c:ext xmlns:c15="http://schemas.microsoft.com/office/drawing/2012/chart" uri="{02D57815-91ED-43cb-92C2-25804820EDAC}">
              <c15:datalabelsRange>
                <c15:f>'36aperfresol_graf'!$V$13:$AC$13</c15:f>
                <c15:dlblRangeCache>
                  <c:ptCount val="8"/>
                  <c:pt idx="0">
                    <c:v>33%</c:v>
                  </c:pt>
                  <c:pt idx="1">
                    <c:v>29%</c:v>
                  </c:pt>
                  <c:pt idx="2">
                    <c:v>30%</c:v>
                  </c:pt>
                  <c:pt idx="3">
                    <c:v>32%</c:v>
                  </c:pt>
                  <c:pt idx="4">
                    <c:v>30%</c:v>
                  </c:pt>
                  <c:pt idx="5">
                    <c:v>29%</c:v>
                  </c:pt>
                  <c:pt idx="6">
                    <c:v>26%</c:v>
                  </c:pt>
                  <c:pt idx="7">
                    <c:v>32%</c:v>
                  </c:pt>
                </c15:dlblRangeCache>
              </c15:datalabelsRange>
            </c:ext>
            <c:ext xmlns:c16="http://schemas.microsoft.com/office/drawing/2014/chart" uri="{C3380CC4-5D6E-409C-BE32-E72D297353CC}">
              <c16:uniqueId val="{00000011-EC53-41DD-9E7E-C299E7BB238A}"/>
            </c:ext>
          </c:extLst>
        </c:ser>
        <c:ser>
          <c:idx val="2"/>
          <c:order val="2"/>
          <c:tx>
            <c:strRef>
              <c:f>'36aperfresol_graf'!$D$14</c:f>
              <c:strCache>
                <c:ptCount val="1"/>
                <c:pt idx="0">
                  <c:v>Grado I</c:v>
                </c:pt>
              </c:strCache>
            </c:strRef>
          </c:tx>
          <c:spPr>
            <a:solidFill>
              <a:srgbClr val="CCCCFF"/>
            </a:solidFill>
          </c:spPr>
          <c:invertIfNegative val="0"/>
          <c:dLbls>
            <c:dLbl>
              <c:idx val="0"/>
              <c:tx>
                <c:rich>
                  <a:bodyPr/>
                  <a:lstStyle/>
                  <a:p>
                    <a:fld id="{9A639D7F-A7A5-4A7B-8C27-F55499EB59C3}" type="CELLRANGE">
                      <a:rPr lang="en-US"/>
                      <a:pPr/>
                      <a:t>[CELLRANGE]</a:t>
                    </a:fld>
                    <a:endParaRPr lang="en-US" baseline="0"/>
                  </a:p>
                  <a:p>
                    <a:fld id="{C11F951C-FC56-49C1-811B-5657BCE9B2D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C53-41DD-9E7E-C299E7BB238A}"/>
                </c:ext>
              </c:extLst>
            </c:dLbl>
            <c:dLbl>
              <c:idx val="1"/>
              <c:tx>
                <c:rich>
                  <a:bodyPr/>
                  <a:lstStyle/>
                  <a:p>
                    <a:fld id="{6FB7A9F1-9D26-46B8-8B74-5CE361EF5CB0}" type="CELLRANGE">
                      <a:rPr lang="en-US"/>
                      <a:pPr/>
                      <a:t>[CELLRANGE]</a:t>
                    </a:fld>
                    <a:endParaRPr lang="en-US" baseline="0"/>
                  </a:p>
                  <a:p>
                    <a:fld id="{EA0816C6-BD05-4091-B51E-0770317F288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C53-41DD-9E7E-C299E7BB238A}"/>
                </c:ext>
              </c:extLst>
            </c:dLbl>
            <c:dLbl>
              <c:idx val="2"/>
              <c:tx>
                <c:rich>
                  <a:bodyPr/>
                  <a:lstStyle/>
                  <a:p>
                    <a:fld id="{D82F7935-A3E5-4D02-A284-648D7346E4C5}" type="CELLRANGE">
                      <a:rPr lang="en-US"/>
                      <a:pPr/>
                      <a:t>[CELLRANGE]</a:t>
                    </a:fld>
                    <a:endParaRPr lang="en-US" baseline="0"/>
                  </a:p>
                  <a:p>
                    <a:fld id="{E711D173-69F2-4168-9870-E53B9E38EC2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C53-41DD-9E7E-C299E7BB238A}"/>
                </c:ext>
              </c:extLst>
            </c:dLbl>
            <c:dLbl>
              <c:idx val="3"/>
              <c:tx>
                <c:rich>
                  <a:bodyPr/>
                  <a:lstStyle/>
                  <a:p>
                    <a:fld id="{C4F3B8D6-4A42-4BD2-86C8-7559593ED55D}" type="CELLRANGE">
                      <a:rPr lang="en-US"/>
                      <a:pPr/>
                      <a:t>[CELLRANGE]</a:t>
                    </a:fld>
                    <a:endParaRPr lang="en-US" baseline="0"/>
                  </a:p>
                  <a:p>
                    <a:fld id="{5B93084D-563C-42EE-BE5F-A59E161A13E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EC53-41DD-9E7E-C299E7BB238A}"/>
                </c:ext>
              </c:extLst>
            </c:dLbl>
            <c:dLbl>
              <c:idx val="4"/>
              <c:tx>
                <c:rich>
                  <a:bodyPr/>
                  <a:lstStyle/>
                  <a:p>
                    <a:fld id="{51DFABAE-4786-486E-A3A0-5F72087A1DA3}" type="CELLRANGE">
                      <a:rPr lang="en-US"/>
                      <a:pPr/>
                      <a:t>[CELLRANGE]</a:t>
                    </a:fld>
                    <a:endParaRPr lang="en-US" baseline="0"/>
                  </a:p>
                  <a:p>
                    <a:fld id="{06C13910-CD5C-48D3-A347-96BD4815F6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C53-41DD-9E7E-C299E7BB238A}"/>
                </c:ext>
              </c:extLst>
            </c:dLbl>
            <c:dLbl>
              <c:idx val="5"/>
              <c:tx>
                <c:rich>
                  <a:bodyPr/>
                  <a:lstStyle/>
                  <a:p>
                    <a:fld id="{C3FFBBC4-65FD-4592-9CE0-9396FA3914B9}" type="CELLRANGE">
                      <a:rPr lang="en-US"/>
                      <a:pPr/>
                      <a:t>[CELLRANGE]</a:t>
                    </a:fld>
                    <a:endParaRPr lang="en-US" baseline="0"/>
                  </a:p>
                  <a:p>
                    <a:fld id="{45A42936-C0D3-4637-B432-1A2EF42EA6C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C53-41DD-9E7E-C299E7BB238A}"/>
                </c:ext>
              </c:extLst>
            </c:dLbl>
            <c:dLbl>
              <c:idx val="6"/>
              <c:tx>
                <c:rich>
                  <a:bodyPr/>
                  <a:lstStyle/>
                  <a:p>
                    <a:fld id="{6836B5B2-3B56-472A-BC2A-BEFC26A52BDE}" type="CELLRANGE">
                      <a:rPr lang="en-US"/>
                      <a:pPr/>
                      <a:t>[CELLRANGE]</a:t>
                    </a:fld>
                    <a:endParaRPr lang="en-US" baseline="0"/>
                  </a:p>
                  <a:p>
                    <a:fld id="{80540AE7-3603-449C-A0DD-FF94AE0C3B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EC53-41DD-9E7E-C299E7BB238A}"/>
                </c:ext>
              </c:extLst>
            </c:dLbl>
            <c:dLbl>
              <c:idx val="7"/>
              <c:tx>
                <c:rich>
                  <a:bodyPr/>
                  <a:lstStyle/>
                  <a:p>
                    <a:fld id="{4E27F140-CA09-430C-ABDB-D375724939ED}" type="CELLRANGE">
                      <a:rPr lang="en-US"/>
                      <a:pPr/>
                      <a:t>[CELLRANGE]</a:t>
                    </a:fld>
                    <a:endParaRPr lang="en-US" baseline="0"/>
                  </a:p>
                  <a:p>
                    <a:fld id="{E9E548F9-241E-42AA-80A4-CA47E23CC6A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C53-41DD-9E7E-C299E7BB238A}"/>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('36aperfresol_graf'!$E$14,'36aperfresol_graf'!$G$14,'36aperfresol_graf'!$I$14,'36aperfresol_graf'!$K$14,'36aperfresol_graf'!$M$14,'36aperfresol_graf'!$O$14,'36aperfresol_graf'!$Q$14,'36aperfresol_graf'!$S$14)</c:f>
              <c:numCache>
                <c:formatCode>#,##0</c:formatCode>
                <c:ptCount val="8"/>
                <c:pt idx="0">
                  <c:v>384</c:v>
                </c:pt>
                <c:pt idx="1">
                  <c:v>9282</c:v>
                </c:pt>
                <c:pt idx="2">
                  <c:v>7342</c:v>
                </c:pt>
                <c:pt idx="3">
                  <c:v>9970</c:v>
                </c:pt>
                <c:pt idx="4">
                  <c:v>13476</c:v>
                </c:pt>
                <c:pt idx="5">
                  <c:v>23999</c:v>
                </c:pt>
                <c:pt idx="6">
                  <c:v>86791</c:v>
                </c:pt>
                <c:pt idx="7">
                  <c:v>216127</c:v>
                </c:pt>
              </c:numCache>
            </c:numRef>
          </c:val>
          <c:extLst>
            <c:ext xmlns:c15="http://schemas.microsoft.com/office/drawing/2012/chart" uri="{02D57815-91ED-43cb-92C2-25804820EDAC}">
              <c15:datalabelsRange>
                <c15:f>'36aperfresol_graf'!$V$14:$AC$14</c15:f>
                <c15:dlblRangeCache>
                  <c:ptCount val="8"/>
                  <c:pt idx="0">
                    <c:v>16%</c:v>
                  </c:pt>
                  <c:pt idx="1">
                    <c:v>22%</c:v>
                  </c:pt>
                  <c:pt idx="2">
                    <c:v>28%</c:v>
                  </c:pt>
                  <c:pt idx="3">
                    <c:v>28%</c:v>
                  </c:pt>
                  <c:pt idx="4">
                    <c:v>31%</c:v>
                  </c:pt>
                  <c:pt idx="5">
                    <c:v>32%</c:v>
                  </c:pt>
                  <c:pt idx="6">
                    <c:v>32%</c:v>
                  </c:pt>
                  <c:pt idx="7">
                    <c:v>28%</c:v>
                  </c:pt>
                </c15:dlblRangeCache>
              </c15:datalabelsRange>
            </c:ext>
            <c:ext xmlns:c16="http://schemas.microsoft.com/office/drawing/2014/chart" uri="{C3380CC4-5D6E-409C-BE32-E72D297353CC}">
              <c16:uniqueId val="{0000001A-EC53-41DD-9E7E-C299E7BB238A}"/>
            </c:ext>
          </c:extLst>
        </c:ser>
        <c:ser>
          <c:idx val="3"/>
          <c:order val="3"/>
          <c:tx>
            <c:strRef>
              <c:f>'36aperfresol_graf'!$D$15</c:f>
              <c:strCache>
                <c:ptCount val="1"/>
                <c:pt idx="0">
                  <c:v>Sin Grado</c:v>
                </c:pt>
              </c:strCache>
            </c:strRef>
          </c:tx>
          <c:spPr>
            <a:solidFill>
              <a:srgbClr val="0066CC"/>
            </a:solidFill>
          </c:spPr>
          <c:invertIfNegative val="0"/>
          <c:dLbls>
            <c:dLbl>
              <c:idx val="0"/>
              <c:tx>
                <c:rich>
                  <a:bodyPr/>
                  <a:lstStyle/>
                  <a:p>
                    <a:fld id="{E8804C1E-8E8D-4785-8E95-03517CE2EA9A}" type="CELLRANGE">
                      <a:rPr lang="en-US"/>
                      <a:pPr/>
                      <a:t>[CELLRANGE]</a:t>
                    </a:fld>
                    <a:endParaRPr lang="en-US" baseline="0"/>
                  </a:p>
                  <a:p>
                    <a:fld id="{73CBC5ED-C08B-4290-988E-41001EECE5E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C53-41DD-9E7E-C299E7BB238A}"/>
                </c:ext>
              </c:extLst>
            </c:dLbl>
            <c:dLbl>
              <c:idx val="1"/>
              <c:tx>
                <c:rich>
                  <a:bodyPr/>
                  <a:lstStyle/>
                  <a:p>
                    <a:fld id="{3C4920F4-1F65-463A-A756-2C3CAFFFE2BA}" type="CELLRANGE">
                      <a:rPr lang="en-US"/>
                      <a:pPr/>
                      <a:t>[CELLRANGE]</a:t>
                    </a:fld>
                    <a:endParaRPr lang="en-US" baseline="0"/>
                  </a:p>
                  <a:p>
                    <a:fld id="{CDDA5DEA-44D9-4B8F-BB97-0B86EEDE34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C53-41DD-9E7E-C299E7BB238A}"/>
                </c:ext>
              </c:extLst>
            </c:dLbl>
            <c:dLbl>
              <c:idx val="2"/>
              <c:tx>
                <c:rich>
                  <a:bodyPr/>
                  <a:lstStyle/>
                  <a:p>
                    <a:fld id="{D70D894F-1608-4EFC-AF3F-B66C0715516B}" type="CELLRANGE">
                      <a:rPr lang="en-US"/>
                      <a:pPr/>
                      <a:t>[CELLRANGE]</a:t>
                    </a:fld>
                    <a:endParaRPr lang="en-US" baseline="0"/>
                  </a:p>
                  <a:p>
                    <a:fld id="{C6058709-6862-4C56-81F6-D2445E5588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C53-41DD-9E7E-C299E7BB238A}"/>
                </c:ext>
              </c:extLst>
            </c:dLbl>
            <c:dLbl>
              <c:idx val="3"/>
              <c:tx>
                <c:rich>
                  <a:bodyPr/>
                  <a:lstStyle/>
                  <a:p>
                    <a:fld id="{973857A7-66E3-4409-903B-9D086E8522CA}" type="CELLRANGE">
                      <a:rPr lang="en-US"/>
                      <a:pPr/>
                      <a:t>[CELLRANGE]</a:t>
                    </a:fld>
                    <a:endParaRPr lang="en-US" baseline="0"/>
                  </a:p>
                  <a:p>
                    <a:fld id="{B49489B3-ACD9-40E8-A848-043A1B1739F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C53-41DD-9E7E-C299E7BB238A}"/>
                </c:ext>
              </c:extLst>
            </c:dLbl>
            <c:dLbl>
              <c:idx val="4"/>
              <c:tx>
                <c:rich>
                  <a:bodyPr/>
                  <a:lstStyle/>
                  <a:p>
                    <a:fld id="{3B0CB7CC-1822-41DC-A2F4-5045FB09B92B}" type="CELLRANGE">
                      <a:rPr lang="en-US"/>
                      <a:pPr/>
                      <a:t>[CELLRANGE]</a:t>
                    </a:fld>
                    <a:endParaRPr lang="en-US" baseline="0"/>
                  </a:p>
                  <a:p>
                    <a:fld id="{80317CDD-557A-464B-9085-9A6EC9A739E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C53-41DD-9E7E-C299E7BB238A}"/>
                </c:ext>
              </c:extLst>
            </c:dLbl>
            <c:dLbl>
              <c:idx val="5"/>
              <c:tx>
                <c:rich>
                  <a:bodyPr/>
                  <a:lstStyle/>
                  <a:p>
                    <a:fld id="{8434CCBA-61AE-454D-870E-2A804CD60853}" type="CELLRANGE">
                      <a:rPr lang="en-US"/>
                      <a:pPr/>
                      <a:t>[CELLRANGE]</a:t>
                    </a:fld>
                    <a:endParaRPr lang="en-US" baseline="0"/>
                  </a:p>
                  <a:p>
                    <a:fld id="{D9F61F46-EE11-483B-B001-4722E571BAB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C53-41DD-9E7E-C299E7BB238A}"/>
                </c:ext>
              </c:extLst>
            </c:dLbl>
            <c:dLbl>
              <c:idx val="6"/>
              <c:tx>
                <c:rich>
                  <a:bodyPr/>
                  <a:lstStyle/>
                  <a:p>
                    <a:fld id="{077E064E-CF90-4DAE-AB57-635BBC68805F}" type="CELLRANGE">
                      <a:rPr lang="en-US"/>
                      <a:pPr/>
                      <a:t>[CELLRANGE]</a:t>
                    </a:fld>
                    <a:endParaRPr lang="en-US" baseline="0"/>
                  </a:p>
                  <a:p>
                    <a:fld id="{668ACA28-4708-4429-8EC3-5B5D2B7E55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C53-41DD-9E7E-C299E7BB238A}"/>
                </c:ext>
              </c:extLst>
            </c:dLbl>
            <c:dLbl>
              <c:idx val="7"/>
              <c:tx>
                <c:rich>
                  <a:bodyPr/>
                  <a:lstStyle/>
                  <a:p>
                    <a:fld id="{F93DC540-39A2-418F-81D7-39470D98BE71}" type="CELLRANGE">
                      <a:rPr lang="en-US"/>
                      <a:pPr/>
                      <a:t>[CELLRANGE]</a:t>
                    </a:fld>
                    <a:endParaRPr lang="en-US" baseline="0"/>
                  </a:p>
                  <a:p>
                    <a:fld id="{2FFA1FC8-7C8D-4A12-BD0F-955C01C5216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C53-41DD-9E7E-C299E7BB238A}"/>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('36aperfresol_graf'!$E$15,'36aperfresol_graf'!$G$15,'36aperfresol_graf'!$I$15,'36aperfresol_graf'!$K$15,'36aperfresol_graf'!$M$15,'36aperfresol_graf'!$O$15,'36aperfresol_graf'!$Q$15,'36aperfresol_graf'!$S$15)</c:f>
              <c:numCache>
                <c:formatCode>#,##0</c:formatCode>
                <c:ptCount val="8"/>
                <c:pt idx="0">
                  <c:v>611</c:v>
                </c:pt>
                <c:pt idx="1">
                  <c:v>10866</c:v>
                </c:pt>
                <c:pt idx="2">
                  <c:v>4849</c:v>
                </c:pt>
                <c:pt idx="3">
                  <c:v>5457</c:v>
                </c:pt>
                <c:pt idx="4">
                  <c:v>8456</c:v>
                </c:pt>
                <c:pt idx="5">
                  <c:v>16985</c:v>
                </c:pt>
                <c:pt idx="6">
                  <c:v>72012</c:v>
                </c:pt>
                <c:pt idx="7">
                  <c:v>125409</c:v>
                </c:pt>
              </c:numCache>
            </c:numRef>
          </c:val>
          <c:extLst>
            <c:ext xmlns:c15="http://schemas.microsoft.com/office/drawing/2012/chart" uri="{02D57815-91ED-43cb-92C2-25804820EDAC}">
              <c15:datalabelsRange>
                <c15:f>'36aperfresol_graf'!$V$15:$AC$15</c15:f>
                <c15:dlblRangeCache>
                  <c:ptCount val="8"/>
                  <c:pt idx="0">
                    <c:v>26%</c:v>
                  </c:pt>
                  <c:pt idx="1">
                    <c:v>25%</c:v>
                  </c:pt>
                  <c:pt idx="2">
                    <c:v>18%</c:v>
                  </c:pt>
                  <c:pt idx="3">
                    <c:v>15%</c:v>
                  </c:pt>
                  <c:pt idx="4">
                    <c:v>19%</c:v>
                  </c:pt>
                  <c:pt idx="5">
                    <c:v>23%</c:v>
                  </c:pt>
                  <c:pt idx="6">
                    <c:v>27%</c:v>
                  </c:pt>
                  <c:pt idx="7">
                    <c:v>16%</c:v>
                  </c:pt>
                </c15:dlblRangeCache>
              </c15:datalabelsRange>
            </c:ext>
            <c:ext xmlns:c16="http://schemas.microsoft.com/office/drawing/2014/chart" uri="{C3380CC4-5D6E-409C-BE32-E72D297353CC}">
              <c16:uniqueId val="{00000023-EC53-41DD-9E7E-C299E7BB238A}"/>
            </c:ext>
          </c:extLst>
        </c:ser>
        <c:dLbls>
          <c:dLblPos val="ctr"/>
          <c:showLegendKey val="0"/>
          <c:showVal val="1"/>
          <c:showCatName val="0"/>
          <c:showSerName val="0"/>
          <c:showPercent val="0"/>
          <c:showBubbleSize val="0"/>
        </c:dLbls>
        <c:gapWidth val="30"/>
        <c:overlap val="100"/>
        <c:axId val="-1839928848"/>
        <c:axId val="-1839928304"/>
      </c:barChart>
      <c:catAx>
        <c:axId val="-1839928848"/>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75000"/>
                  </a:schemeClr>
                </a:solidFill>
                <a:latin typeface="+mn-lt"/>
                <a:ea typeface="Verdana"/>
                <a:cs typeface="Verdana"/>
              </a:defRPr>
            </a:pPr>
            <a:endParaRPr lang="es-ES"/>
          </a:p>
        </c:txPr>
        <c:crossAx val="-1839928304"/>
        <c:crosses val="autoZero"/>
        <c:auto val="1"/>
        <c:lblAlgn val="ctr"/>
        <c:lblOffset val="100"/>
        <c:noMultiLvlLbl val="0"/>
      </c:catAx>
      <c:valAx>
        <c:axId val="-183992830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75000"/>
                  </a:schemeClr>
                </a:solidFill>
                <a:latin typeface="+mn-lt"/>
                <a:ea typeface="Verdana"/>
                <a:cs typeface="Verdana"/>
              </a:defRPr>
            </a:pPr>
            <a:endParaRPr lang="es-ES"/>
          </a:p>
        </c:txPr>
        <c:crossAx val="-1839928848"/>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b="1" i="0" baseline="0">
                <a:solidFill>
                  <a:schemeClr val="accent1">
                    <a:lumMod val="75000"/>
                  </a:schemeClr>
                </a:solidFill>
                <a:effectLst/>
                <a:latin typeface="+mn-lt"/>
              </a:rPr>
              <a:t>Distribución por Grado de Resolución de cada tramo de edad. Hombres</a:t>
            </a:r>
            <a:endParaRPr lang="es-ES" sz="1100">
              <a:solidFill>
                <a:schemeClr val="accent1">
                  <a:lumMod val="75000"/>
                </a:schemeClr>
              </a:solidFill>
              <a:effectLst/>
              <a:latin typeface="+mn-lt"/>
            </a:endParaRPr>
          </a:p>
        </c:rich>
      </c:tx>
      <c:layout>
        <c:manualLayout>
          <c:xMode val="edge"/>
          <c:yMode val="edge"/>
          <c:x val="0.20047865278218635"/>
          <c:y val="4.3584880357108646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'36aperfresol_graf'!$D$12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4453-422D-A19C-0E47FF826DFE}"/>
              </c:ext>
            </c:extLst>
          </c:dPt>
          <c:dPt>
            <c:idx val="1"/>
            <c:invertIfNegative val="0"/>
            <c:bubble3D val="0"/>
            <c:extLst>
              <c:ext xmlns:c16="http://schemas.microsoft.com/office/drawing/2014/chart" uri="{C3380CC4-5D6E-409C-BE32-E72D297353CC}">
                <c16:uniqueId val="{00000001-4453-422D-A19C-0E47FF826DFE}"/>
              </c:ext>
            </c:extLst>
          </c:dPt>
          <c:dPt>
            <c:idx val="2"/>
            <c:invertIfNegative val="0"/>
            <c:bubble3D val="0"/>
            <c:extLst>
              <c:ext xmlns:c16="http://schemas.microsoft.com/office/drawing/2014/chart" uri="{C3380CC4-5D6E-409C-BE32-E72D297353CC}">
                <c16:uniqueId val="{00000002-4453-422D-A19C-0E47FF826DFE}"/>
              </c:ext>
            </c:extLst>
          </c:dPt>
          <c:dPt>
            <c:idx val="3"/>
            <c:invertIfNegative val="0"/>
            <c:bubble3D val="0"/>
            <c:extLst>
              <c:ext xmlns:c16="http://schemas.microsoft.com/office/drawing/2014/chart" uri="{C3380CC4-5D6E-409C-BE32-E72D297353CC}">
                <c16:uniqueId val="{00000003-4453-422D-A19C-0E47FF826DFE}"/>
              </c:ext>
            </c:extLst>
          </c:dPt>
          <c:dPt>
            <c:idx val="4"/>
            <c:invertIfNegative val="0"/>
            <c:bubble3D val="0"/>
            <c:extLst>
              <c:ext xmlns:c16="http://schemas.microsoft.com/office/drawing/2014/chart" uri="{C3380CC4-5D6E-409C-BE32-E72D297353CC}">
                <c16:uniqueId val="{00000004-4453-422D-A19C-0E47FF826DFE}"/>
              </c:ext>
            </c:extLst>
          </c:dPt>
          <c:dPt>
            <c:idx val="5"/>
            <c:invertIfNegative val="0"/>
            <c:bubble3D val="0"/>
            <c:extLst>
              <c:ext xmlns:c16="http://schemas.microsoft.com/office/drawing/2014/chart" uri="{C3380CC4-5D6E-409C-BE32-E72D297353CC}">
                <c16:uniqueId val="{00000005-4453-422D-A19C-0E47FF826DFE}"/>
              </c:ext>
            </c:extLst>
          </c:dPt>
          <c:dPt>
            <c:idx val="6"/>
            <c:invertIfNegative val="0"/>
            <c:bubble3D val="0"/>
            <c:extLst>
              <c:ext xmlns:c16="http://schemas.microsoft.com/office/drawing/2014/chart" uri="{C3380CC4-5D6E-409C-BE32-E72D297353CC}">
                <c16:uniqueId val="{00000006-4453-422D-A19C-0E47FF826DFE}"/>
              </c:ext>
            </c:extLst>
          </c:dPt>
          <c:dPt>
            <c:idx val="7"/>
            <c:invertIfNegative val="0"/>
            <c:bubble3D val="0"/>
            <c:extLst>
              <c:ext xmlns:c16="http://schemas.microsoft.com/office/drawing/2014/chart" uri="{C3380CC4-5D6E-409C-BE32-E72D297353CC}">
                <c16:uniqueId val="{00000007-4453-422D-A19C-0E47FF826DFE}"/>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4453-422D-A19C-0E47FF826DFE}"/>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4453-422D-A19C-0E47FF826DFE}"/>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4453-422D-A19C-0E47FF826DFE}"/>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4453-422D-A19C-0E47FF826DFE}"/>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4453-422D-A19C-0E47FF826DFE}"/>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4453-422D-A19C-0E47FF826DFE}"/>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4453-422D-A19C-0E47FF826DFE}"/>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4453-422D-A19C-0E47FF826DFE}"/>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('36aperfresol_graf'!$E$17,'36aperfresol_graf'!$G$17,'36aperfresol_graf'!$I$17,'36aperfresol_graf'!$K$17,'36aperfresol_graf'!$M$17,'36aperfresol_graf'!$O$17,'36aperfresol_graf'!$Q$17,'36aperfresol_graf'!$S$17)</c:f>
              <c:numCache>
                <c:formatCode>#,##0</c:formatCode>
                <c:ptCount val="8"/>
                <c:pt idx="0">
                  <c:v>727</c:v>
                </c:pt>
                <c:pt idx="1">
                  <c:v>22328</c:v>
                </c:pt>
                <c:pt idx="2">
                  <c:v>9668</c:v>
                </c:pt>
                <c:pt idx="3">
                  <c:v>11089</c:v>
                </c:pt>
                <c:pt idx="4">
                  <c:v>9731</c:v>
                </c:pt>
                <c:pt idx="5">
                  <c:v>12999</c:v>
                </c:pt>
                <c:pt idx="6">
                  <c:v>29926</c:v>
                </c:pt>
                <c:pt idx="7">
                  <c:v>60495</c:v>
                </c:pt>
              </c:numCache>
            </c:numRef>
          </c:val>
          <c:extLst>
            <c:ext xmlns:c15="http://schemas.microsoft.com/office/drawing/2012/chart" uri="{02D57815-91ED-43cb-92C2-25804820EDAC}">
              <c15:datalabelsRange>
                <c15:f>'36aperfresol_graf'!$V$17:$AC$17</c15:f>
                <c15:dlblRangeCache>
                  <c:ptCount val="8"/>
                  <c:pt idx="0">
                    <c:v>25%</c:v>
                  </c:pt>
                  <c:pt idx="1">
                    <c:v>25%</c:v>
                  </c:pt>
                  <c:pt idx="2">
                    <c:v>23%</c:v>
                  </c:pt>
                  <c:pt idx="3">
                    <c:v>24%</c:v>
                  </c:pt>
                  <c:pt idx="4">
                    <c:v>20%</c:v>
                  </c:pt>
                  <c:pt idx="5">
                    <c:v>17%</c:v>
                  </c:pt>
                  <c:pt idx="6">
                    <c:v>19%</c:v>
                  </c:pt>
                  <c:pt idx="7">
                    <c:v>21%</c:v>
                  </c:pt>
                </c15:dlblRangeCache>
              </c15:datalabelsRange>
            </c:ext>
            <c:ext xmlns:c16="http://schemas.microsoft.com/office/drawing/2014/chart" uri="{C3380CC4-5D6E-409C-BE32-E72D297353CC}">
              <c16:uniqueId val="{00000008-4453-422D-A19C-0E47FF826DFE}"/>
            </c:ext>
          </c:extLst>
        </c:ser>
        <c:ser>
          <c:idx val="1"/>
          <c:order val="1"/>
          <c:tx>
            <c:strRef>
              <c:f>'36aperfresol_graf'!$D$13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4453-422D-A19C-0E47FF826DFE}"/>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4453-422D-A19C-0E47FF826DFE}"/>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4453-422D-A19C-0E47FF826DFE}"/>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4453-422D-A19C-0E47FF826DFE}"/>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4453-422D-A19C-0E47FF826DFE}"/>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4453-422D-A19C-0E47FF826DFE}"/>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4453-422D-A19C-0E47FF826DFE}"/>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4453-422D-A19C-0E47FF826DFE}"/>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('36aperfresol_graf'!$E$18,'36aperfresol_graf'!$G$18,'36aperfresol_graf'!$I$18,'36aperfresol_graf'!$K$18,'36aperfresol_graf'!$M$18,'36aperfresol_graf'!$O$18,'36aperfresol_graf'!$Q$18,'36aperfresol_graf'!$S$18)</c:f>
              <c:numCache>
                <c:formatCode>#,##0</c:formatCode>
                <c:ptCount val="8"/>
                <c:pt idx="0">
                  <c:v>1072</c:v>
                </c:pt>
                <c:pt idx="1">
                  <c:v>30859</c:v>
                </c:pt>
                <c:pt idx="2">
                  <c:v>12614</c:v>
                </c:pt>
                <c:pt idx="3">
                  <c:v>15411</c:v>
                </c:pt>
                <c:pt idx="4">
                  <c:v>15766</c:v>
                </c:pt>
                <c:pt idx="5">
                  <c:v>23287</c:v>
                </c:pt>
                <c:pt idx="6">
                  <c:v>46858</c:v>
                </c:pt>
                <c:pt idx="7">
                  <c:v>84175</c:v>
                </c:pt>
              </c:numCache>
            </c:numRef>
          </c:val>
          <c:extLst>
            <c:ext xmlns:c15="http://schemas.microsoft.com/office/drawing/2012/chart" uri="{02D57815-91ED-43cb-92C2-25804820EDAC}">
              <c15:datalabelsRange>
                <c15:f>'36aperfresol_graf'!$V$18:$AC$18</c15:f>
                <c15:dlblRangeCache>
                  <c:ptCount val="8"/>
                  <c:pt idx="0">
                    <c:v>36%</c:v>
                  </c:pt>
                  <c:pt idx="1">
                    <c:v>34%</c:v>
                  </c:pt>
                  <c:pt idx="2">
                    <c:v>30%</c:v>
                  </c:pt>
                  <c:pt idx="3">
                    <c:v>33%</c:v>
                  </c:pt>
                  <c:pt idx="4">
                    <c:v>32%</c:v>
                  </c:pt>
                  <c:pt idx="5">
                    <c:v>31%</c:v>
                  </c:pt>
                  <c:pt idx="6">
                    <c:v>29%</c:v>
                  </c:pt>
                  <c:pt idx="7">
                    <c:v>29%</c:v>
                  </c:pt>
                </c15:dlblRangeCache>
              </c15:datalabelsRange>
            </c:ext>
            <c:ext xmlns:c16="http://schemas.microsoft.com/office/drawing/2014/chart" uri="{C3380CC4-5D6E-409C-BE32-E72D297353CC}">
              <c16:uniqueId val="{00000011-4453-422D-A19C-0E47FF826DFE}"/>
            </c:ext>
          </c:extLst>
        </c:ser>
        <c:ser>
          <c:idx val="2"/>
          <c:order val="2"/>
          <c:tx>
            <c:strRef>
              <c:f>'36aperfresol_graf'!$D$14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4453-422D-A19C-0E47FF826DFE}"/>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4453-422D-A19C-0E47FF826DFE}"/>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4453-422D-A19C-0E47FF826DFE}"/>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4453-422D-A19C-0E47FF826DFE}"/>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4453-422D-A19C-0E47FF826DFE}"/>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4453-422D-A19C-0E47FF826DFE}"/>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4453-422D-A19C-0E47FF826DFE}"/>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4453-422D-A19C-0E47FF826DFE}"/>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('36aperfresol_graf'!$E$19,'36aperfresol_graf'!$G$19,'36aperfresol_graf'!$I$19,'36aperfresol_graf'!$K$19,'36aperfresol_graf'!$M$19,'36aperfresol_graf'!$O$19,'36aperfresol_graf'!$Q$19,'36aperfresol_graf'!$S$19)</c:f>
              <c:numCache>
                <c:formatCode>#,##0</c:formatCode>
                <c:ptCount val="8"/>
                <c:pt idx="0">
                  <c:v>419</c:v>
                </c:pt>
                <c:pt idx="1">
                  <c:v>21306</c:v>
                </c:pt>
                <c:pt idx="2">
                  <c:v>12503</c:v>
                </c:pt>
                <c:pt idx="3">
                  <c:v>13994</c:v>
                </c:pt>
                <c:pt idx="4">
                  <c:v>15484</c:v>
                </c:pt>
                <c:pt idx="5">
                  <c:v>23641</c:v>
                </c:pt>
                <c:pt idx="6">
                  <c:v>46555</c:v>
                </c:pt>
                <c:pt idx="7">
                  <c:v>85154</c:v>
                </c:pt>
              </c:numCache>
            </c:numRef>
          </c:val>
          <c:extLst>
            <c:ext xmlns:c15="http://schemas.microsoft.com/office/drawing/2012/chart" uri="{02D57815-91ED-43cb-92C2-25804820EDAC}">
              <c15:datalabelsRange>
                <c15:f>'36aperfresol_graf'!$V$19:$AC$19</c15:f>
                <c15:dlblRangeCache>
                  <c:ptCount val="8"/>
                  <c:pt idx="0">
                    <c:v>14%</c:v>
                  </c:pt>
                  <c:pt idx="1">
                    <c:v>24%</c:v>
                  </c:pt>
                  <c:pt idx="2">
                    <c:v>29%</c:v>
                  </c:pt>
                  <c:pt idx="3">
                    <c:v>30%</c:v>
                  </c:pt>
                  <c:pt idx="4">
                    <c:v>32%</c:v>
                  </c:pt>
                  <c:pt idx="5">
                    <c:v>32%</c:v>
                  </c:pt>
                  <c:pt idx="6">
                    <c:v>29%</c:v>
                  </c:pt>
                  <c:pt idx="7">
                    <c:v>29%</c:v>
                  </c:pt>
                </c15:dlblRangeCache>
              </c15:datalabelsRange>
            </c:ext>
            <c:ext xmlns:c16="http://schemas.microsoft.com/office/drawing/2014/chart" uri="{C3380CC4-5D6E-409C-BE32-E72D297353CC}">
              <c16:uniqueId val="{0000001A-4453-422D-A19C-0E47FF826DFE}"/>
            </c:ext>
          </c:extLst>
        </c:ser>
        <c:ser>
          <c:idx val="3"/>
          <c:order val="3"/>
          <c:tx>
            <c:strRef>
              <c:f>'36aperfresol_graf'!$D$15</c:f>
              <c:strCache>
                <c:ptCount val="1"/>
                <c:pt idx="0">
                  <c:v>Sin Grado</c:v>
                </c:pt>
              </c:strCache>
            </c:strRef>
          </c:tx>
          <c:spPr>
            <a:solidFill>
              <a:srgbClr val="0066CC"/>
            </a:solidFill>
          </c:spPr>
          <c:invertIfNegative val="0"/>
          <c:dLbls>
            <c:dLbl>
              <c:idx val="0"/>
              <c:tx>
                <c:rich>
                  <a:bodyPr/>
                  <a:lstStyle/>
                  <a:p>
                    <a:fld id="{4AC58015-204D-4531-8A73-950B55F43248}" type="CELLRANGE">
                      <a:rPr lang="en-US"/>
                      <a:pPr/>
                      <a:t>[CELLRANGE]</a:t>
                    </a:fld>
                    <a:endParaRPr lang="en-US" baseline="0"/>
                  </a:p>
                  <a:p>
                    <a:fld id="{4E510CA6-8769-49C0-8FAE-B5F78DDFDC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4453-422D-A19C-0E47FF826DFE}"/>
                </c:ext>
              </c:extLst>
            </c:dLbl>
            <c:dLbl>
              <c:idx val="1"/>
              <c:tx>
                <c:rich>
                  <a:bodyPr/>
                  <a:lstStyle/>
                  <a:p>
                    <a:fld id="{2D19647C-1660-4AF0-8C20-0A95DC33499D}" type="CELLRANGE">
                      <a:rPr lang="en-US"/>
                      <a:pPr/>
                      <a:t>[CELLRANGE]</a:t>
                    </a:fld>
                    <a:endParaRPr lang="en-US" baseline="0"/>
                  </a:p>
                  <a:p>
                    <a:fld id="{46D89E3C-C92C-4E7A-A3C0-773BF0C4A6D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4453-422D-A19C-0E47FF826DFE}"/>
                </c:ext>
              </c:extLst>
            </c:dLbl>
            <c:dLbl>
              <c:idx val="2"/>
              <c:tx>
                <c:rich>
                  <a:bodyPr/>
                  <a:lstStyle/>
                  <a:p>
                    <a:fld id="{9A93D390-6E7F-4646-8E22-728C1429CBB2}" type="CELLRANGE">
                      <a:rPr lang="en-US"/>
                      <a:pPr/>
                      <a:t>[CELLRANGE]</a:t>
                    </a:fld>
                    <a:endParaRPr lang="en-US" baseline="0"/>
                  </a:p>
                  <a:p>
                    <a:fld id="{32586398-8CBF-45D6-9C95-E6D24AAC26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4453-422D-A19C-0E47FF826DFE}"/>
                </c:ext>
              </c:extLst>
            </c:dLbl>
            <c:dLbl>
              <c:idx val="3"/>
              <c:tx>
                <c:rich>
                  <a:bodyPr/>
                  <a:lstStyle/>
                  <a:p>
                    <a:fld id="{FA06B822-DB72-44C5-B456-8C10948F051A}" type="CELLRANGE">
                      <a:rPr lang="en-US"/>
                      <a:pPr/>
                      <a:t>[CELLRANGE]</a:t>
                    </a:fld>
                    <a:endParaRPr lang="en-US" baseline="0"/>
                  </a:p>
                  <a:p>
                    <a:fld id="{F6BE6525-DF41-4F15-8B67-3346F75D88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4453-422D-A19C-0E47FF826DFE}"/>
                </c:ext>
              </c:extLst>
            </c:dLbl>
            <c:dLbl>
              <c:idx val="4"/>
              <c:tx>
                <c:rich>
                  <a:bodyPr/>
                  <a:lstStyle/>
                  <a:p>
                    <a:fld id="{8A7DFC74-76C0-485B-9978-52AF37146D3F}" type="CELLRANGE">
                      <a:rPr lang="en-US"/>
                      <a:pPr/>
                      <a:t>[CELLRANGE]</a:t>
                    </a:fld>
                    <a:endParaRPr lang="en-US" baseline="0"/>
                  </a:p>
                  <a:p>
                    <a:fld id="{FDFBB13B-92C8-4D98-9480-2531C2C7A8A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4453-422D-A19C-0E47FF826DFE}"/>
                </c:ext>
              </c:extLst>
            </c:dLbl>
            <c:dLbl>
              <c:idx val="5"/>
              <c:tx>
                <c:rich>
                  <a:bodyPr/>
                  <a:lstStyle/>
                  <a:p>
                    <a:fld id="{2DE99DD4-EEC9-4672-98DC-7491DDB1D512}" type="CELLRANGE">
                      <a:rPr lang="en-US"/>
                      <a:pPr/>
                      <a:t>[CELLRANGE]</a:t>
                    </a:fld>
                    <a:endParaRPr lang="en-US" baseline="0"/>
                  </a:p>
                  <a:p>
                    <a:fld id="{AB2043A7-DC38-4B79-9B80-6342814AA0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4453-422D-A19C-0E47FF826DFE}"/>
                </c:ext>
              </c:extLst>
            </c:dLbl>
            <c:dLbl>
              <c:idx val="6"/>
              <c:tx>
                <c:rich>
                  <a:bodyPr/>
                  <a:lstStyle/>
                  <a:p>
                    <a:fld id="{DB4858DF-0251-4EDE-8A38-A6873EB206DD}" type="CELLRANGE">
                      <a:rPr lang="en-US"/>
                      <a:pPr/>
                      <a:t>[CELLRANGE]</a:t>
                    </a:fld>
                    <a:endParaRPr lang="en-US" baseline="0"/>
                  </a:p>
                  <a:p>
                    <a:fld id="{490305BA-80E9-40F2-8474-FAB505365A5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4453-422D-A19C-0E47FF826DFE}"/>
                </c:ext>
              </c:extLst>
            </c:dLbl>
            <c:dLbl>
              <c:idx val="7"/>
              <c:tx>
                <c:rich>
                  <a:bodyPr/>
                  <a:lstStyle/>
                  <a:p>
                    <a:fld id="{6E709CCF-E21E-4531-B095-A26B6AB0DF72}" type="CELLRANGE">
                      <a:rPr lang="en-US"/>
                      <a:pPr/>
                      <a:t>[CELLRANGE]</a:t>
                    </a:fld>
                    <a:endParaRPr lang="en-US" baseline="0"/>
                  </a:p>
                  <a:p>
                    <a:fld id="{06BDAD34-BF5E-4941-AA93-E12E9EA5BB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4453-422D-A19C-0E47FF826DFE}"/>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('36aperfresol_graf'!$E$20,'36aperfresol_graf'!$G$20,'36aperfresol_graf'!$I$20,'36aperfresol_graf'!$K$20,'36aperfresol_graf'!$M$20,'36aperfresol_graf'!$O$20,'36aperfresol_graf'!$Q$20,'36aperfresol_graf'!$S$20)</c:f>
              <c:numCache>
                <c:formatCode>#,##0</c:formatCode>
                <c:ptCount val="8"/>
                <c:pt idx="0">
                  <c:v>749</c:v>
                </c:pt>
                <c:pt idx="1">
                  <c:v>15298</c:v>
                </c:pt>
                <c:pt idx="2">
                  <c:v>7651</c:v>
                </c:pt>
                <c:pt idx="3">
                  <c:v>6634</c:v>
                </c:pt>
                <c:pt idx="4">
                  <c:v>7874</c:v>
                </c:pt>
                <c:pt idx="5">
                  <c:v>14634</c:v>
                </c:pt>
                <c:pt idx="6">
                  <c:v>36677</c:v>
                </c:pt>
                <c:pt idx="7">
                  <c:v>63252</c:v>
                </c:pt>
              </c:numCache>
            </c:numRef>
          </c:val>
          <c:extLst>
            <c:ext xmlns:c15="http://schemas.microsoft.com/office/drawing/2012/chart" uri="{02D57815-91ED-43cb-92C2-25804820EDAC}">
              <c15:datalabelsRange>
                <c15:f>'36aperfresol_graf'!$V$20:$AC$20</c15:f>
                <c15:dlblRangeCache>
                  <c:ptCount val="8"/>
                  <c:pt idx="0">
                    <c:v>25%</c:v>
                  </c:pt>
                  <c:pt idx="1">
                    <c:v>17%</c:v>
                  </c:pt>
                  <c:pt idx="2">
                    <c:v>18%</c:v>
                  </c:pt>
                  <c:pt idx="3">
                    <c:v>14%</c:v>
                  </c:pt>
                  <c:pt idx="4">
                    <c:v>16%</c:v>
                  </c:pt>
                  <c:pt idx="5">
                    <c:v>20%</c:v>
                  </c:pt>
                  <c:pt idx="6">
                    <c:v>23%</c:v>
                  </c:pt>
                  <c:pt idx="7">
                    <c:v>22%</c:v>
                  </c:pt>
                </c15:dlblRangeCache>
              </c15:datalabelsRange>
            </c:ext>
            <c:ext xmlns:c16="http://schemas.microsoft.com/office/drawing/2014/chart" uri="{C3380CC4-5D6E-409C-BE32-E72D297353CC}">
              <c16:uniqueId val="{00000023-4453-422D-A19C-0E47FF826DFE}"/>
            </c:ext>
          </c:extLst>
        </c:ser>
        <c:dLbls>
          <c:dLblPos val="ctr"/>
          <c:showLegendKey val="0"/>
          <c:showVal val="1"/>
          <c:showCatName val="0"/>
          <c:showSerName val="0"/>
          <c:showPercent val="0"/>
          <c:showBubbleSize val="0"/>
        </c:dLbls>
        <c:gapWidth val="30"/>
        <c:overlap val="100"/>
        <c:axId val="-1839929392"/>
        <c:axId val="-1839933744"/>
      </c:barChart>
      <c:catAx>
        <c:axId val="-183992939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75000"/>
                  </a:schemeClr>
                </a:solidFill>
                <a:latin typeface="+mn-lt"/>
                <a:ea typeface="Verdana"/>
                <a:cs typeface="Verdana"/>
              </a:defRPr>
            </a:pPr>
            <a:endParaRPr lang="es-ES"/>
          </a:p>
        </c:txPr>
        <c:crossAx val="-1839933744"/>
        <c:crosses val="autoZero"/>
        <c:auto val="1"/>
        <c:lblAlgn val="ctr"/>
        <c:lblOffset val="100"/>
        <c:noMultiLvlLbl val="0"/>
      </c:catAx>
      <c:valAx>
        <c:axId val="-183993374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75000"/>
                  </a:schemeClr>
                </a:solidFill>
                <a:latin typeface="+mn-lt"/>
                <a:ea typeface="Verdana"/>
                <a:cs typeface="Verdana"/>
              </a:defRPr>
            </a:pPr>
            <a:endParaRPr lang="es-ES"/>
          </a:p>
        </c:txPr>
        <c:crossAx val="-1839929392"/>
        <c:crosses val="autoZero"/>
        <c:crossBetween val="between"/>
      </c:valAx>
      <c:spPr>
        <a:noFill/>
        <a:ln w="25400">
          <a:noFill/>
        </a:ln>
      </c:spPr>
    </c:plotArea>
    <c:legend>
      <c:legendPos val="r"/>
      <c:layout>
        <c:manualLayout>
          <c:xMode val="edge"/>
          <c:yMode val="edge"/>
          <c:x val="0.87259835693490195"/>
          <c:y val="6.9932925051035232E-3"/>
          <c:w val="0.12740157480314962"/>
          <c:h val="0.33395304753572469"/>
        </c:manualLayout>
      </c:layout>
      <c:overlay val="0"/>
      <c:txPr>
        <a:bodyPr/>
        <a:lstStyle/>
        <a:p>
          <a:pPr>
            <a:defRPr sz="900">
              <a:solidFill>
                <a:schemeClr val="accent1">
                  <a:lumMod val="75000"/>
                </a:schemeClr>
              </a:solidFill>
              <a:latin typeface="+mn-lt"/>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lumMod val="75000"/>
                  </a:schemeClr>
                </a:solidFill>
                <a:latin typeface="Verdana"/>
                <a:ea typeface="Verdana"/>
                <a:cs typeface="Verdana"/>
              </a:defRPr>
            </a:pPr>
            <a:r>
              <a:rPr lang="es-ES" sz="1100">
                <a:solidFill>
                  <a:schemeClr val="accent1">
                    <a:lumMod val="75000"/>
                  </a:schemeClr>
                </a:solidFill>
                <a:latin typeface="+mn-lt"/>
              </a:rPr>
              <a:t>Distribución por Grado de Resolución de cada tramo de edad. Mujeres</a:t>
            </a:r>
          </a:p>
        </c:rich>
      </c:tx>
      <c:layout>
        <c:manualLayout>
          <c:xMode val="edge"/>
          <c:yMode val="edge"/>
          <c:x val="0.17471224300087485"/>
          <c:y val="8.9881010531251831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'36bperfresol_graf'!$D$12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E77A-4563-9E07-0CB0C681B391}"/>
              </c:ext>
            </c:extLst>
          </c:dPt>
          <c:dPt>
            <c:idx val="1"/>
            <c:invertIfNegative val="0"/>
            <c:bubble3D val="0"/>
            <c:extLst>
              <c:ext xmlns:c16="http://schemas.microsoft.com/office/drawing/2014/chart" uri="{C3380CC4-5D6E-409C-BE32-E72D297353CC}">
                <c16:uniqueId val="{00000001-E77A-4563-9E07-0CB0C681B391}"/>
              </c:ext>
            </c:extLst>
          </c:dPt>
          <c:dPt>
            <c:idx val="2"/>
            <c:invertIfNegative val="0"/>
            <c:bubble3D val="0"/>
            <c:extLst>
              <c:ext xmlns:c16="http://schemas.microsoft.com/office/drawing/2014/chart" uri="{C3380CC4-5D6E-409C-BE32-E72D297353CC}">
                <c16:uniqueId val="{00000002-E77A-4563-9E07-0CB0C681B391}"/>
              </c:ext>
            </c:extLst>
          </c:dPt>
          <c:dPt>
            <c:idx val="3"/>
            <c:invertIfNegative val="0"/>
            <c:bubble3D val="0"/>
            <c:extLst>
              <c:ext xmlns:c16="http://schemas.microsoft.com/office/drawing/2014/chart" uri="{C3380CC4-5D6E-409C-BE32-E72D297353CC}">
                <c16:uniqueId val="{00000003-E77A-4563-9E07-0CB0C681B391}"/>
              </c:ext>
            </c:extLst>
          </c:dPt>
          <c:dPt>
            <c:idx val="4"/>
            <c:invertIfNegative val="0"/>
            <c:bubble3D val="0"/>
            <c:extLst>
              <c:ext xmlns:c16="http://schemas.microsoft.com/office/drawing/2014/chart" uri="{C3380CC4-5D6E-409C-BE32-E72D297353CC}">
                <c16:uniqueId val="{00000004-E77A-4563-9E07-0CB0C681B391}"/>
              </c:ext>
            </c:extLst>
          </c:dPt>
          <c:dPt>
            <c:idx val="5"/>
            <c:invertIfNegative val="0"/>
            <c:bubble3D val="0"/>
            <c:extLst>
              <c:ext xmlns:c16="http://schemas.microsoft.com/office/drawing/2014/chart" uri="{C3380CC4-5D6E-409C-BE32-E72D297353CC}">
                <c16:uniqueId val="{00000005-E77A-4563-9E07-0CB0C681B391}"/>
              </c:ext>
            </c:extLst>
          </c:dPt>
          <c:dPt>
            <c:idx val="6"/>
            <c:invertIfNegative val="0"/>
            <c:bubble3D val="0"/>
            <c:extLst>
              <c:ext xmlns:c16="http://schemas.microsoft.com/office/drawing/2014/chart" uri="{C3380CC4-5D6E-409C-BE32-E72D297353CC}">
                <c16:uniqueId val="{00000006-E77A-4563-9E07-0CB0C681B391}"/>
              </c:ext>
            </c:extLst>
          </c:dPt>
          <c:dPt>
            <c:idx val="7"/>
            <c:invertIfNegative val="0"/>
            <c:bubble3D val="0"/>
            <c:extLst>
              <c:ext xmlns:c16="http://schemas.microsoft.com/office/drawing/2014/chart" uri="{C3380CC4-5D6E-409C-BE32-E72D297353CC}">
                <c16:uniqueId val="{00000007-E77A-4563-9E07-0CB0C681B391}"/>
              </c:ext>
            </c:extLst>
          </c:dPt>
          <c:dLbls>
            <c:dLbl>
              <c:idx val="0"/>
              <c:tx>
                <c:rich>
                  <a:bodyPr/>
                  <a:lstStyle/>
                  <a:p>
                    <a:fld id="{F76B8219-D0A4-4907-B044-258DE9379CB4}" type="CELLRANGE">
                      <a:rPr lang="en-US"/>
                      <a:pPr/>
                      <a:t>[CELLRANGE]</a:t>
                    </a:fld>
                    <a:endParaRPr lang="en-US" baseline="0"/>
                  </a:p>
                  <a:p>
                    <a:fld id="{83193CF8-821F-4082-921B-16C099D8A3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77A-4563-9E07-0CB0C681B391}"/>
                </c:ext>
              </c:extLst>
            </c:dLbl>
            <c:dLbl>
              <c:idx val="1"/>
              <c:tx>
                <c:rich>
                  <a:bodyPr/>
                  <a:lstStyle/>
                  <a:p>
                    <a:fld id="{C224E424-5A2E-4C0C-AE48-C2BD61F060EB}" type="CELLRANGE">
                      <a:rPr lang="en-US"/>
                      <a:pPr/>
                      <a:t>[CELLRANGE]</a:t>
                    </a:fld>
                    <a:endParaRPr lang="en-US" baseline="0"/>
                  </a:p>
                  <a:p>
                    <a:fld id="{E6A88853-A6B4-46DF-952C-57430822828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77A-4563-9E07-0CB0C681B391}"/>
                </c:ext>
              </c:extLst>
            </c:dLbl>
            <c:dLbl>
              <c:idx val="2"/>
              <c:tx>
                <c:rich>
                  <a:bodyPr/>
                  <a:lstStyle/>
                  <a:p>
                    <a:fld id="{E1FA0CE3-D85B-489D-A6F3-2073AEECFE78}" type="CELLRANGE">
                      <a:rPr lang="en-US"/>
                      <a:pPr/>
                      <a:t>[CELLRANGE]</a:t>
                    </a:fld>
                    <a:endParaRPr lang="en-US" baseline="0"/>
                  </a:p>
                  <a:p>
                    <a:fld id="{60658B32-2CA5-4C79-A606-C114EBCB30C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E77A-4563-9E07-0CB0C681B391}"/>
                </c:ext>
              </c:extLst>
            </c:dLbl>
            <c:dLbl>
              <c:idx val="3"/>
              <c:tx>
                <c:rich>
                  <a:bodyPr/>
                  <a:lstStyle/>
                  <a:p>
                    <a:fld id="{C049069E-966B-48F5-A59F-2DB011E4CB20}" type="CELLRANGE">
                      <a:rPr lang="en-US"/>
                      <a:pPr/>
                      <a:t>[CELLRANGE]</a:t>
                    </a:fld>
                    <a:endParaRPr lang="en-US" baseline="0"/>
                  </a:p>
                  <a:p>
                    <a:fld id="{F8295E7C-6D1B-4421-A654-37344D9C3D4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77A-4563-9E07-0CB0C681B391}"/>
                </c:ext>
              </c:extLst>
            </c:dLbl>
            <c:dLbl>
              <c:idx val="4"/>
              <c:tx>
                <c:rich>
                  <a:bodyPr/>
                  <a:lstStyle/>
                  <a:p>
                    <a:fld id="{EAD41F2B-0284-4C81-B352-4B88E42D536E}" type="CELLRANGE">
                      <a:rPr lang="en-US"/>
                      <a:pPr/>
                      <a:t>[CELLRANGE]</a:t>
                    </a:fld>
                    <a:endParaRPr lang="en-US" baseline="0"/>
                  </a:p>
                  <a:p>
                    <a:fld id="{ED82EF9F-9AFB-4818-963C-5D2B1256E88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77A-4563-9E07-0CB0C681B391}"/>
                </c:ext>
              </c:extLst>
            </c:dLbl>
            <c:dLbl>
              <c:idx val="5"/>
              <c:tx>
                <c:rich>
                  <a:bodyPr/>
                  <a:lstStyle/>
                  <a:p>
                    <a:fld id="{D06CB97D-B87B-4793-8597-C25151491998}" type="CELLRANGE">
                      <a:rPr lang="en-US"/>
                      <a:pPr/>
                      <a:t>[CELLRANGE]</a:t>
                    </a:fld>
                    <a:endParaRPr lang="en-US" baseline="0"/>
                  </a:p>
                  <a:p>
                    <a:fld id="{9C0ADED6-D38A-41AF-B1C8-8F94B1AB51F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77A-4563-9E07-0CB0C681B391}"/>
                </c:ext>
              </c:extLst>
            </c:dLbl>
            <c:dLbl>
              <c:idx val="6"/>
              <c:tx>
                <c:rich>
                  <a:bodyPr/>
                  <a:lstStyle/>
                  <a:p>
                    <a:fld id="{3F123C3C-D444-4A01-9F20-B04C2B7314E9}" type="CELLRANGE">
                      <a:rPr lang="en-US"/>
                      <a:pPr/>
                      <a:t>[CELLRANGE]</a:t>
                    </a:fld>
                    <a:endParaRPr lang="en-US" baseline="0"/>
                  </a:p>
                  <a:p>
                    <a:fld id="{5C3974C2-A023-4278-AE47-6F4FCCA4EA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77A-4563-9E07-0CB0C681B391}"/>
                </c:ext>
              </c:extLst>
            </c:dLbl>
            <c:dLbl>
              <c:idx val="7"/>
              <c:tx>
                <c:rich>
                  <a:bodyPr/>
                  <a:lstStyle/>
                  <a:p>
                    <a:fld id="{041CEDE5-2103-484E-BF9B-D17AF5BCEC36}" type="CELLRANGE">
                      <a:rPr lang="en-US"/>
                      <a:pPr/>
                      <a:t>[CELLRANGE]</a:t>
                    </a:fld>
                    <a:endParaRPr lang="en-US" baseline="0"/>
                  </a:p>
                  <a:p>
                    <a:fld id="{D46E8141-580F-4FE9-A368-6D76CD36664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77A-4563-9E07-0CB0C681B391}"/>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('36bperfresol_graf'!$E$12,'36bperfresol_graf'!$G$12,'36bperfresol_graf'!$I$12,'36bperfresol_graf'!$K$12,'36bperfresol_graf'!$M$12,'36bperfresol_graf'!$O$12,'36bperfresol_graf'!$Q$12,'36bperfresol_graf'!$S$12)</c:f>
              <c:numCache>
                <c:formatCode>#,##0</c:formatCode>
                <c:ptCount val="8"/>
                <c:pt idx="0">
                  <c:v>588</c:v>
                </c:pt>
                <c:pt idx="1">
                  <c:v>10485</c:v>
                </c:pt>
                <c:pt idx="2">
                  <c:v>6205</c:v>
                </c:pt>
                <c:pt idx="3">
                  <c:v>8971</c:v>
                </c:pt>
                <c:pt idx="4">
                  <c:v>8596</c:v>
                </c:pt>
                <c:pt idx="5">
                  <c:v>11824</c:v>
                </c:pt>
                <c:pt idx="6">
                  <c:v>39852</c:v>
                </c:pt>
                <c:pt idx="7">
                  <c:v>188443</c:v>
                </c:pt>
              </c:numCache>
            </c:numRef>
          </c:val>
          <c:extLst>
            <c:ext xmlns:c15="http://schemas.microsoft.com/office/drawing/2012/chart" uri="{02D57815-91ED-43cb-92C2-25804820EDAC}">
              <c15:datalabelsRange>
                <c15:f>'36bperfresol_graf'!$V$12:$AC$12</c15:f>
                <c15:dlblRangeCache>
                  <c:ptCount val="8"/>
                  <c:pt idx="0">
                    <c:v>34%</c:v>
                  </c:pt>
                  <c:pt idx="1">
                    <c:v>33%</c:v>
                  </c:pt>
                  <c:pt idx="2">
                    <c:v>29%</c:v>
                  </c:pt>
                  <c:pt idx="3">
                    <c:v>29%</c:v>
                  </c:pt>
                  <c:pt idx="4">
                    <c:v>24%</c:v>
                  </c:pt>
                  <c:pt idx="5">
                    <c:v>21%</c:v>
                  </c:pt>
                  <c:pt idx="6">
                    <c:v>20%</c:v>
                  </c:pt>
                  <c:pt idx="7">
                    <c:v>29%</c:v>
                  </c:pt>
                </c15:dlblRangeCache>
              </c15:datalabelsRange>
            </c:ext>
            <c:ext xmlns:c16="http://schemas.microsoft.com/office/drawing/2014/chart" uri="{C3380CC4-5D6E-409C-BE32-E72D297353CC}">
              <c16:uniqueId val="{00000008-E77A-4563-9E07-0CB0C681B391}"/>
            </c:ext>
          </c:extLst>
        </c:ser>
        <c:ser>
          <c:idx val="1"/>
          <c:order val="1"/>
          <c:tx>
            <c:strRef>
              <c:f>'36bperfresol_graf'!$D$13</c:f>
              <c:strCache>
                <c:ptCount val="1"/>
                <c:pt idx="0">
                  <c:v>Grado II</c:v>
                </c:pt>
              </c:strCache>
            </c:strRef>
          </c:tx>
          <c:spPr>
            <a:solidFill>
              <a:srgbClr val="9966FF"/>
            </a:solidFill>
          </c:spPr>
          <c:invertIfNegative val="0"/>
          <c:dLbls>
            <c:dLbl>
              <c:idx val="0"/>
              <c:tx>
                <c:rich>
                  <a:bodyPr/>
                  <a:lstStyle/>
                  <a:p>
                    <a:fld id="{FE06F603-EE38-4902-8CD2-DA2FC335757C}" type="CELLRANGE">
                      <a:rPr lang="en-US"/>
                      <a:pPr/>
                      <a:t>[CELLRANGE]</a:t>
                    </a:fld>
                    <a:endParaRPr lang="en-US" baseline="0"/>
                  </a:p>
                  <a:p>
                    <a:fld id="{9376FAF1-408E-4E2E-A4A4-6FD5C5721E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77A-4563-9E07-0CB0C681B391}"/>
                </c:ext>
              </c:extLst>
            </c:dLbl>
            <c:dLbl>
              <c:idx val="1"/>
              <c:tx>
                <c:rich>
                  <a:bodyPr/>
                  <a:lstStyle/>
                  <a:p>
                    <a:fld id="{1BB14121-87F5-4748-91CB-BB2E842C2796}" type="CELLRANGE">
                      <a:rPr lang="en-US"/>
                      <a:pPr/>
                      <a:t>[CELLRANGE]</a:t>
                    </a:fld>
                    <a:endParaRPr lang="en-US" baseline="0"/>
                  </a:p>
                  <a:p>
                    <a:fld id="{D7CD7B49-F953-45C8-8F55-713607F2050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77A-4563-9E07-0CB0C681B391}"/>
                </c:ext>
              </c:extLst>
            </c:dLbl>
            <c:dLbl>
              <c:idx val="2"/>
              <c:tx>
                <c:rich>
                  <a:bodyPr/>
                  <a:lstStyle/>
                  <a:p>
                    <a:fld id="{713793C0-523C-4F38-B01F-5424E2A24034}" type="CELLRANGE">
                      <a:rPr lang="en-US"/>
                      <a:pPr/>
                      <a:t>[CELLRANGE]</a:t>
                    </a:fld>
                    <a:endParaRPr lang="en-US" baseline="0"/>
                  </a:p>
                  <a:p>
                    <a:fld id="{E11B80BC-6040-45A9-803F-C3181FB6879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77A-4563-9E07-0CB0C681B391}"/>
                </c:ext>
              </c:extLst>
            </c:dLbl>
            <c:dLbl>
              <c:idx val="3"/>
              <c:tx>
                <c:rich>
                  <a:bodyPr/>
                  <a:lstStyle/>
                  <a:p>
                    <a:fld id="{1D159EBA-6DE1-45F4-94AB-96E6ACFAE652}" type="CELLRANGE">
                      <a:rPr lang="en-US"/>
                      <a:pPr/>
                      <a:t>[CELLRANGE]</a:t>
                    </a:fld>
                    <a:endParaRPr lang="en-US" baseline="0"/>
                  </a:p>
                  <a:p>
                    <a:fld id="{89E69896-9512-4421-9020-8346AD873E4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77A-4563-9E07-0CB0C681B391}"/>
                </c:ext>
              </c:extLst>
            </c:dLbl>
            <c:dLbl>
              <c:idx val="4"/>
              <c:tx>
                <c:rich>
                  <a:bodyPr/>
                  <a:lstStyle/>
                  <a:p>
                    <a:fld id="{B4E1A91E-E6B3-4FA4-BDD3-A718DE9D2DB3}" type="CELLRANGE">
                      <a:rPr lang="en-US"/>
                      <a:pPr/>
                      <a:t>[CELLRANGE]</a:t>
                    </a:fld>
                    <a:endParaRPr lang="en-US" baseline="0"/>
                  </a:p>
                  <a:p>
                    <a:fld id="{88250868-D4CB-4FA3-BF0F-9171BB6F20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77A-4563-9E07-0CB0C681B391}"/>
                </c:ext>
              </c:extLst>
            </c:dLbl>
            <c:dLbl>
              <c:idx val="5"/>
              <c:tx>
                <c:rich>
                  <a:bodyPr/>
                  <a:lstStyle/>
                  <a:p>
                    <a:fld id="{28E7E649-7C92-46A2-AE4B-AB976425529E}" type="CELLRANGE">
                      <a:rPr lang="en-US"/>
                      <a:pPr/>
                      <a:t>[CELLRANGE]</a:t>
                    </a:fld>
                    <a:endParaRPr lang="en-US" baseline="0"/>
                  </a:p>
                  <a:p>
                    <a:fld id="{CD469C81-84A2-40FD-B340-0C402A4E171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77A-4563-9E07-0CB0C681B391}"/>
                </c:ext>
              </c:extLst>
            </c:dLbl>
            <c:dLbl>
              <c:idx val="6"/>
              <c:tx>
                <c:rich>
                  <a:bodyPr/>
                  <a:lstStyle/>
                  <a:p>
                    <a:fld id="{2C4CA731-76EE-49DF-A868-247EDDEC55A7}" type="CELLRANGE">
                      <a:rPr lang="en-US"/>
                      <a:pPr/>
                      <a:t>[CELLRANGE]</a:t>
                    </a:fld>
                    <a:endParaRPr lang="en-US" baseline="0"/>
                  </a:p>
                  <a:p>
                    <a:fld id="{83CAF055-97CC-4457-A1B3-AD49C7FD77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77A-4563-9E07-0CB0C681B391}"/>
                </c:ext>
              </c:extLst>
            </c:dLbl>
            <c:dLbl>
              <c:idx val="7"/>
              <c:tx>
                <c:rich>
                  <a:bodyPr/>
                  <a:lstStyle/>
                  <a:p>
                    <a:fld id="{6991B670-80E0-40AB-8BD6-14DBF1EF93C1}" type="CELLRANGE">
                      <a:rPr lang="en-US"/>
                      <a:pPr/>
                      <a:t>[CELLRANGE]</a:t>
                    </a:fld>
                    <a:endParaRPr lang="en-US" baseline="0"/>
                  </a:p>
                  <a:p>
                    <a:fld id="{45E8A77A-F539-47BF-815E-4150FE19B87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77A-4563-9E07-0CB0C681B39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('36bperfresol_graf'!$E$13,'36bperfresol_graf'!$G$13,'36bperfresol_graf'!$I$13,'36bperfresol_graf'!$K$13,'36bperfresol_graf'!$M$13,'36bperfresol_graf'!$O$13,'36bperfresol_graf'!$Q$13,'36bperfresol_graf'!$S$13)</c:f>
              <c:numCache>
                <c:formatCode>#,##0</c:formatCode>
                <c:ptCount val="8"/>
                <c:pt idx="0">
                  <c:v>781</c:v>
                </c:pt>
                <c:pt idx="1">
                  <c:v>12446</c:v>
                </c:pt>
                <c:pt idx="2">
                  <c:v>7989</c:v>
                </c:pt>
                <c:pt idx="3">
                  <c:v>11702</c:v>
                </c:pt>
                <c:pt idx="4">
                  <c:v>13141</c:v>
                </c:pt>
                <c:pt idx="5">
                  <c:v>21407</c:v>
                </c:pt>
                <c:pt idx="6">
                  <c:v>68980</c:v>
                </c:pt>
                <c:pt idx="7">
                  <c:v>243829</c:v>
                </c:pt>
              </c:numCache>
            </c:numRef>
          </c:val>
          <c:extLst>
            <c:ext xmlns:c15="http://schemas.microsoft.com/office/drawing/2012/chart" uri="{02D57815-91ED-43cb-92C2-25804820EDAC}">
              <c15:datalabelsRange>
                <c15:f>'36bperfresol_graf'!$V$13:$AC$13</c15:f>
                <c15:dlblRangeCache>
                  <c:ptCount val="8"/>
                  <c:pt idx="0">
                    <c:v>45%</c:v>
                  </c:pt>
                  <c:pt idx="1">
                    <c:v>39%</c:v>
                  </c:pt>
                  <c:pt idx="2">
                    <c:v>37%</c:v>
                  </c:pt>
                  <c:pt idx="3">
                    <c:v>38%</c:v>
                  </c:pt>
                  <c:pt idx="4">
                    <c:v>37%</c:v>
                  </c:pt>
                  <c:pt idx="5">
                    <c:v>37%</c:v>
                  </c:pt>
                  <c:pt idx="6">
                    <c:v>35%</c:v>
                  </c:pt>
                  <c:pt idx="7">
                    <c:v>38%</c:v>
                  </c:pt>
                </c15:dlblRangeCache>
              </c15:datalabelsRange>
            </c:ext>
            <c:ext xmlns:c16="http://schemas.microsoft.com/office/drawing/2014/chart" uri="{C3380CC4-5D6E-409C-BE32-E72D297353CC}">
              <c16:uniqueId val="{00000011-E77A-4563-9E07-0CB0C681B391}"/>
            </c:ext>
          </c:extLst>
        </c:ser>
        <c:ser>
          <c:idx val="2"/>
          <c:order val="2"/>
          <c:tx>
            <c:strRef>
              <c:f>'36bperfresol_graf'!$D$14</c:f>
              <c:strCache>
                <c:ptCount val="1"/>
                <c:pt idx="0">
                  <c:v>Grado I</c:v>
                </c:pt>
              </c:strCache>
            </c:strRef>
          </c:tx>
          <c:spPr>
            <a:solidFill>
              <a:srgbClr val="CCCCFF"/>
            </a:solidFill>
          </c:spPr>
          <c:invertIfNegative val="0"/>
          <c:dLbls>
            <c:dLbl>
              <c:idx val="0"/>
              <c:tx>
                <c:rich>
                  <a:bodyPr/>
                  <a:lstStyle/>
                  <a:p>
                    <a:fld id="{9A639D7F-A7A5-4A7B-8C27-F55499EB59C3}" type="CELLRANGE">
                      <a:rPr lang="en-US"/>
                      <a:pPr/>
                      <a:t>[CELLRANGE]</a:t>
                    </a:fld>
                    <a:endParaRPr lang="en-US" baseline="0"/>
                  </a:p>
                  <a:p>
                    <a:fld id="{C11F951C-FC56-49C1-811B-5657BCE9B2D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77A-4563-9E07-0CB0C681B391}"/>
                </c:ext>
              </c:extLst>
            </c:dLbl>
            <c:dLbl>
              <c:idx val="1"/>
              <c:tx>
                <c:rich>
                  <a:bodyPr/>
                  <a:lstStyle/>
                  <a:p>
                    <a:fld id="{6FB7A9F1-9D26-46B8-8B74-5CE361EF5CB0}" type="CELLRANGE">
                      <a:rPr lang="en-US"/>
                      <a:pPr/>
                      <a:t>[CELLRANGE]</a:t>
                    </a:fld>
                    <a:endParaRPr lang="en-US" baseline="0"/>
                  </a:p>
                  <a:p>
                    <a:fld id="{EA0816C6-BD05-4091-B51E-0770317F288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77A-4563-9E07-0CB0C681B391}"/>
                </c:ext>
              </c:extLst>
            </c:dLbl>
            <c:dLbl>
              <c:idx val="2"/>
              <c:tx>
                <c:rich>
                  <a:bodyPr/>
                  <a:lstStyle/>
                  <a:p>
                    <a:fld id="{D82F7935-A3E5-4D02-A284-648D7346E4C5}" type="CELLRANGE">
                      <a:rPr lang="en-US"/>
                      <a:pPr/>
                      <a:t>[CELLRANGE]</a:t>
                    </a:fld>
                    <a:endParaRPr lang="en-US" baseline="0"/>
                  </a:p>
                  <a:p>
                    <a:fld id="{E711D173-69F2-4168-9870-E53B9E38EC2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77A-4563-9E07-0CB0C681B391}"/>
                </c:ext>
              </c:extLst>
            </c:dLbl>
            <c:dLbl>
              <c:idx val="3"/>
              <c:tx>
                <c:rich>
                  <a:bodyPr/>
                  <a:lstStyle/>
                  <a:p>
                    <a:fld id="{C4F3B8D6-4A42-4BD2-86C8-7559593ED55D}" type="CELLRANGE">
                      <a:rPr lang="en-US"/>
                      <a:pPr/>
                      <a:t>[CELLRANGE]</a:t>
                    </a:fld>
                    <a:endParaRPr lang="en-US" baseline="0"/>
                  </a:p>
                  <a:p>
                    <a:fld id="{5B93084D-563C-42EE-BE5F-A59E161A13E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E77A-4563-9E07-0CB0C681B391}"/>
                </c:ext>
              </c:extLst>
            </c:dLbl>
            <c:dLbl>
              <c:idx val="4"/>
              <c:tx>
                <c:rich>
                  <a:bodyPr/>
                  <a:lstStyle/>
                  <a:p>
                    <a:fld id="{51DFABAE-4786-486E-A3A0-5F72087A1DA3}" type="CELLRANGE">
                      <a:rPr lang="en-US"/>
                      <a:pPr/>
                      <a:t>[CELLRANGE]</a:t>
                    </a:fld>
                    <a:endParaRPr lang="en-US" baseline="0"/>
                  </a:p>
                  <a:p>
                    <a:fld id="{06C13910-CD5C-48D3-A347-96BD4815F6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77A-4563-9E07-0CB0C681B391}"/>
                </c:ext>
              </c:extLst>
            </c:dLbl>
            <c:dLbl>
              <c:idx val="5"/>
              <c:tx>
                <c:rich>
                  <a:bodyPr/>
                  <a:lstStyle/>
                  <a:p>
                    <a:fld id="{C3FFBBC4-65FD-4592-9CE0-9396FA3914B9}" type="CELLRANGE">
                      <a:rPr lang="en-US"/>
                      <a:pPr/>
                      <a:t>[CELLRANGE]</a:t>
                    </a:fld>
                    <a:endParaRPr lang="en-US" baseline="0"/>
                  </a:p>
                  <a:p>
                    <a:fld id="{45A42936-C0D3-4637-B432-1A2EF42EA6C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77A-4563-9E07-0CB0C681B391}"/>
                </c:ext>
              </c:extLst>
            </c:dLbl>
            <c:dLbl>
              <c:idx val="6"/>
              <c:tx>
                <c:rich>
                  <a:bodyPr/>
                  <a:lstStyle/>
                  <a:p>
                    <a:fld id="{6836B5B2-3B56-472A-BC2A-BEFC26A52BDE}" type="CELLRANGE">
                      <a:rPr lang="en-US"/>
                      <a:pPr/>
                      <a:t>[CELLRANGE]</a:t>
                    </a:fld>
                    <a:endParaRPr lang="en-US" baseline="0"/>
                  </a:p>
                  <a:p>
                    <a:fld id="{80540AE7-3603-449C-A0DD-FF94AE0C3B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E77A-4563-9E07-0CB0C681B391}"/>
                </c:ext>
              </c:extLst>
            </c:dLbl>
            <c:dLbl>
              <c:idx val="7"/>
              <c:tx>
                <c:rich>
                  <a:bodyPr/>
                  <a:lstStyle/>
                  <a:p>
                    <a:fld id="{4E27F140-CA09-430C-ABDB-D375724939ED}" type="CELLRANGE">
                      <a:rPr lang="en-US"/>
                      <a:pPr/>
                      <a:t>[CELLRANGE]</a:t>
                    </a:fld>
                    <a:endParaRPr lang="en-US" baseline="0"/>
                  </a:p>
                  <a:p>
                    <a:fld id="{E9E548F9-241E-42AA-80A4-CA47E23CC6A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77A-4563-9E07-0CB0C681B39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('36bperfresol_graf'!$E$14,'36bperfresol_graf'!$G$14,'36bperfresol_graf'!$I$14,'36bperfresol_graf'!$K$14,'36bperfresol_graf'!$M$14,'36bperfresol_graf'!$O$14,'36bperfresol_graf'!$Q$14,'36bperfresol_graf'!$S$14)</c:f>
              <c:numCache>
                <c:formatCode>#,##0</c:formatCode>
                <c:ptCount val="8"/>
                <c:pt idx="0">
                  <c:v>384</c:v>
                </c:pt>
                <c:pt idx="1">
                  <c:v>9282</c:v>
                </c:pt>
                <c:pt idx="2">
                  <c:v>7342</c:v>
                </c:pt>
                <c:pt idx="3">
                  <c:v>9970</c:v>
                </c:pt>
                <c:pt idx="4">
                  <c:v>13476</c:v>
                </c:pt>
                <c:pt idx="5">
                  <c:v>23999</c:v>
                </c:pt>
                <c:pt idx="6">
                  <c:v>86791</c:v>
                </c:pt>
                <c:pt idx="7">
                  <c:v>216127</c:v>
                </c:pt>
              </c:numCache>
            </c:numRef>
          </c:val>
          <c:extLst>
            <c:ext xmlns:c15="http://schemas.microsoft.com/office/drawing/2012/chart" uri="{02D57815-91ED-43cb-92C2-25804820EDAC}">
              <c15:datalabelsRange>
                <c15:f>'36bperfresol_graf'!$V$14:$AC$14</c15:f>
                <c15:dlblRangeCache>
                  <c:ptCount val="8"/>
                  <c:pt idx="0">
                    <c:v>22%</c:v>
                  </c:pt>
                  <c:pt idx="1">
                    <c:v>29%</c:v>
                  </c:pt>
                  <c:pt idx="2">
                    <c:v>34%</c:v>
                  </c:pt>
                  <c:pt idx="3">
                    <c:v>33%</c:v>
                  </c:pt>
                  <c:pt idx="4">
                    <c:v>38%</c:v>
                  </c:pt>
                  <c:pt idx="5">
                    <c:v>42%</c:v>
                  </c:pt>
                  <c:pt idx="6">
                    <c:v>44%</c:v>
                  </c:pt>
                  <c:pt idx="7">
                    <c:v>33%</c:v>
                  </c:pt>
                </c15:dlblRangeCache>
              </c15:datalabelsRange>
            </c:ext>
            <c:ext xmlns:c16="http://schemas.microsoft.com/office/drawing/2014/chart" uri="{C3380CC4-5D6E-409C-BE32-E72D297353CC}">
              <c16:uniqueId val="{0000001A-E77A-4563-9E07-0CB0C681B391}"/>
            </c:ext>
          </c:extLst>
        </c:ser>
        <c:ser>
          <c:idx val="3"/>
          <c:order val="3"/>
          <c:tx>
            <c:strRef>
              <c:f>'36bperfresol_graf'!$D$15</c:f>
              <c:strCache>
                <c:ptCount val="1"/>
              </c:strCache>
            </c:strRef>
          </c:tx>
          <c:spPr>
            <a:solidFill>
              <a:srgbClr val="0066CC"/>
            </a:solidFill>
          </c:spPr>
          <c:invertIfNegative val="0"/>
          <c:dLbls>
            <c:dLbl>
              <c:idx val="0"/>
              <c:tx>
                <c:rich>
                  <a:bodyPr/>
                  <a:lstStyle/>
                  <a:p>
                    <a:fld id="{E8804C1E-8E8D-4785-8E95-03517CE2EA9A}" type="CELLRANGE">
                      <a:rPr lang="en-US"/>
                      <a:pPr/>
                      <a:t>[CELLRANGE]</a:t>
                    </a:fld>
                    <a:endParaRPr lang="en-US" baseline="0"/>
                  </a:p>
                  <a:p>
                    <a:fld id="{73CBC5ED-C08B-4290-988E-41001EECE5E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77A-4563-9E07-0CB0C681B391}"/>
                </c:ext>
              </c:extLst>
            </c:dLbl>
            <c:dLbl>
              <c:idx val="1"/>
              <c:tx>
                <c:rich>
                  <a:bodyPr/>
                  <a:lstStyle/>
                  <a:p>
                    <a:fld id="{3C4920F4-1F65-463A-A756-2C3CAFFFE2BA}" type="CELLRANGE">
                      <a:rPr lang="en-US"/>
                      <a:pPr/>
                      <a:t>[CELLRANGE]</a:t>
                    </a:fld>
                    <a:endParaRPr lang="en-US" baseline="0"/>
                  </a:p>
                  <a:p>
                    <a:fld id="{CDDA5DEA-44D9-4B8F-BB97-0B86EEDE34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77A-4563-9E07-0CB0C681B391}"/>
                </c:ext>
              </c:extLst>
            </c:dLbl>
            <c:dLbl>
              <c:idx val="2"/>
              <c:tx>
                <c:rich>
                  <a:bodyPr/>
                  <a:lstStyle/>
                  <a:p>
                    <a:fld id="{D70D894F-1608-4EFC-AF3F-B66C0715516B}" type="CELLRANGE">
                      <a:rPr lang="en-US"/>
                      <a:pPr/>
                      <a:t>[CELLRANGE]</a:t>
                    </a:fld>
                    <a:endParaRPr lang="en-US" baseline="0"/>
                  </a:p>
                  <a:p>
                    <a:fld id="{C6058709-6862-4C56-81F6-D2445E5588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77A-4563-9E07-0CB0C681B391}"/>
                </c:ext>
              </c:extLst>
            </c:dLbl>
            <c:dLbl>
              <c:idx val="3"/>
              <c:tx>
                <c:rich>
                  <a:bodyPr/>
                  <a:lstStyle/>
                  <a:p>
                    <a:fld id="{973857A7-66E3-4409-903B-9D086E8522CA}" type="CELLRANGE">
                      <a:rPr lang="en-US"/>
                      <a:pPr/>
                      <a:t>[CELLRANGE]</a:t>
                    </a:fld>
                    <a:endParaRPr lang="en-US" baseline="0"/>
                  </a:p>
                  <a:p>
                    <a:fld id="{B49489B3-ACD9-40E8-A848-043A1B1739F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77A-4563-9E07-0CB0C681B391}"/>
                </c:ext>
              </c:extLst>
            </c:dLbl>
            <c:dLbl>
              <c:idx val="4"/>
              <c:tx>
                <c:rich>
                  <a:bodyPr/>
                  <a:lstStyle/>
                  <a:p>
                    <a:fld id="{3B0CB7CC-1822-41DC-A2F4-5045FB09B92B}" type="CELLRANGE">
                      <a:rPr lang="en-US"/>
                      <a:pPr/>
                      <a:t>[CELLRANGE]</a:t>
                    </a:fld>
                    <a:endParaRPr lang="en-US" baseline="0"/>
                  </a:p>
                  <a:p>
                    <a:fld id="{80317CDD-557A-464B-9085-9A6EC9A739E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77A-4563-9E07-0CB0C681B391}"/>
                </c:ext>
              </c:extLst>
            </c:dLbl>
            <c:dLbl>
              <c:idx val="5"/>
              <c:tx>
                <c:rich>
                  <a:bodyPr/>
                  <a:lstStyle/>
                  <a:p>
                    <a:fld id="{8434CCBA-61AE-454D-870E-2A804CD60853}" type="CELLRANGE">
                      <a:rPr lang="en-US"/>
                      <a:pPr/>
                      <a:t>[CELLRANGE]</a:t>
                    </a:fld>
                    <a:endParaRPr lang="en-US" baseline="0"/>
                  </a:p>
                  <a:p>
                    <a:fld id="{D9F61F46-EE11-483B-B001-4722E571BAB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77A-4563-9E07-0CB0C681B391}"/>
                </c:ext>
              </c:extLst>
            </c:dLbl>
            <c:dLbl>
              <c:idx val="6"/>
              <c:tx>
                <c:rich>
                  <a:bodyPr/>
                  <a:lstStyle/>
                  <a:p>
                    <a:fld id="{077E064E-CF90-4DAE-AB57-635BBC68805F}" type="CELLRANGE">
                      <a:rPr lang="en-US"/>
                      <a:pPr/>
                      <a:t>[CELLRANGE]</a:t>
                    </a:fld>
                    <a:endParaRPr lang="en-US" baseline="0"/>
                  </a:p>
                  <a:p>
                    <a:fld id="{668ACA28-4708-4429-8EC3-5B5D2B7E55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77A-4563-9E07-0CB0C681B391}"/>
                </c:ext>
              </c:extLst>
            </c:dLbl>
            <c:dLbl>
              <c:idx val="7"/>
              <c:tx>
                <c:rich>
                  <a:bodyPr/>
                  <a:lstStyle/>
                  <a:p>
                    <a:fld id="{F93DC540-39A2-418F-81D7-39470D98BE71}" type="CELLRANGE">
                      <a:rPr lang="en-US"/>
                      <a:pPr/>
                      <a:t>[CELLRANGE]</a:t>
                    </a:fld>
                    <a:endParaRPr lang="en-US" baseline="0"/>
                  </a:p>
                  <a:p>
                    <a:fld id="{2FFA1FC8-7C8D-4A12-BD0F-955C01C5216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77A-4563-9E07-0CB0C681B391}"/>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('36bperfresol_graf'!$E$15,'36bperfresol_graf'!$G$15,'36bperfresol_graf'!$I$15,'36bperfresol_graf'!$K$15,'36bperfresol_graf'!$M$15,'36bperfresol_graf'!$O$15,'36bperfresol_graf'!$Q$15,'36bperfresol_graf'!$S$15)</c:f>
              <c:numCache>
                <c:formatCode>#,##0</c:formatCode>
                <c:ptCount val="8"/>
              </c:numCache>
            </c:numRef>
          </c:val>
          <c:extLst>
            <c:ext xmlns:c15="http://schemas.microsoft.com/office/drawing/2012/chart" uri="{02D57815-91ED-43cb-92C2-25804820EDAC}">
              <c15:datalabelsRange>
                <c15:f>'36bperfresol_graf'!$V$15:$AC$15</c15:f>
                <c15:dlblRangeCache>
                  <c:ptCount val="8"/>
                </c15:dlblRangeCache>
              </c15:datalabelsRange>
            </c:ext>
            <c:ext xmlns:c16="http://schemas.microsoft.com/office/drawing/2014/chart" uri="{C3380CC4-5D6E-409C-BE32-E72D297353CC}">
              <c16:uniqueId val="{00000023-E77A-4563-9E07-0CB0C681B391}"/>
            </c:ext>
          </c:extLst>
        </c:ser>
        <c:dLbls>
          <c:dLblPos val="ctr"/>
          <c:showLegendKey val="0"/>
          <c:showVal val="1"/>
          <c:showCatName val="0"/>
          <c:showSerName val="0"/>
          <c:showPercent val="0"/>
          <c:showBubbleSize val="0"/>
        </c:dLbls>
        <c:gapWidth val="30"/>
        <c:overlap val="100"/>
        <c:axId val="-1839934832"/>
        <c:axId val="-1839931568"/>
      </c:barChart>
      <c:catAx>
        <c:axId val="-183993483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chemeClr val="accent1">
                    <a:lumMod val="75000"/>
                  </a:schemeClr>
                </a:solidFill>
                <a:latin typeface="Verdana"/>
                <a:ea typeface="Verdana"/>
                <a:cs typeface="Verdana"/>
              </a:defRPr>
            </a:pPr>
            <a:endParaRPr lang="es-ES"/>
          </a:p>
        </c:txPr>
        <c:crossAx val="-1839931568"/>
        <c:crosses val="autoZero"/>
        <c:auto val="1"/>
        <c:lblAlgn val="ctr"/>
        <c:lblOffset val="100"/>
        <c:noMultiLvlLbl val="0"/>
      </c:catAx>
      <c:valAx>
        <c:axId val="-1839931568"/>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chemeClr val="accent1">
                    <a:lumMod val="75000"/>
                  </a:schemeClr>
                </a:solidFill>
                <a:latin typeface="Verdana"/>
                <a:ea typeface="Verdana"/>
                <a:cs typeface="Verdana"/>
              </a:defRPr>
            </a:pPr>
            <a:endParaRPr lang="es-ES"/>
          </a:p>
        </c:txPr>
        <c:crossAx val="-1839934832"/>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b="1" i="0" baseline="0">
                <a:solidFill>
                  <a:schemeClr val="accent1">
                    <a:lumMod val="75000"/>
                  </a:schemeClr>
                </a:solidFill>
                <a:effectLst/>
                <a:latin typeface="+mn-lt"/>
              </a:rPr>
              <a:t>Distribución por Grado de Resolución de cada tramo de edad. Hombres</a:t>
            </a:r>
            <a:endParaRPr lang="es-ES" sz="1100">
              <a:solidFill>
                <a:schemeClr val="accent1">
                  <a:lumMod val="75000"/>
                </a:schemeClr>
              </a:solidFill>
              <a:effectLst/>
              <a:latin typeface="+mn-lt"/>
            </a:endParaRPr>
          </a:p>
        </c:rich>
      </c:tx>
      <c:layout>
        <c:manualLayout>
          <c:xMode val="edge"/>
          <c:yMode val="edge"/>
          <c:x val="0.17793855742024445"/>
          <c:y val="4.3585460908295553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'36bperfresol_graf'!$D$12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F13B-4F65-A59B-A96749FB406D}"/>
              </c:ext>
            </c:extLst>
          </c:dPt>
          <c:dPt>
            <c:idx val="1"/>
            <c:invertIfNegative val="0"/>
            <c:bubble3D val="0"/>
            <c:extLst>
              <c:ext xmlns:c16="http://schemas.microsoft.com/office/drawing/2014/chart" uri="{C3380CC4-5D6E-409C-BE32-E72D297353CC}">
                <c16:uniqueId val="{00000001-F13B-4F65-A59B-A96749FB406D}"/>
              </c:ext>
            </c:extLst>
          </c:dPt>
          <c:dPt>
            <c:idx val="2"/>
            <c:invertIfNegative val="0"/>
            <c:bubble3D val="0"/>
            <c:extLst>
              <c:ext xmlns:c16="http://schemas.microsoft.com/office/drawing/2014/chart" uri="{C3380CC4-5D6E-409C-BE32-E72D297353CC}">
                <c16:uniqueId val="{00000002-F13B-4F65-A59B-A96749FB406D}"/>
              </c:ext>
            </c:extLst>
          </c:dPt>
          <c:dPt>
            <c:idx val="3"/>
            <c:invertIfNegative val="0"/>
            <c:bubble3D val="0"/>
            <c:extLst>
              <c:ext xmlns:c16="http://schemas.microsoft.com/office/drawing/2014/chart" uri="{C3380CC4-5D6E-409C-BE32-E72D297353CC}">
                <c16:uniqueId val="{00000003-F13B-4F65-A59B-A96749FB406D}"/>
              </c:ext>
            </c:extLst>
          </c:dPt>
          <c:dPt>
            <c:idx val="4"/>
            <c:invertIfNegative val="0"/>
            <c:bubble3D val="0"/>
            <c:extLst>
              <c:ext xmlns:c16="http://schemas.microsoft.com/office/drawing/2014/chart" uri="{C3380CC4-5D6E-409C-BE32-E72D297353CC}">
                <c16:uniqueId val="{00000004-F13B-4F65-A59B-A96749FB406D}"/>
              </c:ext>
            </c:extLst>
          </c:dPt>
          <c:dPt>
            <c:idx val="5"/>
            <c:invertIfNegative val="0"/>
            <c:bubble3D val="0"/>
            <c:extLst>
              <c:ext xmlns:c16="http://schemas.microsoft.com/office/drawing/2014/chart" uri="{C3380CC4-5D6E-409C-BE32-E72D297353CC}">
                <c16:uniqueId val="{00000005-F13B-4F65-A59B-A96749FB406D}"/>
              </c:ext>
            </c:extLst>
          </c:dPt>
          <c:dPt>
            <c:idx val="6"/>
            <c:invertIfNegative val="0"/>
            <c:bubble3D val="0"/>
            <c:extLst>
              <c:ext xmlns:c16="http://schemas.microsoft.com/office/drawing/2014/chart" uri="{C3380CC4-5D6E-409C-BE32-E72D297353CC}">
                <c16:uniqueId val="{00000006-F13B-4F65-A59B-A96749FB406D}"/>
              </c:ext>
            </c:extLst>
          </c:dPt>
          <c:dPt>
            <c:idx val="7"/>
            <c:invertIfNegative val="0"/>
            <c:bubble3D val="0"/>
            <c:extLst>
              <c:ext xmlns:c16="http://schemas.microsoft.com/office/drawing/2014/chart" uri="{C3380CC4-5D6E-409C-BE32-E72D297353CC}">
                <c16:uniqueId val="{00000007-F13B-4F65-A59B-A96749FB406D}"/>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F13B-4F65-A59B-A96749FB406D}"/>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F13B-4F65-A59B-A96749FB406D}"/>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F13B-4F65-A59B-A96749FB406D}"/>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F13B-4F65-A59B-A96749FB406D}"/>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F13B-4F65-A59B-A96749FB406D}"/>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F13B-4F65-A59B-A96749FB406D}"/>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F13B-4F65-A59B-A96749FB406D}"/>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F13B-4F65-A59B-A96749FB406D}"/>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('36bperfresol_graf'!$E$17,'36bperfresol_graf'!$G$17,'36bperfresol_graf'!$I$17,'36bperfresol_graf'!$K$17,'36bperfresol_graf'!$M$17,'36bperfresol_graf'!$O$17,'36bperfresol_graf'!$Q$17,'36bperfresol_graf'!$S$17)</c:f>
              <c:numCache>
                <c:formatCode>#,##0</c:formatCode>
                <c:ptCount val="8"/>
                <c:pt idx="0">
                  <c:v>727</c:v>
                </c:pt>
                <c:pt idx="1">
                  <c:v>22328</c:v>
                </c:pt>
                <c:pt idx="2">
                  <c:v>9668</c:v>
                </c:pt>
                <c:pt idx="3">
                  <c:v>11089</c:v>
                </c:pt>
                <c:pt idx="4">
                  <c:v>9731</c:v>
                </c:pt>
                <c:pt idx="5">
                  <c:v>12999</c:v>
                </c:pt>
                <c:pt idx="6">
                  <c:v>29926</c:v>
                </c:pt>
                <c:pt idx="7">
                  <c:v>60495</c:v>
                </c:pt>
              </c:numCache>
            </c:numRef>
          </c:val>
          <c:extLst>
            <c:ext xmlns:c15="http://schemas.microsoft.com/office/drawing/2012/chart" uri="{02D57815-91ED-43cb-92C2-25804820EDAC}">
              <c15:datalabelsRange>
                <c15:f>'36bperfresol_graf'!$V$17:$AC$17</c15:f>
                <c15:dlblRangeCache>
                  <c:ptCount val="8"/>
                  <c:pt idx="0">
                    <c:v>33%</c:v>
                  </c:pt>
                  <c:pt idx="1">
                    <c:v>30%</c:v>
                  </c:pt>
                  <c:pt idx="2">
                    <c:v>28%</c:v>
                  </c:pt>
                  <c:pt idx="3">
                    <c:v>27%</c:v>
                  </c:pt>
                  <c:pt idx="4">
                    <c:v>24%</c:v>
                  </c:pt>
                  <c:pt idx="5">
                    <c:v>22%</c:v>
                  </c:pt>
                  <c:pt idx="6">
                    <c:v>24%</c:v>
                  </c:pt>
                  <c:pt idx="7">
                    <c:v>26%</c:v>
                  </c:pt>
                </c15:dlblRangeCache>
              </c15:datalabelsRange>
            </c:ext>
            <c:ext xmlns:c16="http://schemas.microsoft.com/office/drawing/2014/chart" uri="{C3380CC4-5D6E-409C-BE32-E72D297353CC}">
              <c16:uniqueId val="{00000008-F13B-4F65-A59B-A96749FB406D}"/>
            </c:ext>
          </c:extLst>
        </c:ser>
        <c:ser>
          <c:idx val="1"/>
          <c:order val="1"/>
          <c:tx>
            <c:strRef>
              <c:f>'36bperfresol_graf'!$D$13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F13B-4F65-A59B-A96749FB406D}"/>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F13B-4F65-A59B-A96749FB406D}"/>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F13B-4F65-A59B-A96749FB406D}"/>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F13B-4F65-A59B-A96749FB406D}"/>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F13B-4F65-A59B-A96749FB406D}"/>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F13B-4F65-A59B-A96749FB406D}"/>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F13B-4F65-A59B-A96749FB406D}"/>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F13B-4F65-A59B-A96749FB406D}"/>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('36bperfresol_graf'!$E$18,'36bperfresol_graf'!$G$18,'36bperfresol_graf'!$I$18,'36bperfresol_graf'!$K$18,'36bperfresol_graf'!$M$18,'36bperfresol_graf'!$O$18,'36bperfresol_graf'!$Q$18,'36bperfresol_graf'!$S$18)</c:f>
              <c:numCache>
                <c:formatCode>#,##0</c:formatCode>
                <c:ptCount val="8"/>
                <c:pt idx="0">
                  <c:v>1072</c:v>
                </c:pt>
                <c:pt idx="1">
                  <c:v>30859</c:v>
                </c:pt>
                <c:pt idx="2">
                  <c:v>12614</c:v>
                </c:pt>
                <c:pt idx="3">
                  <c:v>15411</c:v>
                </c:pt>
                <c:pt idx="4">
                  <c:v>15766</c:v>
                </c:pt>
                <c:pt idx="5">
                  <c:v>23287</c:v>
                </c:pt>
                <c:pt idx="6">
                  <c:v>46858</c:v>
                </c:pt>
                <c:pt idx="7">
                  <c:v>84175</c:v>
                </c:pt>
              </c:numCache>
            </c:numRef>
          </c:val>
          <c:extLst>
            <c:ext xmlns:c15="http://schemas.microsoft.com/office/drawing/2012/chart" uri="{02D57815-91ED-43cb-92C2-25804820EDAC}">
              <c15:datalabelsRange>
                <c15:f>'36bperfresol_graf'!$V$18:$AC$18</c15:f>
                <c15:dlblRangeCache>
                  <c:ptCount val="8"/>
                  <c:pt idx="0">
                    <c:v>48%</c:v>
                  </c:pt>
                  <c:pt idx="1">
                    <c:v>41%</c:v>
                  </c:pt>
                  <c:pt idx="2">
                    <c:v>36%</c:v>
                  </c:pt>
                  <c:pt idx="3">
                    <c:v>38%</c:v>
                  </c:pt>
                  <c:pt idx="4">
                    <c:v>38%</c:v>
                  </c:pt>
                  <c:pt idx="5">
                    <c:v>39%</c:v>
                  </c:pt>
                  <c:pt idx="6">
                    <c:v>38%</c:v>
                  </c:pt>
                  <c:pt idx="7">
                    <c:v>37%</c:v>
                  </c:pt>
                </c15:dlblRangeCache>
              </c15:datalabelsRange>
            </c:ext>
            <c:ext xmlns:c16="http://schemas.microsoft.com/office/drawing/2014/chart" uri="{C3380CC4-5D6E-409C-BE32-E72D297353CC}">
              <c16:uniqueId val="{00000011-F13B-4F65-A59B-A96749FB406D}"/>
            </c:ext>
          </c:extLst>
        </c:ser>
        <c:ser>
          <c:idx val="2"/>
          <c:order val="2"/>
          <c:tx>
            <c:strRef>
              <c:f>'36bperfresol_graf'!$D$14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F13B-4F65-A59B-A96749FB406D}"/>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F13B-4F65-A59B-A96749FB406D}"/>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F13B-4F65-A59B-A96749FB406D}"/>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F13B-4F65-A59B-A96749FB406D}"/>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F13B-4F65-A59B-A96749FB406D}"/>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F13B-4F65-A59B-A96749FB406D}"/>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F13B-4F65-A59B-A96749FB406D}"/>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F13B-4F65-A59B-A96749FB406D}"/>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('36bperfresol_graf'!$E$19,'36bperfresol_graf'!$G$19,'36bperfresol_graf'!$I$19,'36bperfresol_graf'!$K$19,'36bperfresol_graf'!$M$19,'36bperfresol_graf'!$O$19,'36bperfresol_graf'!$Q$19,'36bperfresol_graf'!$S$19)</c:f>
              <c:numCache>
                <c:formatCode>#,##0</c:formatCode>
                <c:ptCount val="8"/>
                <c:pt idx="0">
                  <c:v>419</c:v>
                </c:pt>
                <c:pt idx="1">
                  <c:v>21306</c:v>
                </c:pt>
                <c:pt idx="2">
                  <c:v>12503</c:v>
                </c:pt>
                <c:pt idx="3">
                  <c:v>13994</c:v>
                </c:pt>
                <c:pt idx="4">
                  <c:v>15484</c:v>
                </c:pt>
                <c:pt idx="5">
                  <c:v>23641</c:v>
                </c:pt>
                <c:pt idx="6">
                  <c:v>46555</c:v>
                </c:pt>
                <c:pt idx="7">
                  <c:v>85154</c:v>
                </c:pt>
              </c:numCache>
            </c:numRef>
          </c:val>
          <c:extLst>
            <c:ext xmlns:c15="http://schemas.microsoft.com/office/drawing/2012/chart" uri="{02D57815-91ED-43cb-92C2-25804820EDAC}">
              <c15:datalabelsRange>
                <c15:f>'36bperfresol_graf'!$V$19:$AC$19</c15:f>
                <c15:dlblRangeCache>
                  <c:ptCount val="8"/>
                  <c:pt idx="0">
                    <c:v>19%</c:v>
                  </c:pt>
                  <c:pt idx="1">
                    <c:v>29%</c:v>
                  </c:pt>
                  <c:pt idx="2">
                    <c:v>36%</c:v>
                  </c:pt>
                  <c:pt idx="3">
                    <c:v>35%</c:v>
                  </c:pt>
                  <c:pt idx="4">
                    <c:v>38%</c:v>
                  </c:pt>
                  <c:pt idx="5">
                    <c:v>39%</c:v>
                  </c:pt>
                  <c:pt idx="6">
                    <c:v>38%</c:v>
                  </c:pt>
                  <c:pt idx="7">
                    <c:v>37%</c:v>
                  </c:pt>
                </c15:dlblRangeCache>
              </c15:datalabelsRange>
            </c:ext>
            <c:ext xmlns:c16="http://schemas.microsoft.com/office/drawing/2014/chart" uri="{C3380CC4-5D6E-409C-BE32-E72D297353CC}">
              <c16:uniqueId val="{0000001A-F13B-4F65-A59B-A96749FB406D}"/>
            </c:ext>
          </c:extLst>
        </c:ser>
        <c:ser>
          <c:idx val="3"/>
          <c:order val="3"/>
          <c:tx>
            <c:strRef>
              <c:f>'36bperfresol_graf'!$D$15</c:f>
              <c:strCache>
                <c:ptCount val="1"/>
              </c:strCache>
            </c:strRef>
          </c:tx>
          <c:spPr>
            <a:solidFill>
              <a:srgbClr val="0066CC"/>
            </a:solidFill>
          </c:spPr>
          <c:invertIfNegative val="0"/>
          <c:dLbls>
            <c:dLbl>
              <c:idx val="0"/>
              <c:tx>
                <c:rich>
                  <a:bodyPr/>
                  <a:lstStyle/>
                  <a:p>
                    <a:fld id="{4AC58015-204D-4531-8A73-950B55F43248}" type="CELLRANGE">
                      <a:rPr lang="en-US"/>
                      <a:pPr/>
                      <a:t>[CELLRANGE]</a:t>
                    </a:fld>
                    <a:endParaRPr lang="en-US" baseline="0"/>
                  </a:p>
                  <a:p>
                    <a:fld id="{4E510CA6-8769-49C0-8FAE-B5F78DDFDC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F13B-4F65-A59B-A96749FB406D}"/>
                </c:ext>
              </c:extLst>
            </c:dLbl>
            <c:dLbl>
              <c:idx val="1"/>
              <c:tx>
                <c:rich>
                  <a:bodyPr/>
                  <a:lstStyle/>
                  <a:p>
                    <a:fld id="{2D19647C-1660-4AF0-8C20-0A95DC33499D}" type="CELLRANGE">
                      <a:rPr lang="en-US"/>
                      <a:pPr/>
                      <a:t>[CELLRANGE]</a:t>
                    </a:fld>
                    <a:endParaRPr lang="en-US" baseline="0"/>
                  </a:p>
                  <a:p>
                    <a:fld id="{46D89E3C-C92C-4E7A-A3C0-773BF0C4A6D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F13B-4F65-A59B-A96749FB406D}"/>
                </c:ext>
              </c:extLst>
            </c:dLbl>
            <c:dLbl>
              <c:idx val="2"/>
              <c:tx>
                <c:rich>
                  <a:bodyPr/>
                  <a:lstStyle/>
                  <a:p>
                    <a:fld id="{9A93D390-6E7F-4646-8E22-728C1429CBB2}" type="CELLRANGE">
                      <a:rPr lang="en-US"/>
                      <a:pPr/>
                      <a:t>[CELLRANGE]</a:t>
                    </a:fld>
                    <a:endParaRPr lang="en-US" baseline="0"/>
                  </a:p>
                  <a:p>
                    <a:fld id="{32586398-8CBF-45D6-9C95-E6D24AAC26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F13B-4F65-A59B-A96749FB406D}"/>
                </c:ext>
              </c:extLst>
            </c:dLbl>
            <c:dLbl>
              <c:idx val="3"/>
              <c:tx>
                <c:rich>
                  <a:bodyPr/>
                  <a:lstStyle/>
                  <a:p>
                    <a:fld id="{FA06B822-DB72-44C5-B456-8C10948F051A}" type="CELLRANGE">
                      <a:rPr lang="en-US"/>
                      <a:pPr/>
                      <a:t>[CELLRANGE]</a:t>
                    </a:fld>
                    <a:endParaRPr lang="en-US" baseline="0"/>
                  </a:p>
                  <a:p>
                    <a:fld id="{F6BE6525-DF41-4F15-8B67-3346F75D88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F13B-4F65-A59B-A96749FB406D}"/>
                </c:ext>
              </c:extLst>
            </c:dLbl>
            <c:dLbl>
              <c:idx val="4"/>
              <c:tx>
                <c:rich>
                  <a:bodyPr/>
                  <a:lstStyle/>
                  <a:p>
                    <a:fld id="{8A7DFC74-76C0-485B-9978-52AF37146D3F}" type="CELLRANGE">
                      <a:rPr lang="en-US"/>
                      <a:pPr/>
                      <a:t>[CELLRANGE]</a:t>
                    </a:fld>
                    <a:endParaRPr lang="en-US" baseline="0"/>
                  </a:p>
                  <a:p>
                    <a:fld id="{FDFBB13B-92C8-4D98-9480-2531C2C7A8A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F13B-4F65-A59B-A96749FB406D}"/>
                </c:ext>
              </c:extLst>
            </c:dLbl>
            <c:dLbl>
              <c:idx val="5"/>
              <c:tx>
                <c:rich>
                  <a:bodyPr/>
                  <a:lstStyle/>
                  <a:p>
                    <a:fld id="{2DE99DD4-EEC9-4672-98DC-7491DDB1D512}" type="CELLRANGE">
                      <a:rPr lang="en-US"/>
                      <a:pPr/>
                      <a:t>[CELLRANGE]</a:t>
                    </a:fld>
                    <a:endParaRPr lang="en-US" baseline="0"/>
                  </a:p>
                  <a:p>
                    <a:fld id="{AB2043A7-DC38-4B79-9B80-6342814AA0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F13B-4F65-A59B-A96749FB406D}"/>
                </c:ext>
              </c:extLst>
            </c:dLbl>
            <c:dLbl>
              <c:idx val="6"/>
              <c:tx>
                <c:rich>
                  <a:bodyPr/>
                  <a:lstStyle/>
                  <a:p>
                    <a:fld id="{DB4858DF-0251-4EDE-8A38-A6873EB206DD}" type="CELLRANGE">
                      <a:rPr lang="en-US"/>
                      <a:pPr/>
                      <a:t>[CELLRANGE]</a:t>
                    </a:fld>
                    <a:endParaRPr lang="en-US" baseline="0"/>
                  </a:p>
                  <a:p>
                    <a:fld id="{490305BA-80E9-40F2-8474-FAB505365A5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F13B-4F65-A59B-A96749FB406D}"/>
                </c:ext>
              </c:extLst>
            </c:dLbl>
            <c:dLbl>
              <c:idx val="7"/>
              <c:tx>
                <c:rich>
                  <a:bodyPr/>
                  <a:lstStyle/>
                  <a:p>
                    <a:fld id="{6E709CCF-E21E-4531-B095-A26B6AB0DF72}" type="CELLRANGE">
                      <a:rPr lang="en-US"/>
                      <a:pPr/>
                      <a:t>[CELLRANGE]</a:t>
                    </a:fld>
                    <a:endParaRPr lang="en-US" baseline="0"/>
                  </a:p>
                  <a:p>
                    <a:fld id="{06BDAD34-BF5E-4941-AA93-E12E9EA5BB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F13B-4F65-A59B-A96749FB406D}"/>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('36bperfresol_graf'!$E$20,'36bperfresol_graf'!$G$20,'36bperfresol_graf'!$I$20,'36bperfresol_graf'!$K$20,'36bperfresol_graf'!$M$20,'36bperfresol_graf'!$O$20,'36bperfresol_graf'!$Q$20,'36bperfresol_graf'!$S$20)</c:f>
              <c:numCache>
                <c:formatCode>#,##0</c:formatCode>
                <c:ptCount val="8"/>
              </c:numCache>
            </c:numRef>
          </c:val>
          <c:extLst>
            <c:ext xmlns:c15="http://schemas.microsoft.com/office/drawing/2012/chart" uri="{02D57815-91ED-43cb-92C2-25804820EDAC}">
              <c15:datalabelsRange>
                <c15:f>'36bperfresol_graf'!$V$20:$AC$20</c15:f>
                <c15:dlblRangeCache>
                  <c:ptCount val="8"/>
                </c15:dlblRangeCache>
              </c15:datalabelsRange>
            </c:ext>
            <c:ext xmlns:c16="http://schemas.microsoft.com/office/drawing/2014/chart" uri="{C3380CC4-5D6E-409C-BE32-E72D297353CC}">
              <c16:uniqueId val="{00000023-F13B-4F65-A59B-A96749FB406D}"/>
            </c:ext>
          </c:extLst>
        </c:ser>
        <c:dLbls>
          <c:dLblPos val="ctr"/>
          <c:showLegendKey val="0"/>
          <c:showVal val="1"/>
          <c:showCatName val="0"/>
          <c:showSerName val="0"/>
          <c:showPercent val="0"/>
          <c:showBubbleSize val="0"/>
        </c:dLbls>
        <c:gapWidth val="30"/>
        <c:overlap val="100"/>
        <c:axId val="-1839934288"/>
        <c:axId val="-1839931024"/>
      </c:barChart>
      <c:catAx>
        <c:axId val="-1839934288"/>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chemeClr val="accent1">
                    <a:lumMod val="75000"/>
                  </a:schemeClr>
                </a:solidFill>
                <a:latin typeface="Verdana"/>
                <a:ea typeface="Verdana"/>
                <a:cs typeface="Verdana"/>
              </a:defRPr>
            </a:pPr>
            <a:endParaRPr lang="es-ES"/>
          </a:p>
        </c:txPr>
        <c:crossAx val="-1839931024"/>
        <c:crosses val="autoZero"/>
        <c:auto val="1"/>
        <c:lblAlgn val="ctr"/>
        <c:lblOffset val="100"/>
        <c:noMultiLvlLbl val="0"/>
      </c:catAx>
      <c:valAx>
        <c:axId val="-183993102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chemeClr val="accent1">
                    <a:lumMod val="75000"/>
                  </a:schemeClr>
                </a:solidFill>
                <a:latin typeface="Verdana"/>
                <a:ea typeface="Verdana"/>
                <a:cs typeface="Verdana"/>
              </a:defRPr>
            </a:pPr>
            <a:endParaRPr lang="es-ES"/>
          </a:p>
        </c:txPr>
        <c:crossAx val="-1839934288"/>
        <c:crosses val="autoZero"/>
        <c:crossBetween val="between"/>
      </c:valAx>
      <c:spPr>
        <a:noFill/>
        <a:ln w="25400">
          <a:noFill/>
        </a:ln>
      </c:spPr>
    </c:plotArea>
    <c:legend>
      <c:legendPos val="r"/>
      <c:legendEntry>
        <c:idx val="0"/>
        <c:delete val="1"/>
      </c:legendEntry>
      <c:layout>
        <c:manualLayout>
          <c:xMode val="edge"/>
          <c:yMode val="edge"/>
          <c:x val="0.87259835693490195"/>
          <c:y val="6.9932925051035232E-3"/>
          <c:w val="0.12740157480314962"/>
          <c:h val="0.33395304753572469"/>
        </c:manualLayout>
      </c:layout>
      <c:overlay val="0"/>
      <c:txPr>
        <a:bodyPr/>
        <a:lstStyle/>
        <a:p>
          <a:pPr>
            <a:defRPr sz="900">
              <a:solidFill>
                <a:schemeClr val="accent1">
                  <a:lumMod val="75000"/>
                </a:schemeClr>
              </a:solidFill>
              <a:latin typeface="+mn-lt"/>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'41benpresaad_graf'!$F$7:$G$7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B8EC-4782-B6E3-6BFFDAA5226C}"/>
              </c:ext>
            </c:extLst>
          </c:dPt>
          <c:dPt>
            <c:idx val="11"/>
            <c:invertIfNegative val="0"/>
            <c:bubble3D val="0"/>
            <c:extLst>
              <c:ext xmlns:c16="http://schemas.microsoft.com/office/drawing/2014/chart" uri="{C3380CC4-5D6E-409C-BE32-E72D297353CC}">
                <c16:uniqueId val="{00000001-B8EC-4782-B6E3-6BFFDAA5226C}"/>
              </c:ext>
            </c:extLst>
          </c:dPt>
          <c:dPt>
            <c:idx val="12"/>
            <c:invertIfNegative val="0"/>
            <c:bubble3D val="0"/>
            <c:extLst>
              <c:ext xmlns:c16="http://schemas.microsoft.com/office/drawing/2014/chart" uri="{C3380CC4-5D6E-409C-BE32-E72D297353CC}">
                <c16:uniqueId val="{00000002-B8EC-4782-B6E3-6BFFDAA5226C}"/>
              </c:ext>
            </c:extLst>
          </c:dPt>
          <c:dPt>
            <c:idx val="14"/>
            <c:invertIfNegative val="0"/>
            <c:bubble3D val="0"/>
            <c:extLst>
              <c:ext xmlns:c16="http://schemas.microsoft.com/office/drawing/2014/chart" uri="{C3380CC4-5D6E-409C-BE32-E72D297353CC}">
                <c16:uniqueId val="{00000003-B8EC-4782-B6E3-6BFFDAA5226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B8EC-4782-B6E3-6BFFDAA5226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B8EC-4782-B6E3-6BFFDAA5226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B8EC-4782-B6E3-6BFFDAA5226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B8EC-4782-B6E3-6BFFDAA5226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B8EC-4782-B6E3-6BFFDAA5226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B8EC-4782-B6E3-6BFFDAA5226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B8EC-4782-B6E3-6BFFDAA5226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B8EC-4782-B6E3-6BFFDAA5226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B8EC-4782-B6E3-6BFFDAA5226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B8EC-4782-B6E3-6BFFDAA5226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B8EC-4782-B6E3-6BFFDAA5226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B8EC-4782-B6E3-6BFFDAA5226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B8EC-4782-B6E3-6BFFDAA5226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B8EC-4782-B6E3-6BFFDAA5226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B8EC-4782-B6E3-6BFFDAA5226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B8EC-4782-B6E3-6BFFDAA5226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B8EC-4782-B6E3-6BFFDAA5226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B8EC-4782-B6E3-6BFFDAA5226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B8EC-4782-B6E3-6BFFDAA5226C}"/>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B8EC-4782-B6E3-6BFFDAA5226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'41benpresaad_graf'!$G$10:$G$27</c:f>
              <c:numCache>
                <c:formatCode>#,##0.00</c:formatCode>
                <c:ptCount val="18"/>
                <c:pt idx="0">
                  <c:v>78.924655667111765</c:v>
                </c:pt>
                <c:pt idx="1">
                  <c:v>44.676451303777675</c:v>
                </c:pt>
                <c:pt idx="2">
                  <c:v>61.448874411548161</c:v>
                </c:pt>
                <c:pt idx="3">
                  <c:v>52.732529574057978</c:v>
                </c:pt>
                <c:pt idx="4">
                  <c:v>40.436609892634124</c:v>
                </c:pt>
                <c:pt idx="5">
                  <c:v>66.158219510504054</c:v>
                </c:pt>
                <c:pt idx="6">
                  <c:v>46.352310597965776</c:v>
                </c:pt>
                <c:pt idx="7">
                  <c:v>70.61649854806663</c:v>
                </c:pt>
                <c:pt idx="8">
                  <c:v>43.636519631500491</c:v>
                </c:pt>
                <c:pt idx="9">
                  <c:v>45.95979184847603</c:v>
                </c:pt>
                <c:pt idx="10">
                  <c:v>39.002781266822176</c:v>
                </c:pt>
                <c:pt idx="11">
                  <c:v>64.513074583468835</c:v>
                </c:pt>
                <c:pt idx="12">
                  <c:v>69.559192041916617</c:v>
                </c:pt>
                <c:pt idx="13">
                  <c:v>51.610880847062099</c:v>
                </c:pt>
                <c:pt idx="14">
                  <c:v>44.791942751126427</c:v>
                </c:pt>
                <c:pt idx="15">
                  <c:v>54.179061414941351</c:v>
                </c:pt>
                <c:pt idx="16">
                  <c:v>84.46881811150952</c:v>
                </c:pt>
                <c:pt idx="17">
                  <c:v>62.21095334685598</c:v>
                </c:pt>
              </c:numCache>
            </c:numRef>
          </c:val>
          <c:extLst>
            <c:ext xmlns:c16="http://schemas.microsoft.com/office/drawing/2014/chart" uri="{C3380CC4-5D6E-409C-BE32-E72D297353CC}">
              <c16:uniqueId val="{00000014-B8EC-4782-B6E3-6BFFDAA5226C}"/>
            </c:ext>
          </c:extLst>
        </c:ser>
        <c:ser>
          <c:idx val="1"/>
          <c:order val="1"/>
          <c:tx>
            <c:strRef>
              <c:f>'41benpresaad_graf'!$H$7:$I$7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B8EC-4782-B6E3-6BFFDAA5226C}"/>
              </c:ext>
            </c:extLst>
          </c:dPt>
          <c:dPt>
            <c:idx val="11"/>
            <c:invertIfNegative val="0"/>
            <c:bubble3D val="0"/>
            <c:extLst>
              <c:ext xmlns:c16="http://schemas.microsoft.com/office/drawing/2014/chart" uri="{C3380CC4-5D6E-409C-BE32-E72D297353CC}">
                <c16:uniqueId val="{00000016-B8EC-4782-B6E3-6BFFDAA5226C}"/>
              </c:ext>
            </c:extLst>
          </c:dPt>
          <c:dPt>
            <c:idx val="14"/>
            <c:invertIfNegative val="0"/>
            <c:bubble3D val="0"/>
            <c:extLst>
              <c:ext xmlns:c16="http://schemas.microsoft.com/office/drawing/2014/chart" uri="{C3380CC4-5D6E-409C-BE32-E72D297353CC}">
                <c16:uniqueId val="{00000017-B8EC-4782-B6E3-6BFFDAA5226C}"/>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B8EC-4782-B6E3-6BFFDAA5226C}"/>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B8EC-4782-B6E3-6BFFDAA5226C}"/>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B8EC-4782-B6E3-6BFFDAA5226C}"/>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B8EC-4782-B6E3-6BFFDAA5226C}"/>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B8EC-4782-B6E3-6BFFDAA5226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B8EC-4782-B6E3-6BFFDAA5226C}"/>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B8EC-4782-B6E3-6BFFDAA5226C}"/>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B8EC-4782-B6E3-6BFFDAA5226C}"/>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B8EC-4782-B6E3-6BFFDAA5226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B8EC-4782-B6E3-6BFFDAA5226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'41benpresaad_graf'!$I$10:$I$27</c:f>
              <c:numCache>
                <c:formatCode>#,##0.00</c:formatCode>
                <c:ptCount val="18"/>
                <c:pt idx="0">
                  <c:v>1.1652566845166865</c:v>
                </c:pt>
                <c:pt idx="1">
                  <c:v>16.353121164741683</c:v>
                </c:pt>
                <c:pt idx="2">
                  <c:v>11.182258316414181</c:v>
                </c:pt>
                <c:pt idx="3">
                  <c:v>1.542008390339771</c:v>
                </c:pt>
                <c:pt idx="4">
                  <c:v>25.677630123700464</c:v>
                </c:pt>
                <c:pt idx="5">
                  <c:v>1.0781390834084448</c:v>
                </c:pt>
                <c:pt idx="6">
                  <c:v>31.013590393734443</c:v>
                </c:pt>
                <c:pt idx="7">
                  <c:v>11.212364358856794</c:v>
                </c:pt>
                <c:pt idx="8">
                  <c:v>8.6480128981978979</c:v>
                </c:pt>
                <c:pt idx="9">
                  <c:v>10.073450984194706</c:v>
                </c:pt>
                <c:pt idx="10">
                  <c:v>45.368293558227165</c:v>
                </c:pt>
                <c:pt idx="11">
                  <c:v>15.585247814526465</c:v>
                </c:pt>
                <c:pt idx="12">
                  <c:v>11.002354013212848</c:v>
                </c:pt>
                <c:pt idx="13">
                  <c:v>2.4328654522656823</c:v>
                </c:pt>
                <c:pt idx="14">
                  <c:v>12.593868716317695</c:v>
                </c:pt>
                <c:pt idx="15">
                  <c:v>1.3560434968611026</c:v>
                </c:pt>
                <c:pt idx="16">
                  <c:v>7.2136680025311115</c:v>
                </c:pt>
                <c:pt idx="17">
                  <c:v>8.1135902636916835E-2</c:v>
                </c:pt>
              </c:numCache>
            </c:numRef>
          </c:val>
          <c:extLst>
            <c:ext xmlns:c16="http://schemas.microsoft.com/office/drawing/2014/chart" uri="{C3380CC4-5D6E-409C-BE32-E72D297353CC}">
              <c16:uniqueId val="{00000021-B8EC-4782-B6E3-6BFFDAA5226C}"/>
            </c:ext>
          </c:extLst>
        </c:ser>
        <c:ser>
          <c:idx val="2"/>
          <c:order val="2"/>
          <c:tx>
            <c:strRef>
              <c:f>'41benpresaad_graf'!$J$7:$K$7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'41benpresaad_graf'!$K$10:$K$27</c:f>
              <c:numCache>
                <c:formatCode>#,##0.00</c:formatCode>
                <c:ptCount val="18"/>
                <c:pt idx="0">
                  <c:v>19.907315427869133</c:v>
                </c:pt>
                <c:pt idx="1">
                  <c:v>38.970427531480638</c:v>
                </c:pt>
                <c:pt idx="2">
                  <c:v>27.315320943307825</c:v>
                </c:pt>
                <c:pt idx="3">
                  <c:v>45.725462035602256</c:v>
                </c:pt>
                <c:pt idx="4">
                  <c:v>33.885759983665416</c:v>
                </c:pt>
                <c:pt idx="5">
                  <c:v>32.763641406087501</c:v>
                </c:pt>
                <c:pt idx="6">
                  <c:v>21.091390055274147</c:v>
                </c:pt>
                <c:pt idx="7">
                  <c:v>18.150122268072749</c:v>
                </c:pt>
                <c:pt idx="8">
                  <c:v>47.685080917602392</c:v>
                </c:pt>
                <c:pt idx="9">
                  <c:v>43.664953618410422</c:v>
                </c:pt>
                <c:pt idx="10">
                  <c:v>15.628925174950655</c:v>
                </c:pt>
                <c:pt idx="11">
                  <c:v>19.772557721368862</c:v>
                </c:pt>
                <c:pt idx="12">
                  <c:v>19.406940542182397</c:v>
                </c:pt>
                <c:pt idx="13">
                  <c:v>45.951029222249311</c:v>
                </c:pt>
                <c:pt idx="14">
                  <c:v>42.424242424242422</c:v>
                </c:pt>
                <c:pt idx="15">
                  <c:v>37.330494562892362</c:v>
                </c:pt>
                <c:pt idx="16">
                  <c:v>8.3175138859593609</c:v>
                </c:pt>
                <c:pt idx="17">
                  <c:v>37.707910750507097</c:v>
                </c:pt>
              </c:numCache>
            </c:numRef>
          </c:val>
          <c:extLst>
            <c:ext xmlns:c16="http://schemas.microsoft.com/office/drawing/2014/chart" uri="{C3380CC4-5D6E-409C-BE32-E72D297353CC}">
              <c16:uniqueId val="{00000022-B8EC-4782-B6E3-6BFFDAA5226C}"/>
            </c:ext>
          </c:extLst>
        </c:ser>
        <c:ser>
          <c:idx val="3"/>
          <c:order val="3"/>
          <c:tx>
            <c:strRef>
              <c:f>'41benpresaad_graf'!$L$7:$M$7</c:f>
              <c:strCache>
                <c:ptCount val="1"/>
                <c:pt idx="0">
                  <c:v>P.E Asist. Personal</c:v>
                </c:pt>
              </c:strCache>
            </c:strRef>
          </c:tx>
          <c:spPr>
            <a:solidFill>
              <a:srgbClr val="FFC0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B8EC-4782-B6E3-6BFFDAA5226C}"/>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B8EC-4782-B6E3-6BFFDAA5226C}"/>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B8EC-4782-B6E3-6BFFDAA5226C}"/>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B8EC-4782-B6E3-6BFFDAA5226C}"/>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B8EC-4782-B6E3-6BFFDAA5226C}"/>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B8EC-4782-B6E3-6BFFDAA5226C}"/>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B8EC-4782-B6E3-6BFFDAA5226C}"/>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B8EC-4782-B6E3-6BFFDAA5226C}"/>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B8EC-4782-B6E3-6BFFDAA5226C}"/>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B8EC-4782-B6E3-6BFFDAA5226C}"/>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B8EC-4782-B6E3-6BFFDAA5226C}"/>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B8EC-4782-B6E3-6BFFDAA5226C}"/>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B8EC-4782-B6E3-6BFFDAA5226C}"/>
                </c:ext>
              </c:extLst>
            </c:dLbl>
            <c:dLbl>
              <c:idx val="13"/>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B8EC-4782-B6E3-6BFFDAA5226C}"/>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B8EC-4782-B6E3-6BFFDAA5226C}"/>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B8EC-4782-B6E3-6BFFDAA5226C}"/>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B8EC-4782-B6E3-6BFFDAA5226C}"/>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'41benpresaad_graf'!$M$10:$M$27</c:f>
              <c:numCache>
                <c:formatCode>#,##0.00</c:formatCode>
                <c:ptCount val="18"/>
                <c:pt idx="0">
                  <c:v>2.7722205024187626E-3</c:v>
                </c:pt>
                <c:pt idx="1">
                  <c:v>0</c:v>
                </c:pt>
                <c:pt idx="2">
                  <c:v>5.3546328729836459E-2</c:v>
                </c:pt>
                <c:pt idx="3">
                  <c:v>0</c:v>
                </c:pt>
                <c:pt idx="4">
                  <c:v>0</c:v>
                </c:pt>
                <c:pt idx="5">
                  <c:v>0</c:v>
                </c:pt>
                <c:pt idx="6">
                  <c:v>1.5427089530256386</c:v>
                </c:pt>
                <c:pt idx="7">
                  <c:v>2.1014825003820879E-2</c:v>
                </c:pt>
                <c:pt idx="8">
                  <c:v>3.0386552699219603E-2</c:v>
                </c:pt>
                <c:pt idx="9">
                  <c:v>0.30180354891884031</c:v>
                </c:pt>
                <c:pt idx="10">
                  <c:v>0</c:v>
                </c:pt>
                <c:pt idx="11">
                  <c:v>0.12911988063584368</c:v>
                </c:pt>
                <c:pt idx="12">
                  <c:v>3.1513402688131215E-2</c:v>
                </c:pt>
                <c:pt idx="13">
                  <c:v>5.2244784229041131E-3</c:v>
                </c:pt>
                <c:pt idx="14">
                  <c:v>0.18994610831345526</c:v>
                </c:pt>
                <c:pt idx="15">
                  <c:v>7.1344005253051845</c:v>
                </c:pt>
                <c:pt idx="16">
                  <c:v>0</c:v>
                </c:pt>
                <c:pt idx="17">
                  <c:v>0</c:v>
                </c:pt>
              </c:numCache>
            </c:numRef>
          </c:val>
          <c:extLst>
            <c:ext xmlns:c16="http://schemas.microsoft.com/office/drawing/2014/chart" uri="{C3380CC4-5D6E-409C-BE32-E72D297353CC}">
              <c16:uniqueId val="{00000034-B8EC-4782-B6E3-6BFFDAA5226C}"/>
            </c:ext>
          </c:extLst>
        </c:ser>
        <c:dLbls>
          <c:showLegendKey val="0"/>
          <c:showVal val="0"/>
          <c:showCatName val="0"/>
          <c:showSerName val="0"/>
          <c:showPercent val="0"/>
          <c:showBubbleSize val="0"/>
        </c:dLbls>
        <c:gapWidth val="39"/>
        <c:overlap val="100"/>
        <c:axId val="-1839930480"/>
        <c:axId val="-1839933200"/>
      </c:barChart>
      <c:catAx>
        <c:axId val="-1839930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ES"/>
          </a:p>
        </c:txPr>
        <c:crossAx val="-1839933200"/>
        <c:crosses val="autoZero"/>
        <c:auto val="1"/>
        <c:lblAlgn val="ctr"/>
        <c:lblOffset val="100"/>
        <c:noMultiLvlLbl val="0"/>
      </c:catAx>
      <c:valAx>
        <c:axId val="-183993320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0480"/>
        <c:crosses val="autoZero"/>
        <c:crossBetween val="between"/>
        <c:majorUnit val="0.2"/>
      </c:valAx>
      <c:spPr>
        <a:noFill/>
        <a:ln>
          <a:noFill/>
        </a:ln>
        <a:effectLst/>
      </c:spPr>
    </c:plotArea>
    <c:legend>
      <c:legendPos val="b"/>
      <c:layout>
        <c:manualLayout>
          <c:xMode val="edge"/>
          <c:yMode val="edge"/>
          <c:x val="0.22343516576397657"/>
          <c:y val="0.93805099474673292"/>
          <c:w val="0.52432981682162805"/>
          <c:h val="3.7548946656666825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'41abenpreGIII_graf'!$F$7:$G$7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08E3-449B-A163-577B2D53F24C}"/>
              </c:ext>
            </c:extLst>
          </c:dPt>
          <c:dPt>
            <c:idx val="11"/>
            <c:invertIfNegative val="0"/>
            <c:bubble3D val="0"/>
            <c:extLst>
              <c:ext xmlns:c16="http://schemas.microsoft.com/office/drawing/2014/chart" uri="{C3380CC4-5D6E-409C-BE32-E72D297353CC}">
                <c16:uniqueId val="{00000001-08E3-449B-A163-577B2D53F24C}"/>
              </c:ext>
            </c:extLst>
          </c:dPt>
          <c:dPt>
            <c:idx val="12"/>
            <c:invertIfNegative val="0"/>
            <c:bubble3D val="0"/>
            <c:extLst>
              <c:ext xmlns:c16="http://schemas.microsoft.com/office/drawing/2014/chart" uri="{C3380CC4-5D6E-409C-BE32-E72D297353CC}">
                <c16:uniqueId val="{00000002-08E3-449B-A163-577B2D53F24C}"/>
              </c:ext>
            </c:extLst>
          </c:dPt>
          <c:dPt>
            <c:idx val="14"/>
            <c:invertIfNegative val="0"/>
            <c:bubble3D val="0"/>
            <c:extLst>
              <c:ext xmlns:c16="http://schemas.microsoft.com/office/drawing/2014/chart" uri="{C3380CC4-5D6E-409C-BE32-E72D297353CC}">
                <c16:uniqueId val="{00000003-08E3-449B-A163-577B2D53F24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08E3-449B-A163-577B2D53F24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08E3-449B-A163-577B2D53F24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08E3-449B-A163-577B2D53F24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08E3-449B-A163-577B2D53F24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08E3-449B-A163-577B2D53F24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08E3-449B-A163-577B2D53F24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08E3-449B-A163-577B2D53F24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08E3-449B-A163-577B2D53F24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08E3-449B-A163-577B2D53F24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08E3-449B-A163-577B2D53F24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08E3-449B-A163-577B2D53F24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08E3-449B-A163-577B2D53F24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08E3-449B-A163-577B2D53F24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08E3-449B-A163-577B2D53F24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08E3-449B-A163-577B2D53F24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08E3-449B-A163-577B2D53F24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08E3-449B-A163-577B2D53F24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08E3-449B-A163-577B2D53F24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08E3-449B-A163-577B2D53F24C}"/>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08E3-449B-A163-577B2D53F24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'41abenpreGIII_graf'!$G$10:$G$27</c:f>
              <c:numCache>
                <c:formatCode>#,##0.00</c:formatCode>
                <c:ptCount val="18"/>
                <c:pt idx="0">
                  <c:v>71.920803498486237</c:v>
                </c:pt>
                <c:pt idx="1">
                  <c:v>46.55403437226915</c:v>
                </c:pt>
                <c:pt idx="2">
                  <c:v>58.533002845864317</c:v>
                </c:pt>
                <c:pt idx="3">
                  <c:v>55.684007707129098</c:v>
                </c:pt>
                <c:pt idx="4">
                  <c:v>43.059839605181985</c:v>
                </c:pt>
                <c:pt idx="5">
                  <c:v>71.984081864695852</c:v>
                </c:pt>
                <c:pt idx="6">
                  <c:v>43.639646448741367</c:v>
                </c:pt>
                <c:pt idx="7">
                  <c:v>62.147423843550207</c:v>
                </c:pt>
                <c:pt idx="8">
                  <c:v>50.551516226281258</c:v>
                </c:pt>
                <c:pt idx="9">
                  <c:v>44.491402346926918</c:v>
                </c:pt>
                <c:pt idx="10">
                  <c:v>41.594552418782804</c:v>
                </c:pt>
                <c:pt idx="11">
                  <c:v>65.666460741917447</c:v>
                </c:pt>
                <c:pt idx="12">
                  <c:v>65.705803155314669</c:v>
                </c:pt>
                <c:pt idx="13">
                  <c:v>49.599952233102456</c:v>
                </c:pt>
                <c:pt idx="14">
                  <c:v>48.346303501945528</c:v>
                </c:pt>
                <c:pt idx="15">
                  <c:v>58.556072649396647</c:v>
                </c:pt>
                <c:pt idx="16">
                  <c:v>73.966267682263336</c:v>
                </c:pt>
                <c:pt idx="17">
                  <c:v>56.396866840731072</c:v>
                </c:pt>
              </c:numCache>
            </c:numRef>
          </c:val>
          <c:extLst>
            <c:ext xmlns:c16="http://schemas.microsoft.com/office/drawing/2014/chart" uri="{C3380CC4-5D6E-409C-BE32-E72D297353CC}">
              <c16:uniqueId val="{00000014-08E3-449B-A163-577B2D53F24C}"/>
            </c:ext>
          </c:extLst>
        </c:ser>
        <c:ser>
          <c:idx val="1"/>
          <c:order val="1"/>
          <c:tx>
            <c:strRef>
              <c:f>'41abenpreGIII_graf'!$H$7:$I$7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08E3-449B-A163-577B2D53F24C}"/>
              </c:ext>
            </c:extLst>
          </c:dPt>
          <c:dPt>
            <c:idx val="11"/>
            <c:invertIfNegative val="0"/>
            <c:bubble3D val="0"/>
            <c:extLst>
              <c:ext xmlns:c16="http://schemas.microsoft.com/office/drawing/2014/chart" uri="{C3380CC4-5D6E-409C-BE32-E72D297353CC}">
                <c16:uniqueId val="{00000016-08E3-449B-A163-577B2D53F24C}"/>
              </c:ext>
            </c:extLst>
          </c:dPt>
          <c:dPt>
            <c:idx val="14"/>
            <c:invertIfNegative val="0"/>
            <c:bubble3D val="0"/>
            <c:extLst>
              <c:ext xmlns:c16="http://schemas.microsoft.com/office/drawing/2014/chart" uri="{C3380CC4-5D6E-409C-BE32-E72D297353CC}">
                <c16:uniqueId val="{00000017-08E3-449B-A163-577B2D53F24C}"/>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08E3-449B-A163-577B2D53F24C}"/>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08E3-449B-A163-577B2D53F24C}"/>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08E3-449B-A163-577B2D53F24C}"/>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08E3-449B-A163-577B2D53F24C}"/>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08E3-449B-A163-577B2D53F24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08E3-449B-A163-577B2D53F24C}"/>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08E3-449B-A163-577B2D53F24C}"/>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08E3-449B-A163-577B2D53F24C}"/>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08E3-449B-A163-577B2D53F24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08E3-449B-A163-577B2D53F24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'41abenpreGIII_graf'!$I$10:$I$27</c:f>
              <c:numCache>
                <c:formatCode>#,##0.00</c:formatCode>
                <c:ptCount val="18"/>
                <c:pt idx="0">
                  <c:v>2.4470181171608441</c:v>
                </c:pt>
                <c:pt idx="1">
                  <c:v>23.460530148558114</c:v>
                </c:pt>
                <c:pt idx="2">
                  <c:v>15.716515193243367</c:v>
                </c:pt>
                <c:pt idx="3">
                  <c:v>3.3806270800490452</c:v>
                </c:pt>
                <c:pt idx="4">
                  <c:v>21.884639111659471</c:v>
                </c:pt>
                <c:pt idx="5">
                  <c:v>1.7737350767481523</c:v>
                </c:pt>
                <c:pt idx="6">
                  <c:v>34.794566563792486</c:v>
                </c:pt>
                <c:pt idx="7">
                  <c:v>12.896452300363546</c:v>
                </c:pt>
                <c:pt idx="8">
                  <c:v>11.587160844121298</c:v>
                </c:pt>
                <c:pt idx="9">
                  <c:v>11.266991983269431</c:v>
                </c:pt>
                <c:pt idx="10">
                  <c:v>43.814725492977729</c:v>
                </c:pt>
                <c:pt idx="11">
                  <c:v>17.52125437590092</c:v>
                </c:pt>
                <c:pt idx="12">
                  <c:v>15.664952071897908</c:v>
                </c:pt>
                <c:pt idx="13">
                  <c:v>4.5975638882254595</c:v>
                </c:pt>
                <c:pt idx="14">
                  <c:v>18.6284046692607</c:v>
                </c:pt>
                <c:pt idx="15">
                  <c:v>2.8087805279848439</c:v>
                </c:pt>
                <c:pt idx="16">
                  <c:v>13.003264417845484</c:v>
                </c:pt>
                <c:pt idx="17">
                  <c:v>0</c:v>
                </c:pt>
              </c:numCache>
            </c:numRef>
          </c:val>
          <c:extLst>
            <c:ext xmlns:c16="http://schemas.microsoft.com/office/drawing/2014/chart" uri="{C3380CC4-5D6E-409C-BE32-E72D297353CC}">
              <c16:uniqueId val="{00000021-08E3-449B-A163-577B2D53F24C}"/>
            </c:ext>
          </c:extLst>
        </c:ser>
        <c:ser>
          <c:idx val="2"/>
          <c:order val="2"/>
          <c:tx>
            <c:strRef>
              <c:f>'41abenpreGIII_graf'!$J$7:$K$7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'41abenpreGIII_graf'!$K$10:$K$27</c:f>
              <c:numCache>
                <c:formatCode>#,##0.00</c:formatCode>
                <c:ptCount val="18"/>
                <c:pt idx="0">
                  <c:v>25.624489403623432</c:v>
                </c:pt>
                <c:pt idx="1">
                  <c:v>29.985435479172736</c:v>
                </c:pt>
                <c:pt idx="2">
                  <c:v>25.649499678692738</c:v>
                </c:pt>
                <c:pt idx="3">
                  <c:v>40.935365212821857</c:v>
                </c:pt>
                <c:pt idx="4">
                  <c:v>35.055521283158541</c:v>
                </c:pt>
                <c:pt idx="5">
                  <c:v>26.242183058555998</c:v>
                </c:pt>
                <c:pt idx="6">
                  <c:v>20.278810018685309</c:v>
                </c:pt>
                <c:pt idx="7">
                  <c:v>24.902845681333833</c:v>
                </c:pt>
                <c:pt idx="8">
                  <c:v>37.753147721227165</c:v>
                </c:pt>
                <c:pt idx="9">
                  <c:v>43.833507610084816</c:v>
                </c:pt>
                <c:pt idx="10">
                  <c:v>14.590722088239467</c:v>
                </c:pt>
                <c:pt idx="11">
                  <c:v>16.562233400994323</c:v>
                </c:pt>
                <c:pt idx="12">
                  <c:v>18.553296279674573</c:v>
                </c:pt>
                <c:pt idx="13">
                  <c:v>45.790542154287081</c:v>
                </c:pt>
                <c:pt idx="14">
                  <c:v>32.733463035019454</c:v>
                </c:pt>
                <c:pt idx="15">
                  <c:v>30.406490671718629</c:v>
                </c:pt>
                <c:pt idx="16">
                  <c:v>13.030467899891185</c:v>
                </c:pt>
                <c:pt idx="17">
                  <c:v>43.603133159268928</c:v>
                </c:pt>
              </c:numCache>
            </c:numRef>
          </c:val>
          <c:extLst>
            <c:ext xmlns:c16="http://schemas.microsoft.com/office/drawing/2014/chart" uri="{C3380CC4-5D6E-409C-BE32-E72D297353CC}">
              <c16:uniqueId val="{00000022-08E3-449B-A163-577B2D53F24C}"/>
            </c:ext>
          </c:extLst>
        </c:ser>
        <c:ser>
          <c:idx val="3"/>
          <c:order val="3"/>
          <c:tx>
            <c:strRef>
              <c:f>'41abenpreGIII_graf'!$L$7:$M$7</c:f>
              <c:strCache>
                <c:ptCount val="1"/>
                <c:pt idx="0">
                  <c:v>P.E Asist. Personal</c:v>
                </c:pt>
              </c:strCache>
            </c:strRef>
          </c:tx>
          <c:spPr>
            <a:solidFill>
              <a:srgbClr val="FFC0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08E3-449B-A163-577B2D53F24C}"/>
                </c:ext>
              </c:extLst>
            </c:dLbl>
            <c:dLbl>
              <c:idx val="1"/>
              <c:layout>
                <c:manualLayout>
                  <c:x val="-2.4146356993808087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08E3-449B-A163-577B2D53F24C}"/>
                </c:ext>
              </c:extLst>
            </c:dLbl>
            <c:dLbl>
              <c:idx val="2"/>
              <c:layout>
                <c:manualLayout>
                  <c:x val="1.3170892327954977E-3"/>
                  <c:y val="-1.79372197309417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08E3-449B-A163-577B2D53F24C}"/>
                </c:ext>
              </c:extLst>
            </c:dLbl>
            <c:dLbl>
              <c:idx val="3"/>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08E3-449B-A163-577B2D53F24C}"/>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08E3-449B-A163-577B2D53F24C}"/>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08E3-449B-A163-577B2D53F24C}"/>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08E3-449B-A163-577B2D53F24C}"/>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08E3-449B-A163-577B2D53F24C}"/>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08E3-449B-A163-577B2D53F24C}"/>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08E3-449B-A163-577B2D53F24C}"/>
                </c:ext>
              </c:extLst>
            </c:dLbl>
            <c:dLbl>
              <c:idx val="10"/>
              <c:layout>
                <c:manualLayout>
                  <c:x val="-9.6585427975232346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08E3-449B-A163-577B2D53F24C}"/>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08E3-449B-A163-577B2D53F24C}"/>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08E3-449B-A163-577B2D53F24C}"/>
                </c:ext>
              </c:extLst>
            </c:dLbl>
            <c:dLbl>
              <c:idx val="13"/>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08E3-449B-A163-577B2D53F24C}"/>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08E3-449B-A163-577B2D53F24C}"/>
                </c:ext>
              </c:extLst>
            </c:dLbl>
            <c:dLbl>
              <c:idx val="16"/>
              <c:layout>
                <c:manualLayout>
                  <c:x val="1.3170892327953288E-3"/>
                  <c:y val="-1.82724244671209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08E3-449B-A163-577B2D53F24C}"/>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08E3-449B-A163-577B2D53F24C}"/>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'41abenpreGIII_graf'!$M$10:$M$27</c:f>
              <c:numCache>
                <c:formatCode>#,##0.00</c:formatCode>
                <c:ptCount val="18"/>
                <c:pt idx="0">
                  <c:v>7.6889807294920464E-3</c:v>
                </c:pt>
                <c:pt idx="1">
                  <c:v>0</c:v>
                </c:pt>
                <c:pt idx="2">
                  <c:v>0.10098228219957771</c:v>
                </c:pt>
                <c:pt idx="3">
                  <c:v>0</c:v>
                </c:pt>
                <c:pt idx="4">
                  <c:v>0</c:v>
                </c:pt>
                <c:pt idx="5">
                  <c:v>0</c:v>
                </c:pt>
                <c:pt idx="6">
                  <c:v>1.2869769687808361</c:v>
                </c:pt>
                <c:pt idx="7">
                  <c:v>5.3278174752413185E-2</c:v>
                </c:pt>
                <c:pt idx="8">
                  <c:v>0.10817520837027841</c:v>
                </c:pt>
                <c:pt idx="9">
                  <c:v>0.40809805971883351</c:v>
                </c:pt>
                <c:pt idx="10">
                  <c:v>0</c:v>
                </c:pt>
                <c:pt idx="11">
                  <c:v>0.25005148118730325</c:v>
                </c:pt>
                <c:pt idx="12">
                  <c:v>7.5948493112852553E-2</c:v>
                </c:pt>
                <c:pt idx="13">
                  <c:v>1.1941724385001195E-2</c:v>
                </c:pt>
                <c:pt idx="14">
                  <c:v>0.29182879377431908</c:v>
                </c:pt>
                <c:pt idx="15">
                  <c:v>8.2286561508998801</c:v>
                </c:pt>
                <c:pt idx="16">
                  <c:v>0</c:v>
                </c:pt>
                <c:pt idx="17">
                  <c:v>0</c:v>
                </c:pt>
              </c:numCache>
            </c:numRef>
          </c:val>
          <c:extLst>
            <c:ext xmlns:c16="http://schemas.microsoft.com/office/drawing/2014/chart" uri="{C3380CC4-5D6E-409C-BE32-E72D297353CC}">
              <c16:uniqueId val="{00000034-08E3-449B-A163-577B2D53F24C}"/>
            </c:ext>
          </c:extLst>
        </c:ser>
        <c:dLbls>
          <c:showLegendKey val="0"/>
          <c:showVal val="0"/>
          <c:showCatName val="0"/>
          <c:showSerName val="0"/>
          <c:showPercent val="0"/>
          <c:showBubbleSize val="0"/>
        </c:dLbls>
        <c:gapWidth val="39"/>
        <c:overlap val="100"/>
        <c:axId val="-1839935376"/>
        <c:axId val="-1839932656"/>
      </c:barChart>
      <c:catAx>
        <c:axId val="-1839935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2656"/>
        <c:crosses val="autoZero"/>
        <c:auto val="1"/>
        <c:lblAlgn val="ctr"/>
        <c:lblOffset val="100"/>
        <c:noMultiLvlLbl val="0"/>
      </c:catAx>
      <c:valAx>
        <c:axId val="-183993265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5376"/>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'41bbenpreGII_graf'!$F$7:$G$7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DF94-4DCE-B587-187BE355C43F}"/>
              </c:ext>
            </c:extLst>
          </c:dPt>
          <c:dPt>
            <c:idx val="11"/>
            <c:invertIfNegative val="0"/>
            <c:bubble3D val="0"/>
            <c:extLst>
              <c:ext xmlns:c16="http://schemas.microsoft.com/office/drawing/2014/chart" uri="{C3380CC4-5D6E-409C-BE32-E72D297353CC}">
                <c16:uniqueId val="{00000001-DF94-4DCE-B587-187BE355C43F}"/>
              </c:ext>
            </c:extLst>
          </c:dPt>
          <c:dPt>
            <c:idx val="12"/>
            <c:invertIfNegative val="0"/>
            <c:bubble3D val="0"/>
            <c:extLst>
              <c:ext xmlns:c16="http://schemas.microsoft.com/office/drawing/2014/chart" uri="{C3380CC4-5D6E-409C-BE32-E72D297353CC}">
                <c16:uniqueId val="{00000002-DF94-4DCE-B587-187BE355C43F}"/>
              </c:ext>
            </c:extLst>
          </c:dPt>
          <c:dPt>
            <c:idx val="14"/>
            <c:invertIfNegative val="0"/>
            <c:bubble3D val="0"/>
            <c:extLst>
              <c:ext xmlns:c16="http://schemas.microsoft.com/office/drawing/2014/chart" uri="{C3380CC4-5D6E-409C-BE32-E72D297353CC}">
                <c16:uniqueId val="{00000003-DF94-4DCE-B587-187BE355C43F}"/>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DF94-4DCE-B587-187BE355C43F}"/>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DF94-4DCE-B587-187BE355C43F}"/>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DF94-4DCE-B587-187BE355C43F}"/>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DF94-4DCE-B587-187BE355C43F}"/>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DF94-4DCE-B587-187BE355C43F}"/>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DF94-4DCE-B587-187BE355C43F}"/>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DF94-4DCE-B587-187BE355C43F}"/>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DF94-4DCE-B587-187BE355C43F}"/>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DF94-4DCE-B587-187BE355C43F}"/>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DF94-4DCE-B587-187BE355C43F}"/>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DF94-4DCE-B587-187BE355C43F}"/>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DF94-4DCE-B587-187BE355C43F}"/>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DF94-4DCE-B587-187BE355C43F}"/>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DF94-4DCE-B587-187BE355C43F}"/>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F94-4DCE-B587-187BE355C43F}"/>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DF94-4DCE-B587-187BE355C43F}"/>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DF94-4DCE-B587-187BE355C43F}"/>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DF94-4DCE-B587-187BE355C43F}"/>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DF94-4DCE-B587-187BE355C43F}"/>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DF94-4DCE-B587-187BE355C43F}"/>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'41bbenpreGII_graf'!$G$10:$G$27</c:f>
              <c:numCache>
                <c:formatCode>#,##0.00</c:formatCode>
                <c:ptCount val="18"/>
                <c:pt idx="0">
                  <c:v>78.325014378440557</c:v>
                </c:pt>
                <c:pt idx="1">
                  <c:v>40.207273774109971</c:v>
                </c:pt>
                <c:pt idx="2">
                  <c:v>60.231559776245611</c:v>
                </c:pt>
                <c:pt idx="3">
                  <c:v>51.457709149573631</c:v>
                </c:pt>
                <c:pt idx="4">
                  <c:v>40.619186185183416</c:v>
                </c:pt>
                <c:pt idx="5">
                  <c:v>70.458443786059561</c:v>
                </c:pt>
                <c:pt idx="6">
                  <c:v>45.451207999720289</c:v>
                </c:pt>
                <c:pt idx="7">
                  <c:v>64.913750758473228</c:v>
                </c:pt>
                <c:pt idx="8">
                  <c:v>47.250390531917709</c:v>
                </c:pt>
                <c:pt idx="9">
                  <c:v>46.65818773644898</c:v>
                </c:pt>
                <c:pt idx="10">
                  <c:v>37.906017039403622</c:v>
                </c:pt>
                <c:pt idx="11">
                  <c:v>65.331823579772987</c:v>
                </c:pt>
                <c:pt idx="12">
                  <c:v>69.453592444246652</c:v>
                </c:pt>
                <c:pt idx="13">
                  <c:v>53.529830176936073</c:v>
                </c:pt>
                <c:pt idx="14">
                  <c:v>46.72604718343765</c:v>
                </c:pt>
                <c:pt idx="15">
                  <c:v>54.68506437272675</c:v>
                </c:pt>
                <c:pt idx="16">
                  <c:v>80.852397367596367</c:v>
                </c:pt>
                <c:pt idx="17">
                  <c:v>60.833790455293475</c:v>
                </c:pt>
              </c:numCache>
            </c:numRef>
          </c:val>
          <c:extLst>
            <c:ext xmlns:c16="http://schemas.microsoft.com/office/drawing/2014/chart" uri="{C3380CC4-5D6E-409C-BE32-E72D297353CC}">
              <c16:uniqueId val="{00000014-DF94-4DCE-B587-187BE355C43F}"/>
            </c:ext>
          </c:extLst>
        </c:ser>
        <c:ser>
          <c:idx val="1"/>
          <c:order val="1"/>
          <c:tx>
            <c:strRef>
              <c:f>'41bbenpreGII_graf'!$H$7:$I$7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DF94-4DCE-B587-187BE355C43F}"/>
              </c:ext>
            </c:extLst>
          </c:dPt>
          <c:dPt>
            <c:idx val="11"/>
            <c:invertIfNegative val="0"/>
            <c:bubble3D val="0"/>
            <c:extLst>
              <c:ext xmlns:c16="http://schemas.microsoft.com/office/drawing/2014/chart" uri="{C3380CC4-5D6E-409C-BE32-E72D297353CC}">
                <c16:uniqueId val="{00000016-DF94-4DCE-B587-187BE355C43F}"/>
              </c:ext>
            </c:extLst>
          </c:dPt>
          <c:dPt>
            <c:idx val="14"/>
            <c:invertIfNegative val="0"/>
            <c:bubble3D val="0"/>
            <c:extLst>
              <c:ext xmlns:c16="http://schemas.microsoft.com/office/drawing/2014/chart" uri="{C3380CC4-5D6E-409C-BE32-E72D297353CC}">
                <c16:uniqueId val="{00000017-DF94-4DCE-B587-187BE355C43F}"/>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DF94-4DCE-B587-187BE355C43F}"/>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DF94-4DCE-B587-187BE355C43F}"/>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DF94-4DCE-B587-187BE355C43F}"/>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DF94-4DCE-B587-187BE355C43F}"/>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DF94-4DCE-B587-187BE355C43F}"/>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DF94-4DCE-B587-187BE355C43F}"/>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DF94-4DCE-B587-187BE355C43F}"/>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DF94-4DCE-B587-187BE355C43F}"/>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DF94-4DCE-B587-187BE355C43F}"/>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DF94-4DCE-B587-187BE355C43F}"/>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'41bbenpreGII_graf'!$I$10:$I$27</c:f>
              <c:numCache>
                <c:formatCode>#,##0.00</c:formatCode>
                <c:ptCount val="18"/>
                <c:pt idx="0">
                  <c:v>1.2211404157423384</c:v>
                </c:pt>
                <c:pt idx="1">
                  <c:v>19.072066020535456</c:v>
                </c:pt>
                <c:pt idx="2">
                  <c:v>11.630024717054768</c:v>
                </c:pt>
                <c:pt idx="3">
                  <c:v>2.2124913574556349</c:v>
                </c:pt>
                <c:pt idx="4">
                  <c:v>23.956494776510997</c:v>
                </c:pt>
                <c:pt idx="5">
                  <c:v>1.2006861063464838</c:v>
                </c:pt>
                <c:pt idx="6">
                  <c:v>29.665046676689627</c:v>
                </c:pt>
                <c:pt idx="7">
                  <c:v>12.649888757259673</c:v>
                </c:pt>
                <c:pt idx="8">
                  <c:v>10.514796084972685</c:v>
                </c:pt>
                <c:pt idx="9">
                  <c:v>10.138070037400706</c:v>
                </c:pt>
                <c:pt idx="10">
                  <c:v>44.415601703940361</c:v>
                </c:pt>
                <c:pt idx="11">
                  <c:v>14.570963020243585</c:v>
                </c:pt>
                <c:pt idx="12">
                  <c:v>10.281362804727291</c:v>
                </c:pt>
                <c:pt idx="13">
                  <c:v>1.9738596959189116</c:v>
                </c:pt>
                <c:pt idx="14">
                  <c:v>16.08088589311507</c:v>
                </c:pt>
                <c:pt idx="15">
                  <c:v>1.8792217539403038</c:v>
                </c:pt>
                <c:pt idx="16">
                  <c:v>8.1792541523033524</c:v>
                </c:pt>
                <c:pt idx="17">
                  <c:v>0.16456390565002743</c:v>
                </c:pt>
              </c:numCache>
            </c:numRef>
          </c:val>
          <c:extLst>
            <c:ext xmlns:c16="http://schemas.microsoft.com/office/drawing/2014/chart" uri="{C3380CC4-5D6E-409C-BE32-E72D297353CC}">
              <c16:uniqueId val="{00000021-DF94-4DCE-B587-187BE355C43F}"/>
            </c:ext>
          </c:extLst>
        </c:ser>
        <c:ser>
          <c:idx val="2"/>
          <c:order val="2"/>
          <c:tx>
            <c:strRef>
              <c:f>'41bbenpreGII_graf'!$J$7:$K$7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'41bbenpreGII_graf'!$K$10:$K$27</c:f>
              <c:numCache>
                <c:formatCode>#,##0.00</c:formatCode>
                <c:ptCount val="18"/>
                <c:pt idx="0">
                  <c:v>20.451791142880619</c:v>
                </c:pt>
                <c:pt idx="1">
                  <c:v>40.720660205354569</c:v>
                </c:pt>
                <c:pt idx="2">
                  <c:v>28.105893066215689</c:v>
                </c:pt>
                <c:pt idx="3">
                  <c:v>46.329799492970729</c:v>
                </c:pt>
                <c:pt idx="4">
                  <c:v>35.424319038305583</c:v>
                </c:pt>
                <c:pt idx="5">
                  <c:v>28.34087010759395</c:v>
                </c:pt>
                <c:pt idx="6">
                  <c:v>23.294640047550786</c:v>
                </c:pt>
                <c:pt idx="7">
                  <c:v>22.427692218787019</c:v>
                </c:pt>
                <c:pt idx="8">
                  <c:v>42.219809897005483</c:v>
                </c:pt>
                <c:pt idx="9">
                  <c:v>42.84482479871523</c:v>
                </c:pt>
                <c:pt idx="10">
                  <c:v>17.678381256656017</c:v>
                </c:pt>
                <c:pt idx="11">
                  <c:v>19.967411417051011</c:v>
                </c:pt>
                <c:pt idx="12">
                  <c:v>20.249221183800621</c:v>
                </c:pt>
                <c:pt idx="13">
                  <c:v>44.496310127145016</c:v>
                </c:pt>
                <c:pt idx="14">
                  <c:v>36.988444872412131</c:v>
                </c:pt>
                <c:pt idx="15">
                  <c:v>35.95635355926332</c:v>
                </c:pt>
                <c:pt idx="16">
                  <c:v>10.968348480100282</c:v>
                </c:pt>
                <c:pt idx="17">
                  <c:v>39.001645639056498</c:v>
                </c:pt>
              </c:numCache>
            </c:numRef>
          </c:val>
          <c:extLst>
            <c:ext xmlns:c16="http://schemas.microsoft.com/office/drawing/2014/chart" uri="{C3380CC4-5D6E-409C-BE32-E72D297353CC}">
              <c16:uniqueId val="{00000022-DF94-4DCE-B587-187BE355C43F}"/>
            </c:ext>
          </c:extLst>
        </c:ser>
        <c:ser>
          <c:idx val="3"/>
          <c:order val="3"/>
          <c:tx>
            <c:strRef>
              <c:f>'41bbenpreGII_graf'!$L$7:$M$7</c:f>
              <c:strCache>
                <c:ptCount val="1"/>
                <c:pt idx="0">
                  <c:v>P.E Asist. Personal</c:v>
                </c:pt>
              </c:strCache>
            </c:strRef>
          </c:tx>
          <c:spPr>
            <a:solidFill>
              <a:srgbClr val="FFC0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DF94-4DCE-B587-187BE355C43F}"/>
                </c:ext>
              </c:extLst>
            </c:dLbl>
            <c:dLbl>
              <c:idx val="1"/>
              <c:layout>
                <c:manualLayout>
                  <c:x val="-2.4146356993808087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DF94-4DCE-B587-187BE355C43F}"/>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DF94-4DCE-B587-187BE355C43F}"/>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DF94-4DCE-B587-187BE355C43F}"/>
                </c:ext>
              </c:extLst>
            </c:dLbl>
            <c:dLbl>
              <c:idx val="4"/>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DF94-4DCE-B587-187BE355C43F}"/>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DF94-4DCE-B587-187BE355C43F}"/>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DF94-4DCE-B587-187BE355C43F}"/>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DF94-4DCE-B587-187BE355C43F}"/>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DF94-4DCE-B587-187BE355C43F}"/>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DF94-4DCE-B587-187BE355C43F}"/>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DF94-4DCE-B587-187BE355C43F}"/>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DF94-4DCE-B587-187BE355C43F}"/>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DF94-4DCE-B587-187BE355C43F}"/>
                </c:ext>
              </c:extLst>
            </c:dLbl>
            <c:dLbl>
              <c:idx val="13"/>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DF94-4DCE-B587-187BE355C43F}"/>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DF94-4DCE-B587-187BE355C43F}"/>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DF94-4DCE-B587-187BE355C43F}"/>
                </c:ext>
              </c:extLst>
            </c:dLbl>
            <c:dLbl>
              <c:idx val="17"/>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DF94-4DCE-B587-187BE355C43F}"/>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'41bbenpreGII_graf'!$M$10:$M$27</c:f>
              <c:numCache>
                <c:formatCode>#,##0.00</c:formatCode>
                <c:ptCount val="18"/>
                <c:pt idx="0">
                  <c:v>2.054062936488374E-3</c:v>
                </c:pt>
                <c:pt idx="1">
                  <c:v>0</c:v>
                </c:pt>
                <c:pt idx="2">
                  <c:v>3.2522440483933913E-2</c:v>
                </c:pt>
                <c:pt idx="3">
                  <c:v>0</c:v>
                </c:pt>
                <c:pt idx="4">
                  <c:v>0</c:v>
                </c:pt>
                <c:pt idx="5">
                  <c:v>0</c:v>
                </c:pt>
                <c:pt idx="6">
                  <c:v>1.5891052760392994</c:v>
                </c:pt>
                <c:pt idx="7">
                  <c:v>8.6682654800774358E-3</c:v>
                </c:pt>
                <c:pt idx="8">
                  <c:v>1.5003486104124194E-2</c:v>
                </c:pt>
                <c:pt idx="9">
                  <c:v>0.3589174274350877</c:v>
                </c:pt>
                <c:pt idx="10">
                  <c:v>0</c:v>
                </c:pt>
                <c:pt idx="11">
                  <c:v>0.12980198293242012</c:v>
                </c:pt>
                <c:pt idx="12">
                  <c:v>1.5823567225436385E-2</c:v>
                </c:pt>
                <c:pt idx="13">
                  <c:v>0</c:v>
                </c:pt>
                <c:pt idx="14">
                  <c:v>0.20462205103514686</c:v>
                </c:pt>
                <c:pt idx="15">
                  <c:v>7.4793603140696261</c:v>
                </c:pt>
                <c:pt idx="16">
                  <c:v>0</c:v>
                </c:pt>
                <c:pt idx="17">
                  <c:v>0</c:v>
                </c:pt>
              </c:numCache>
            </c:numRef>
          </c:val>
          <c:extLst>
            <c:ext xmlns:c16="http://schemas.microsoft.com/office/drawing/2014/chart" uri="{C3380CC4-5D6E-409C-BE32-E72D297353CC}">
              <c16:uniqueId val="{00000034-DF94-4DCE-B587-187BE355C43F}"/>
            </c:ext>
          </c:extLst>
        </c:ser>
        <c:dLbls>
          <c:showLegendKey val="0"/>
          <c:showVal val="0"/>
          <c:showCatName val="0"/>
          <c:showSerName val="0"/>
          <c:showPercent val="0"/>
          <c:showBubbleSize val="0"/>
        </c:dLbls>
        <c:gapWidth val="39"/>
        <c:overlap val="100"/>
        <c:axId val="-1839932112"/>
        <c:axId val="-1839929936"/>
      </c:barChart>
      <c:catAx>
        <c:axId val="-1839932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29936"/>
        <c:crosses val="autoZero"/>
        <c:auto val="1"/>
        <c:lblAlgn val="ctr"/>
        <c:lblOffset val="100"/>
        <c:noMultiLvlLbl val="0"/>
      </c:catAx>
      <c:valAx>
        <c:axId val="-183992993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2112"/>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'41cbenpreGI_graf'!$F$7:$G$7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1E5F-4C87-A16C-52F8B886E811}"/>
              </c:ext>
            </c:extLst>
          </c:dPt>
          <c:dPt>
            <c:idx val="11"/>
            <c:invertIfNegative val="0"/>
            <c:bubble3D val="0"/>
            <c:extLst>
              <c:ext xmlns:c16="http://schemas.microsoft.com/office/drawing/2014/chart" uri="{C3380CC4-5D6E-409C-BE32-E72D297353CC}">
                <c16:uniqueId val="{00000001-1E5F-4C87-A16C-52F8B886E811}"/>
              </c:ext>
            </c:extLst>
          </c:dPt>
          <c:dPt>
            <c:idx val="12"/>
            <c:invertIfNegative val="0"/>
            <c:bubble3D val="0"/>
            <c:extLst>
              <c:ext xmlns:c16="http://schemas.microsoft.com/office/drawing/2014/chart" uri="{C3380CC4-5D6E-409C-BE32-E72D297353CC}">
                <c16:uniqueId val="{00000002-1E5F-4C87-A16C-52F8B886E811}"/>
              </c:ext>
            </c:extLst>
          </c:dPt>
          <c:dPt>
            <c:idx val="14"/>
            <c:invertIfNegative val="0"/>
            <c:bubble3D val="0"/>
            <c:extLst>
              <c:ext xmlns:c16="http://schemas.microsoft.com/office/drawing/2014/chart" uri="{C3380CC4-5D6E-409C-BE32-E72D297353CC}">
                <c16:uniqueId val="{00000003-1E5F-4C87-A16C-52F8B886E811}"/>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1E5F-4C87-A16C-52F8B886E811}"/>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1E5F-4C87-A16C-52F8B886E811}"/>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1E5F-4C87-A16C-52F8B886E811}"/>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1E5F-4C87-A16C-52F8B886E811}"/>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1E5F-4C87-A16C-52F8B886E811}"/>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1E5F-4C87-A16C-52F8B886E811}"/>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1E5F-4C87-A16C-52F8B886E811}"/>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1E5F-4C87-A16C-52F8B886E811}"/>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1E5F-4C87-A16C-52F8B886E811}"/>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1E5F-4C87-A16C-52F8B886E811}"/>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1E5F-4C87-A16C-52F8B886E811}"/>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1E5F-4C87-A16C-52F8B886E811}"/>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1E5F-4C87-A16C-52F8B886E811}"/>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1E5F-4C87-A16C-52F8B886E811}"/>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1E5F-4C87-A16C-52F8B886E811}"/>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1E5F-4C87-A16C-52F8B886E811}"/>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1E5F-4C87-A16C-52F8B886E811}"/>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1E5F-4C87-A16C-52F8B886E811}"/>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1E5F-4C87-A16C-52F8B886E811}"/>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1E5F-4C87-A16C-52F8B886E811}"/>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'41cbenpreGI_graf'!$G$10:$G$27</c:f>
              <c:numCache>
                <c:formatCode>#,##0.00</c:formatCode>
                <c:ptCount val="18"/>
                <c:pt idx="0">
                  <c:v>85.230264384532205</c:v>
                </c:pt>
                <c:pt idx="1">
                  <c:v>47.513271863649067</c:v>
                </c:pt>
                <c:pt idx="2">
                  <c:v>64.16945133124932</c:v>
                </c:pt>
                <c:pt idx="3">
                  <c:v>52.253147779986747</c:v>
                </c:pt>
                <c:pt idx="4">
                  <c:v>37.448245805186318</c:v>
                </c:pt>
                <c:pt idx="5">
                  <c:v>51.432525951557096</c:v>
                </c:pt>
                <c:pt idx="6">
                  <c:v>48.998594518622632</c:v>
                </c:pt>
                <c:pt idx="7">
                  <c:v>82.86657410075712</c:v>
                </c:pt>
                <c:pt idx="8">
                  <c:v>36.371237458193981</c:v>
                </c:pt>
                <c:pt idx="9">
                  <c:v>46.38261699873074</c:v>
                </c:pt>
                <c:pt idx="10">
                  <c:v>37.705342129090674</c:v>
                </c:pt>
                <c:pt idx="11">
                  <c:v>62.50873311597578</c:v>
                </c:pt>
                <c:pt idx="12">
                  <c:v>74.144153707340379</c:v>
                </c:pt>
                <c:pt idx="13">
                  <c:v>51.089108910891092</c:v>
                </c:pt>
                <c:pt idx="14">
                  <c:v>41.788999804266979</c:v>
                </c:pt>
                <c:pt idx="15">
                  <c:v>51.202212070209185</c:v>
                </c:pt>
                <c:pt idx="16">
                  <c:v>99.279711884753908</c:v>
                </c:pt>
                <c:pt idx="17">
                  <c:v>69.460317460317455</c:v>
                </c:pt>
              </c:numCache>
            </c:numRef>
          </c:val>
          <c:extLst>
            <c:ext xmlns:c16="http://schemas.microsoft.com/office/drawing/2014/chart" uri="{C3380CC4-5D6E-409C-BE32-E72D297353CC}">
              <c16:uniqueId val="{00000014-1E5F-4C87-A16C-52F8B886E811}"/>
            </c:ext>
          </c:extLst>
        </c:ser>
        <c:ser>
          <c:idx val="1"/>
          <c:order val="1"/>
          <c:tx>
            <c:strRef>
              <c:f>'41cbenpreGI_graf'!$H$7:$I$7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1E5F-4C87-A16C-52F8B886E811}"/>
              </c:ext>
            </c:extLst>
          </c:dPt>
          <c:dPt>
            <c:idx val="11"/>
            <c:invertIfNegative val="0"/>
            <c:bubble3D val="0"/>
            <c:extLst>
              <c:ext xmlns:c16="http://schemas.microsoft.com/office/drawing/2014/chart" uri="{C3380CC4-5D6E-409C-BE32-E72D297353CC}">
                <c16:uniqueId val="{00000016-1E5F-4C87-A16C-52F8B886E811}"/>
              </c:ext>
            </c:extLst>
          </c:dPt>
          <c:dPt>
            <c:idx val="14"/>
            <c:invertIfNegative val="0"/>
            <c:bubble3D val="0"/>
            <c:extLst>
              <c:ext xmlns:c16="http://schemas.microsoft.com/office/drawing/2014/chart" uri="{C3380CC4-5D6E-409C-BE32-E72D297353CC}">
                <c16:uniqueId val="{00000017-1E5F-4C87-A16C-52F8B886E811}"/>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1E5F-4C87-A16C-52F8B886E811}"/>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1E5F-4C87-A16C-52F8B886E811}"/>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1E5F-4C87-A16C-52F8B886E811}"/>
                </c:ext>
              </c:extLst>
            </c:dLbl>
            <c:dLbl>
              <c:idx val="7"/>
              <c:layout>
                <c:manualLayout>
                  <c:x val="-4.8292713987616173E-17"/>
                  <c:y val="3.902247645053318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1E5F-4C87-A16C-52F8B886E811}"/>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1E5F-4C87-A16C-52F8B886E811}"/>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1E5F-4C87-A16C-52F8B886E811}"/>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1E5F-4C87-A16C-52F8B886E811}"/>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1E5F-4C87-A16C-52F8B886E811}"/>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1E5F-4C87-A16C-52F8B886E811}"/>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1E5F-4C87-A16C-52F8B886E811}"/>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'41cbenpreGI_graf'!$I$10:$I$27</c:f>
              <c:numCache>
                <c:formatCode>#,##0.00</c:formatCode>
                <c:ptCount val="18"/>
                <c:pt idx="0">
                  <c:v>8.9495469291867094E-2</c:v>
                </c:pt>
                <c:pt idx="1">
                  <c:v>8.0329701033808334</c:v>
                </c:pt>
                <c:pt idx="2">
                  <c:v>8.1491861593187451</c:v>
                </c:pt>
                <c:pt idx="3">
                  <c:v>0.19052352551358515</c:v>
                </c:pt>
                <c:pt idx="4">
                  <c:v>31.662671606014381</c:v>
                </c:pt>
                <c:pt idx="5">
                  <c:v>1.384083044982699E-2</c:v>
                </c:pt>
                <c:pt idx="6">
                  <c:v>29.506324666198172</c:v>
                </c:pt>
                <c:pt idx="7">
                  <c:v>8.5012182023001763</c:v>
                </c:pt>
                <c:pt idx="8">
                  <c:v>5.2193907226988516</c:v>
                </c:pt>
                <c:pt idx="9">
                  <c:v>9.0466597575602314</c:v>
                </c:pt>
                <c:pt idx="10">
                  <c:v>47.710516103996895</c:v>
                </c:pt>
                <c:pt idx="11">
                  <c:v>14.738588728458314</c:v>
                </c:pt>
                <c:pt idx="12">
                  <c:v>6.5933336871715937</c:v>
                </c:pt>
                <c:pt idx="13">
                  <c:v>1.0066006600660067</c:v>
                </c:pt>
                <c:pt idx="14">
                  <c:v>7.3302016050107657</c:v>
                </c:pt>
                <c:pt idx="15">
                  <c:v>7.2132724212551097E-2</c:v>
                </c:pt>
                <c:pt idx="16">
                  <c:v>0.62424969987995194</c:v>
                </c:pt>
                <c:pt idx="17">
                  <c:v>6.3492063492063489E-2</c:v>
                </c:pt>
              </c:numCache>
            </c:numRef>
          </c:val>
          <c:extLst>
            <c:ext xmlns:c16="http://schemas.microsoft.com/office/drawing/2014/chart" uri="{C3380CC4-5D6E-409C-BE32-E72D297353CC}">
              <c16:uniqueId val="{00000021-1E5F-4C87-A16C-52F8B886E811}"/>
            </c:ext>
          </c:extLst>
        </c:ser>
        <c:ser>
          <c:idx val="2"/>
          <c:order val="2"/>
          <c:tx>
            <c:strRef>
              <c:f>'41cbenpreGI_graf'!$J$7:$K$7</c:f>
              <c:strCache>
                <c:ptCount val="1"/>
                <c:pt idx="0">
                  <c:v>P.E Cuidados  Familiares </c:v>
                </c:pt>
              </c:strCache>
            </c:strRef>
          </c:tx>
          <c:spPr>
            <a:solidFill>
              <a:srgbClr val="993366"/>
            </a:solidFill>
            <a:ln w="25400">
              <a:noFill/>
            </a:ln>
          </c:spPr>
          <c:invertIfNegative val="0"/>
          <c:dLbls>
            <c:dLbl>
              <c:idx val="0"/>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1E5F-4C87-A16C-52F8B886E811}"/>
                </c:ext>
              </c:extLst>
            </c:dLbl>
            <c:dLbl>
              <c:idx val="16"/>
              <c:layout>
                <c:manualLayout>
                  <c:x val="-7.9025353967731322E-3"/>
                  <c:y val="-1.9930244145490793E-2"/>
                </c:manualLayout>
              </c:layout>
              <c:numFmt formatCode="#,##0.0" sourceLinked="0"/>
              <c:spPr>
                <a:noFill/>
                <a:ln>
                  <a:noFill/>
                </a:ln>
                <a:effectLst/>
              </c:spPr>
              <c:txPr>
                <a:bodyPr rot="-5400000" vert="horz" wrap="square" lIns="38100" tIns="19050" rIns="38100" bIns="19050" anchor="ctr">
                  <a:spAutoFit/>
                </a:bodyPr>
                <a:lstStyle/>
                <a:p>
                  <a:pPr>
                    <a:defRPr sz="1100">
                      <a:solidFill>
                        <a:sysClr val="windowText" lastClr="000000"/>
                      </a:solidFill>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1E5F-4C87-A16C-52F8B886E811}"/>
                </c:ext>
              </c:extLst>
            </c:dLbl>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'41cbenpreGI_graf'!$K$10:$K$27</c:f>
              <c:numCache>
                <c:formatCode>#,##0.00</c:formatCode>
                <c:ptCount val="18"/>
                <c:pt idx="0">
                  <c:v>14.680240146175933</c:v>
                </c:pt>
                <c:pt idx="1">
                  <c:v>44.4537580329701</c:v>
                </c:pt>
                <c:pt idx="2">
                  <c:v>27.638245122345587</c:v>
                </c:pt>
                <c:pt idx="3">
                  <c:v>47.556328694499669</c:v>
                </c:pt>
                <c:pt idx="4">
                  <c:v>30.889082588799301</c:v>
                </c:pt>
                <c:pt idx="5">
                  <c:v>48.553633217993081</c:v>
                </c:pt>
                <c:pt idx="6">
                  <c:v>19.812895291637385</c:v>
                </c:pt>
                <c:pt idx="7">
                  <c:v>8.6269681171570038</c:v>
                </c:pt>
                <c:pt idx="8">
                  <c:v>58.403010033444815</c:v>
                </c:pt>
                <c:pt idx="9">
                  <c:v>44.415850576988021</c:v>
                </c:pt>
                <c:pt idx="10">
                  <c:v>14.584141766912431</c:v>
                </c:pt>
                <c:pt idx="11">
                  <c:v>22.743945039590127</c:v>
                </c:pt>
                <c:pt idx="12">
                  <c:v>19.261185712011041</c:v>
                </c:pt>
                <c:pt idx="13">
                  <c:v>47.898789878987898</c:v>
                </c:pt>
                <c:pt idx="14">
                  <c:v>50.743785476609901</c:v>
                </c:pt>
                <c:pt idx="15">
                  <c:v>42.517432075018036</c:v>
                </c:pt>
                <c:pt idx="16">
                  <c:v>9.6038415366146462E-2</c:v>
                </c:pt>
                <c:pt idx="17">
                  <c:v>30.476190476190474</c:v>
                </c:pt>
              </c:numCache>
            </c:numRef>
          </c:val>
          <c:extLst>
            <c:ext xmlns:c16="http://schemas.microsoft.com/office/drawing/2014/chart" uri="{C3380CC4-5D6E-409C-BE32-E72D297353CC}">
              <c16:uniqueId val="{00000024-1E5F-4C87-A16C-52F8B886E811}"/>
            </c:ext>
          </c:extLst>
        </c:ser>
        <c:ser>
          <c:idx val="3"/>
          <c:order val="3"/>
          <c:tx>
            <c:strRef>
              <c:f>'41cbenpreGI_graf'!$L$7:$M$7</c:f>
              <c:strCache>
                <c:ptCount val="1"/>
                <c:pt idx="0">
                  <c:v>P.E Asist. Personal</c:v>
                </c:pt>
              </c:strCache>
            </c:strRef>
          </c:tx>
          <c:spPr>
            <a:solidFill>
              <a:srgbClr val="FFC000"/>
            </a:solidFill>
          </c:spPr>
          <c:invertIfNegative val="0"/>
          <c:dLbls>
            <c:dLbl>
              <c:idx val="0"/>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1E5F-4C87-A16C-52F8B886E811}"/>
                </c:ext>
              </c:extLst>
            </c:dLbl>
            <c:dLbl>
              <c:idx val="1"/>
              <c:layout>
                <c:manualLayout>
                  <c:x val="-2.4146356993808087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1E5F-4C87-A16C-52F8B886E811}"/>
                </c:ext>
              </c:extLst>
            </c:dLbl>
            <c:dLbl>
              <c:idx val="2"/>
              <c:layout>
                <c:manualLayout>
                  <c:x val="1.3170892327954977E-3"/>
                  <c:y val="-1.79372197309417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1E5F-4C87-A16C-52F8B886E811}"/>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1E5F-4C87-A16C-52F8B886E811}"/>
                </c:ext>
              </c:extLst>
            </c:dLbl>
            <c:dLbl>
              <c:idx val="4"/>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1E5F-4C87-A16C-52F8B886E811}"/>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1E5F-4C87-A16C-52F8B886E811}"/>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1E5F-4C87-A16C-52F8B886E811}"/>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1E5F-4C87-A16C-52F8B886E811}"/>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1E5F-4C87-A16C-52F8B886E811}"/>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1E5F-4C87-A16C-52F8B886E811}"/>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1E5F-4C87-A16C-52F8B886E811}"/>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1E5F-4C87-A16C-52F8B886E811}"/>
                </c:ext>
              </c:extLst>
            </c:dLbl>
            <c:dLbl>
              <c:idx val="12"/>
              <c:layout>
                <c:manualLayout>
                  <c:x val="0"/>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1E5F-4C87-A16C-52F8B886E811}"/>
                </c:ext>
              </c:extLst>
            </c:dLbl>
            <c:dLbl>
              <c:idx val="13"/>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1E5F-4C87-A16C-52F8B886E811}"/>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1E5F-4C87-A16C-52F8B886E811}"/>
                </c:ext>
              </c:extLst>
            </c:dLbl>
            <c:dLbl>
              <c:idx val="16"/>
              <c:layout>
                <c:manualLayout>
                  <c:x val="1.5805070793546264E-2"/>
                  <c:y val="-2.62445221253173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1E5F-4C87-A16C-52F8B886E811}"/>
                </c:ext>
              </c:extLst>
            </c:dLbl>
            <c:dLbl>
              <c:idx val="17"/>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1E5F-4C87-A16C-52F8B886E811}"/>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'41cbenpreGI_graf'!$M$10:$M$27</c:f>
              <c:numCache>
                <c:formatCode>#,##0.00</c:formatCode>
                <c:ptCount val="18"/>
                <c:pt idx="0">
                  <c:v>0</c:v>
                </c:pt>
                <c:pt idx="1">
                  <c:v>0</c:v>
                </c:pt>
                <c:pt idx="2">
                  <c:v>4.3117387086342565E-2</c:v>
                </c:pt>
                <c:pt idx="3">
                  <c:v>0</c:v>
                </c:pt>
                <c:pt idx="4">
                  <c:v>0</c:v>
                </c:pt>
                <c:pt idx="5">
                  <c:v>0</c:v>
                </c:pt>
                <c:pt idx="6">
                  <c:v>1.6821855235418131</c:v>
                </c:pt>
                <c:pt idx="7">
                  <c:v>5.2395797857011867E-3</c:v>
                </c:pt>
                <c:pt idx="8">
                  <c:v>6.3617856623527699E-3</c:v>
                </c:pt>
                <c:pt idx="9">
                  <c:v>0.15487266672100794</c:v>
                </c:pt>
                <c:pt idx="10">
                  <c:v>0</c:v>
                </c:pt>
                <c:pt idx="11">
                  <c:v>8.7331159757801577E-3</c:v>
                </c:pt>
                <c:pt idx="12">
                  <c:v>1.3268934769916671E-3</c:v>
                </c:pt>
                <c:pt idx="13">
                  <c:v>5.5005500550055009E-3</c:v>
                </c:pt>
                <c:pt idx="14">
                  <c:v>0.13701311411235076</c:v>
                </c:pt>
                <c:pt idx="15">
                  <c:v>6.2082231305602305</c:v>
                </c:pt>
                <c:pt idx="16">
                  <c:v>0</c:v>
                </c:pt>
                <c:pt idx="17">
                  <c:v>0</c:v>
                </c:pt>
              </c:numCache>
            </c:numRef>
          </c:val>
          <c:extLst>
            <c:ext xmlns:c16="http://schemas.microsoft.com/office/drawing/2014/chart" uri="{C3380CC4-5D6E-409C-BE32-E72D297353CC}">
              <c16:uniqueId val="{00000036-1E5F-4C87-A16C-52F8B886E811}"/>
            </c:ext>
          </c:extLst>
        </c:ser>
        <c:dLbls>
          <c:showLegendKey val="0"/>
          <c:showVal val="0"/>
          <c:showCatName val="0"/>
          <c:showSerName val="0"/>
          <c:showPercent val="0"/>
          <c:showBubbleSize val="0"/>
        </c:dLbls>
        <c:gapWidth val="39"/>
        <c:overlap val="100"/>
        <c:axId val="-2066982128"/>
        <c:axId val="-2066980496"/>
      </c:barChart>
      <c:catAx>
        <c:axId val="-2066982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66980496"/>
        <c:crosses val="autoZero"/>
        <c:auto val="1"/>
        <c:lblAlgn val="ctr"/>
        <c:lblOffset val="100"/>
        <c:noMultiLvlLbl val="0"/>
      </c:catAx>
      <c:valAx>
        <c:axId val="-206698049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66982128"/>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a:solidFill>
                  <a:sysClr val="windowText" lastClr="000000"/>
                </a:solidFill>
                <a:latin typeface="+mn-lt"/>
              </a:defRPr>
            </a:pPr>
            <a:r>
              <a:rPr lang="en-US" sz="1100" b="1">
                <a:solidFill>
                  <a:sysClr val="windowText" lastClr="000000"/>
                </a:solidFill>
                <a:latin typeface="+mn-lt"/>
              </a:rPr>
              <a:t>Porcentaje de personas con resolución de PIA sobre la población potencialmente dependiente</a:t>
            </a:r>
          </a:p>
        </c:rich>
      </c:tx>
      <c:layout>
        <c:manualLayout>
          <c:xMode val="edge"/>
          <c:yMode val="edge"/>
          <c:x val="0.16994001498315706"/>
          <c:y val="0"/>
        </c:manualLayout>
      </c:layout>
      <c:overlay val="0"/>
    </c:title>
    <c:autoTitleDeleted val="0"/>
    <c:plotArea>
      <c:layout>
        <c:manualLayout>
          <c:layoutTarget val="inner"/>
          <c:xMode val="edge"/>
          <c:yMode val="edge"/>
          <c:x val="0.12526096033402923"/>
          <c:y val="4.4827623945669484E-2"/>
          <c:w val="0.84551148225469763"/>
          <c:h val="0.69827644992292637"/>
        </c:manualLayout>
      </c:layout>
      <c:barChart>
        <c:barDir val="col"/>
        <c:grouping val="clustered"/>
        <c:varyColors val="0"/>
        <c:ser>
          <c:idx val="0"/>
          <c:order val="0"/>
          <c:spPr>
            <a:solidFill>
              <a:schemeClr val="accent1">
                <a:lumMod val="40000"/>
                <a:lumOff val="60000"/>
              </a:schemeClr>
            </a:solidFill>
            <a:ln w="12700">
              <a:solidFill>
                <a:srgbClr val="000000"/>
              </a:solidFill>
              <a:prstDash val="solid"/>
            </a:ln>
          </c:spPr>
          <c:invertIfNegative val="0"/>
          <c:dPt>
            <c:idx val="5"/>
            <c:invertIfNegative val="0"/>
            <c:bubble3D val="0"/>
            <c:extLst>
              <c:ext xmlns:c16="http://schemas.microsoft.com/office/drawing/2014/chart" uri="{C3380CC4-5D6E-409C-BE32-E72D297353CC}">
                <c16:uniqueId val="{00000001-2CFB-46D3-A574-771DF452054E}"/>
              </c:ext>
            </c:extLst>
          </c:dPt>
          <c:dPt>
            <c:idx val="6"/>
            <c:invertIfNegative val="0"/>
            <c:bubble3D val="0"/>
            <c:extLst>
              <c:ext xmlns:c16="http://schemas.microsoft.com/office/drawing/2014/chart" uri="{C3380CC4-5D6E-409C-BE32-E72D297353CC}">
                <c16:uniqueId val="{00000003-2CFB-46D3-A574-771DF452054E}"/>
              </c:ext>
            </c:extLst>
          </c:dPt>
          <c:dPt>
            <c:idx val="7"/>
            <c:invertIfNegative val="0"/>
            <c:bubble3D val="0"/>
            <c:spPr>
              <a:solidFill>
                <a:schemeClr val="accent1">
                  <a:lumMod val="50000"/>
                </a:schemeClr>
              </a:solidFill>
              <a:ln w="12700">
                <a:solidFill>
                  <a:srgbClr val="000000"/>
                </a:solidFill>
                <a:prstDash val="solid"/>
              </a:ln>
            </c:spPr>
            <c:extLst>
              <c:ext xmlns:c16="http://schemas.microsoft.com/office/drawing/2014/chart" uri="{C3380CC4-5D6E-409C-BE32-E72D297353CC}">
                <c16:uniqueId val="{00000004-2CFB-46D3-A574-771DF452054E}"/>
              </c:ext>
            </c:extLst>
          </c:dPt>
          <c:dPt>
            <c:idx val="8"/>
            <c:invertIfNegative val="0"/>
            <c:bubble3D val="0"/>
            <c:extLst>
              <c:ext xmlns:c16="http://schemas.microsoft.com/office/drawing/2014/chart" uri="{C3380CC4-5D6E-409C-BE32-E72D297353CC}">
                <c16:uniqueId val="{00000005-2CFB-46D3-A574-771DF452054E}"/>
              </c:ext>
            </c:extLst>
          </c:dPt>
          <c:dPt>
            <c:idx val="9"/>
            <c:invertIfNegative val="0"/>
            <c:bubble3D val="0"/>
            <c:extLst>
              <c:ext xmlns:c16="http://schemas.microsoft.com/office/drawing/2014/chart" uri="{C3380CC4-5D6E-409C-BE32-E72D297353CC}">
                <c16:uniqueId val="{00000006-2CFB-46D3-A574-771DF452054E}"/>
              </c:ext>
            </c:extLst>
          </c:dPt>
          <c:dLbls>
            <c:dLbl>
              <c:idx val="0"/>
              <c:layout>
                <c:manualLayout>
                  <c:x val="7.9840319361277438E-3"/>
                  <c:y val="6.83760683760681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CFB-46D3-A574-771DF452054E}"/>
                </c:ext>
              </c:extLst>
            </c:dLbl>
            <c:dLbl>
              <c:idx val="1"/>
              <c:layout>
                <c:manualLayout>
                  <c:x val="1.5968063872255488E-2"/>
                  <c:y val="4.558404558404558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CFB-46D3-A574-771DF452054E}"/>
                </c:ext>
              </c:extLst>
            </c:dLbl>
            <c:dLbl>
              <c:idx val="2"/>
              <c:layout>
                <c:manualLayout>
                  <c:x val="1.330671989354624E-2"/>
                  <c:y val="-1.36752136752136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CFB-46D3-A574-771DF452054E}"/>
                </c:ext>
              </c:extLst>
            </c:dLbl>
            <c:dLbl>
              <c:idx val="3"/>
              <c:layout>
                <c:manualLayout>
                  <c:x val="2.6613439787092482E-3"/>
                  <c:y val="-2.73504273504273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CFB-46D3-A574-771DF452054E}"/>
                </c:ext>
              </c:extLst>
            </c:dLbl>
            <c:dLbl>
              <c:idx val="4"/>
              <c:layout>
                <c:manualLayout>
                  <c:x val="7.9840319361276953E-3"/>
                  <c:y val="-3.19088319088319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CFB-46D3-A574-771DF452054E}"/>
                </c:ext>
              </c:extLst>
            </c:dLbl>
            <c:dLbl>
              <c:idx val="5"/>
              <c:layout>
                <c:manualLayout>
                  <c:x val="7.9840319361277438E-3"/>
                  <c:y val="-1.595441595441599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FB-46D3-A574-771DF452054E}"/>
                </c:ext>
              </c:extLst>
            </c:dLbl>
            <c:dLbl>
              <c:idx val="6"/>
              <c:layout>
                <c:manualLayout>
                  <c:x val="2.6613439787092968E-3"/>
                  <c:y val="6.83760683760683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FB-46D3-A574-771DF452054E}"/>
                </c:ext>
              </c:extLst>
            </c:dLbl>
            <c:dLbl>
              <c:idx val="7"/>
              <c:layout>
                <c:manualLayout>
                  <c:x val="2.6613439787091992E-3"/>
                  <c:y val="-1.36752136752136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CFB-46D3-A574-771DF452054E}"/>
                </c:ext>
              </c:extLst>
            </c:dLbl>
            <c:dLbl>
              <c:idx val="8"/>
              <c:layout>
                <c:manualLayout>
                  <c:x val="7.9840319361277438E-3"/>
                  <c:y val="-4.178489241606561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CFB-46D3-A574-771DF452054E}"/>
                </c:ext>
              </c:extLst>
            </c:dLbl>
            <c:dLbl>
              <c:idx val="9"/>
              <c:layout>
                <c:manualLayout>
                  <c:x val="5.3226879574184965E-3"/>
                  <c:y val="1.13960113960113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CFB-46D3-A574-771DF452054E}"/>
                </c:ext>
              </c:extLst>
            </c:dLbl>
            <c:dLbl>
              <c:idx val="10"/>
              <c:layout>
                <c:manualLayout>
                  <c:x val="5.3226879574183985E-3"/>
                  <c:y val="-1.13960113960113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CFB-46D3-A574-771DF452054E}"/>
                </c:ext>
              </c:extLst>
            </c:dLbl>
            <c:dLbl>
              <c:idx val="11"/>
              <c:layout>
                <c:manualLayout>
                  <c:x val="2.6613439787092482E-3"/>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CFB-46D3-A574-771DF452054E}"/>
                </c:ext>
              </c:extLst>
            </c:dLbl>
            <c:dLbl>
              <c:idx val="12"/>
              <c:layout>
                <c:manualLayout>
                  <c:x val="5.3226879574184965E-3"/>
                  <c:y val="-2.279202279202321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CFB-46D3-A574-771DF452054E}"/>
                </c:ext>
              </c:extLst>
            </c:dLbl>
            <c:dLbl>
              <c:idx val="13"/>
              <c:layout>
                <c:manualLayout>
                  <c:x val="1.0645375914836993E-2"/>
                  <c:y val="9.11680911680911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CFB-46D3-A574-771DF452054E}"/>
                </c:ext>
              </c:extLst>
            </c:dLbl>
            <c:dLbl>
              <c:idx val="14"/>
              <c:layout>
                <c:manualLayout>
                  <c:x val="1.5968063872255488E-2"/>
                  <c:y val="9.11680911680911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CFB-46D3-A574-771DF452054E}"/>
                </c:ext>
              </c:extLst>
            </c:dLbl>
            <c:dLbl>
              <c:idx val="15"/>
              <c:layout>
                <c:manualLayout>
                  <c:x val="7.9840319361276467E-3"/>
                  <c:y val="-1.13960113960114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CFB-46D3-A574-771DF452054E}"/>
                </c:ext>
              </c:extLst>
            </c:dLbl>
            <c:dLbl>
              <c:idx val="16"/>
              <c:layout>
                <c:manualLayout>
                  <c:x val="2.6613439787091507E-3"/>
                  <c:y val="6.83760683760679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CFB-46D3-A574-771DF452054E}"/>
                </c:ext>
              </c:extLst>
            </c:dLbl>
            <c:dLbl>
              <c:idx val="17"/>
              <c:layout>
                <c:manualLayout>
                  <c:x val="1.8629407850964737E-2"/>
                  <c:y val="-9.116809116809201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CFB-46D3-A574-771DF452054E}"/>
                </c:ext>
              </c:extLst>
            </c:dLbl>
            <c:dLbl>
              <c:idx val="18"/>
              <c:layout>
                <c:manualLayout>
                  <c:x val="7.9840319361277438E-3"/>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CFB-46D3-A574-771DF452054E}"/>
                </c:ext>
              </c:extLst>
            </c:dLbl>
            <c:spPr>
              <a:noFill/>
              <a:ln w="25400">
                <a:noFill/>
              </a:ln>
            </c:spPr>
            <c:txPr>
              <a:bodyPr wrap="square" lIns="38100" tIns="19050" rIns="38100" bIns="19050" anchor="ctr">
                <a:spAutoFit/>
              </a:bodyPr>
              <a:lstStyle/>
              <a:p>
                <a:pPr>
                  <a:defRPr sz="1000">
                    <a:solidFill>
                      <a:sysClr val="windowText" lastClr="000000"/>
                    </a:solidFill>
                    <a:latin typeface="+mn-lt"/>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'42pbpcasaadpot'!$P$11:$P$29</c:f>
              <c:strCache>
                <c:ptCount val="19"/>
                <c:pt idx="0">
                  <c:v>Castilla y León</c:v>
                </c:pt>
                <c:pt idx="1">
                  <c:v>Andalucía</c:v>
                </c:pt>
                <c:pt idx="2">
                  <c:v>Castilla - La Mancha</c:v>
                </c:pt>
                <c:pt idx="3">
                  <c:v>Balears, Illes</c:v>
                </c:pt>
                <c:pt idx="4">
                  <c:v>Comunitat Valenciana</c:v>
                </c:pt>
                <c:pt idx="5">
                  <c:v>Extremadura</c:v>
                </c:pt>
                <c:pt idx="6">
                  <c:v>Aragón</c:v>
                </c:pt>
                <c:pt idx="7">
                  <c:v>TOTAL</c:v>
                </c:pt>
                <c:pt idx="8">
                  <c:v>Madrid, Comunidad de</c:v>
                </c:pt>
                <c:pt idx="9">
                  <c:v>Murcia, Región de</c:v>
                </c:pt>
                <c:pt idx="10">
                  <c:v>Rioja, La</c:v>
                </c:pt>
                <c:pt idx="11">
                  <c:v>Cataluña</c:v>
                </c:pt>
                <c:pt idx="12">
                  <c:v>País Vasco</c:v>
                </c:pt>
                <c:pt idx="13">
                  <c:v>Navarra, Comunidad Foral de</c:v>
                </c:pt>
                <c:pt idx="14">
                  <c:v>Cantabria</c:v>
                </c:pt>
                <c:pt idx="15">
                  <c:v>Ceuta y Melilla</c:v>
                </c:pt>
                <c:pt idx="16">
                  <c:v>Asturias, Principado de</c:v>
                </c:pt>
                <c:pt idx="17">
                  <c:v>Canarias</c:v>
                </c:pt>
                <c:pt idx="18">
                  <c:v>Galicia</c:v>
                </c:pt>
              </c:strCache>
            </c:strRef>
          </c:cat>
          <c:val>
            <c:numRef>
              <c:f>'42pbpcasaadpot'!$Q$11:$Q$29</c:f>
              <c:numCache>
                <c:formatCode>#,##0.00</c:formatCode>
                <c:ptCount val="19"/>
                <c:pt idx="0">
                  <c:v>30.694985878636832</c:v>
                </c:pt>
                <c:pt idx="1">
                  <c:v>28.758351646076537</c:v>
                </c:pt>
                <c:pt idx="2">
                  <c:v>27.218259426804885</c:v>
                </c:pt>
                <c:pt idx="3">
                  <c:v>26.005127702658566</c:v>
                </c:pt>
                <c:pt idx="4">
                  <c:v>25.31773747348311</c:v>
                </c:pt>
                <c:pt idx="5">
                  <c:v>24.708211270318923</c:v>
                </c:pt>
                <c:pt idx="6">
                  <c:v>24.047219526839754</c:v>
                </c:pt>
                <c:pt idx="7">
                  <c:v>23.782786334647817</c:v>
                </c:pt>
                <c:pt idx="8">
                  <c:v>23.620984085187903</c:v>
                </c:pt>
                <c:pt idx="9">
                  <c:v>22.879334943780293</c:v>
                </c:pt>
                <c:pt idx="10">
                  <c:v>22.112031127666135</c:v>
                </c:pt>
                <c:pt idx="11">
                  <c:v>21.825802229105619</c:v>
                </c:pt>
                <c:pt idx="12">
                  <c:v>21.495805228618845</c:v>
                </c:pt>
                <c:pt idx="13">
                  <c:v>19.836265073570086</c:v>
                </c:pt>
                <c:pt idx="14">
                  <c:v>18.299639711769416</c:v>
                </c:pt>
                <c:pt idx="15">
                  <c:v>18.282713174453747</c:v>
                </c:pt>
                <c:pt idx="16">
                  <c:v>17.844614255024066</c:v>
                </c:pt>
                <c:pt idx="17">
                  <c:v>17.460217301283695</c:v>
                </c:pt>
                <c:pt idx="18">
                  <c:v>16.413848326032372</c:v>
                </c:pt>
              </c:numCache>
            </c:numRef>
          </c:val>
          <c:extLst>
            <c:ext xmlns:c16="http://schemas.microsoft.com/office/drawing/2014/chart" uri="{C3380CC4-5D6E-409C-BE32-E72D297353CC}">
              <c16:uniqueId val="{00000015-2CFB-46D3-A574-771DF452054E}"/>
            </c:ext>
          </c:extLst>
        </c:ser>
        <c:dLbls>
          <c:showLegendKey val="0"/>
          <c:showVal val="0"/>
          <c:showCatName val="0"/>
          <c:showSerName val="0"/>
          <c:showPercent val="0"/>
          <c:showBubbleSize val="0"/>
        </c:dLbls>
        <c:gapWidth val="20"/>
        <c:axId val="-2066981584"/>
        <c:axId val="-2066981040"/>
      </c:barChart>
      <c:catAx>
        <c:axId val="-206698158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i="0" u="none" strike="noStrike" baseline="0">
                <a:solidFill>
                  <a:sysClr val="windowText" lastClr="000000"/>
                </a:solidFill>
                <a:latin typeface="+mn-lt"/>
                <a:ea typeface="Arial"/>
                <a:cs typeface="Arial"/>
              </a:defRPr>
            </a:pPr>
            <a:endParaRPr lang="es-ES"/>
          </a:p>
        </c:txPr>
        <c:crossAx val="-2066981040"/>
        <c:crosses val="autoZero"/>
        <c:auto val="1"/>
        <c:lblAlgn val="ctr"/>
        <c:lblOffset val="100"/>
        <c:tickLblSkip val="1"/>
        <c:tickMarkSkip val="1"/>
        <c:noMultiLvlLbl val="0"/>
      </c:catAx>
      <c:valAx>
        <c:axId val="-2066981040"/>
        <c:scaling>
          <c:orientation val="minMax"/>
        </c:scaling>
        <c:delete val="0"/>
        <c:axPos val="l"/>
        <c:numFmt formatCode="#,##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ysClr val="windowText" lastClr="000000"/>
                </a:solidFill>
                <a:latin typeface="+mn-lt"/>
                <a:ea typeface="Arial"/>
                <a:cs typeface="Arial"/>
              </a:defRPr>
            </a:pPr>
            <a:endParaRPr lang="es-ES"/>
          </a:p>
        </c:txPr>
        <c:crossAx val="-206698158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a:solidFill>
                  <a:schemeClr val="accent1">
                    <a:lumMod val="50000"/>
                  </a:schemeClr>
                </a:solidFill>
                <a:latin typeface="+mn-lt"/>
              </a:defRPr>
            </a:pPr>
            <a:r>
              <a:rPr lang="es-ES" sz="1100" b="1">
                <a:solidFill>
                  <a:schemeClr val="accent1">
                    <a:lumMod val="50000"/>
                  </a:schemeClr>
                </a:solidFill>
                <a:latin typeface="+mn-lt"/>
              </a:rPr>
              <a:t>Porcentaje de solicitudes registradas sobre</a:t>
            </a:r>
            <a:r>
              <a:rPr lang="es-ES" sz="1100" b="1" baseline="0">
                <a:solidFill>
                  <a:schemeClr val="accent1">
                    <a:lumMod val="50000"/>
                  </a:schemeClr>
                </a:solidFill>
                <a:latin typeface="+mn-lt"/>
              </a:rPr>
              <a:t> la población potencialmente dependiente</a:t>
            </a:r>
            <a:endParaRPr lang="es-ES" sz="1100" b="1">
              <a:solidFill>
                <a:schemeClr val="accent1">
                  <a:lumMod val="50000"/>
                </a:schemeClr>
              </a:solidFill>
              <a:latin typeface="+mn-lt"/>
            </a:endParaRP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11C3-423E-BDE0-260756DA6119}"/>
              </c:ext>
            </c:extLst>
          </c:dPt>
          <c:dPt>
            <c:idx val="7"/>
            <c:invertIfNegative val="0"/>
            <c:bubble3D val="0"/>
            <c:extLst>
              <c:ext xmlns:c16="http://schemas.microsoft.com/office/drawing/2014/chart" uri="{C3380CC4-5D6E-409C-BE32-E72D297353CC}">
                <c16:uniqueId val="{00000001-11C3-423E-BDE0-260756DA6119}"/>
              </c:ext>
            </c:extLst>
          </c:dPt>
          <c:dPt>
            <c:idx val="8"/>
            <c:invertIfNegative val="0"/>
            <c:bubble3D val="0"/>
            <c:extLst>
              <c:ext xmlns:c16="http://schemas.microsoft.com/office/drawing/2014/chart" uri="{C3380CC4-5D6E-409C-BE32-E72D297353CC}">
                <c16:uniqueId val="{00000003-11C3-423E-BDE0-260756DA6119}"/>
              </c:ext>
            </c:extLst>
          </c:dPt>
          <c:dPt>
            <c:idx val="9"/>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4-11C3-423E-BDE0-260756DA6119}"/>
              </c:ext>
            </c:extLst>
          </c:dPt>
          <c:dLbls>
            <c:dLbl>
              <c:idx val="0"/>
              <c:layout>
                <c:manualLayout>
                  <c:x val="1.1180992313067784E-2"/>
                  <c:y val="0"/>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1C3-423E-BDE0-260756DA6119}"/>
                </c:ext>
              </c:extLst>
            </c:dLbl>
            <c:dLbl>
              <c:idx val="1"/>
              <c:layout>
                <c:manualLayout>
                  <c:x val="2.7952480782669461E-3"/>
                  <c:y val="-2.1660649819494584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1C3-423E-BDE0-260756DA6119}"/>
                </c:ext>
              </c:extLst>
            </c:dLbl>
            <c:dLbl>
              <c:idx val="2"/>
              <c:layout>
                <c:manualLayout>
                  <c:x val="2.7983294541012306E-3"/>
                  <c:y val="-7.1838312629693849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1C3-423E-BDE0-260756DA6119}"/>
                </c:ext>
              </c:extLst>
            </c:dLbl>
            <c:dLbl>
              <c:idx val="3"/>
              <c:layout>
                <c:manualLayout>
                  <c:x val="1.1180992313067784E-2"/>
                  <c:y val="-9.69991566938607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1C3-423E-BDE0-260756DA6119}"/>
                </c:ext>
              </c:extLst>
            </c:dLbl>
            <c:dLbl>
              <c:idx val="4"/>
              <c:layout>
                <c:manualLayout>
                  <c:x val="2.7952480782669461E-3"/>
                  <c:y val="4.8134777376654852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1C3-423E-BDE0-260756DA6119}"/>
                </c:ext>
              </c:extLst>
            </c:dLbl>
            <c:dLbl>
              <c:idx val="5"/>
              <c:layout>
                <c:manualLayout>
                  <c:x val="1.1175013197967754E-2"/>
                  <c:y val="-1.4089890191965057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1C3-423E-BDE0-260756DA6119}"/>
                </c:ext>
              </c:extLst>
            </c:dLbl>
            <c:dLbl>
              <c:idx val="6"/>
              <c:layout>
                <c:manualLayout>
                  <c:x val="1.9569316959487583E-2"/>
                  <c:y val="-3.7853261026621322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1C3-423E-BDE0-260756DA6119}"/>
                </c:ext>
              </c:extLst>
            </c:dLbl>
            <c:dLbl>
              <c:idx val="7"/>
              <c:layout>
                <c:manualLayout>
                  <c:x val="1.6774077650281761E-2"/>
                  <c:y val="-1.4029110492832026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1C3-423E-BDE0-260756DA6119}"/>
                </c:ext>
              </c:extLst>
            </c:dLbl>
            <c:dLbl>
              <c:idx val="8"/>
              <c:layout>
                <c:manualLayout>
                  <c:x val="1.6771488469601574E-2"/>
                  <c:y val="-7.2960194055165484E-5"/>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1C3-423E-BDE0-260756DA6119}"/>
                </c:ext>
              </c:extLst>
            </c:dLbl>
            <c:dLbl>
              <c:idx val="9"/>
              <c:layout>
                <c:manualLayout>
                  <c:x val="1.1178095292189136E-2"/>
                  <c:y val="-2.8625373883709046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1C3-423E-BDE0-260756DA6119}"/>
                </c:ext>
              </c:extLst>
            </c:dLbl>
            <c:dLbl>
              <c:idx val="10"/>
              <c:layout>
                <c:manualLayout>
                  <c:x val="8.3857442348007367E-3"/>
                  <c:y val="2.4431242123615416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1C3-423E-BDE0-260756DA6119}"/>
                </c:ext>
              </c:extLst>
            </c:dLbl>
            <c:dLbl>
              <c:idx val="11"/>
              <c:layout>
                <c:manualLayout>
                  <c:x val="8.385744234800839E-3"/>
                  <c:y val="1.2011711532448335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1C3-423E-BDE0-260756DA6119}"/>
                </c:ext>
              </c:extLst>
            </c:dLbl>
            <c:dLbl>
              <c:idx val="12"/>
              <c:layout>
                <c:manualLayout>
                  <c:x val="8.3857442348007367E-3"/>
                  <c:y val="1.20336943441636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1C3-423E-BDE0-260756DA6119}"/>
                </c:ext>
              </c:extLst>
            </c:dLbl>
            <c:dLbl>
              <c:idx val="13"/>
              <c:layout>
                <c:manualLayout>
                  <c:x val="8.385744234800839E-3"/>
                  <c:y val="-2.1660649819494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1C3-423E-BDE0-260756DA6119}"/>
                </c:ext>
              </c:extLst>
            </c:dLbl>
            <c:dLbl>
              <c:idx val="14"/>
              <c:layout>
                <c:manualLayout>
                  <c:x val="8.385744234800839E-3"/>
                  <c:y val="-1.6868965386546898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1C3-423E-BDE0-260756DA6119}"/>
                </c:ext>
              </c:extLst>
            </c:dLbl>
            <c:dLbl>
              <c:idx val="15"/>
              <c:layout>
                <c:manualLayout>
                  <c:x val="1.1180992313067784E-2"/>
                  <c:y val="9.6489382870462489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11C3-423E-BDE0-260756DA6119}"/>
                </c:ext>
              </c:extLst>
            </c:dLbl>
            <c:dLbl>
              <c:idx val="16"/>
              <c:layout>
                <c:manualLayout>
                  <c:x val="1.3976196546029097E-2"/>
                  <c:y val="-1.8825486382084637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11C3-423E-BDE0-260756DA6119}"/>
                </c:ext>
              </c:extLst>
            </c:dLbl>
            <c:dLbl>
              <c:idx val="17"/>
              <c:layout>
                <c:manualLayout>
                  <c:x val="1.9566736547868623E-2"/>
                  <c:y val="9.6269554753308385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11C3-423E-BDE0-260756DA6119}"/>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11C3-423E-BDE0-260756DA6119}"/>
                </c:ext>
              </c:extLst>
            </c:dLbl>
            <c:spPr>
              <a:noFill/>
              <a:ln w="25400">
                <a:noFill/>
              </a:ln>
            </c:spPr>
            <c:txPr>
              <a:bodyPr wrap="square" lIns="38100" tIns="19050" rIns="38100" bIns="19050" anchor="ctr">
                <a:spAutoFit/>
              </a:bodyPr>
              <a:lstStyle/>
              <a:p>
                <a:pPr>
                  <a:defRPr sz="800" b="0" i="0" u="none" strike="noStrike" baseline="0">
                    <a:solidFill>
                      <a:schemeClr val="accent1">
                        <a:lumMod val="50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'22solcasaadpot'!$Q$10:$Q$28</c:f>
              <c:strCache>
                <c:ptCount val="19"/>
                <c:pt idx="0">
                  <c:v>Andalucía</c:v>
                </c:pt>
                <c:pt idx="1">
                  <c:v>Extremadura</c:v>
                </c:pt>
                <c:pt idx="2">
                  <c:v>Castilla y León</c:v>
                </c:pt>
                <c:pt idx="3">
                  <c:v>Balears, Illes</c:v>
                </c:pt>
                <c:pt idx="4">
                  <c:v>Cataluña</c:v>
                </c:pt>
                <c:pt idx="5">
                  <c:v>País Vasco</c:v>
                </c:pt>
                <c:pt idx="6">
                  <c:v>Castilla - La Mancha</c:v>
                </c:pt>
                <c:pt idx="7">
                  <c:v>Rioja, La</c:v>
                </c:pt>
                <c:pt idx="8">
                  <c:v>Murcia, Región de</c:v>
                </c:pt>
                <c:pt idx="9">
                  <c:v>TOTAL</c:v>
                </c:pt>
                <c:pt idx="10">
                  <c:v>Comunitat Valenciana</c:v>
                </c:pt>
                <c:pt idx="11">
                  <c:v>Madrid, Comunidad de</c:v>
                </c:pt>
                <c:pt idx="12">
                  <c:v>Aragón</c:v>
                </c:pt>
                <c:pt idx="13">
                  <c:v>Canarias</c:v>
                </c:pt>
                <c:pt idx="14">
                  <c:v>Asturias, Principado de</c:v>
                </c:pt>
                <c:pt idx="15">
                  <c:v>Ceuta y Melilla</c:v>
                </c:pt>
                <c:pt idx="16">
                  <c:v>Navarra, Comunidad Foral de</c:v>
                </c:pt>
                <c:pt idx="17">
                  <c:v>Cantabria</c:v>
                </c:pt>
                <c:pt idx="18">
                  <c:v>Galicia</c:v>
                </c:pt>
              </c:strCache>
            </c:strRef>
          </c:cat>
          <c:val>
            <c:numRef>
              <c:f>'22solcasaadpot'!$R$10:$R$28</c:f>
              <c:numCache>
                <c:formatCode>0.00</c:formatCode>
                <c:ptCount val="19"/>
                <c:pt idx="0">
                  <c:v>41.528470770101379</c:v>
                </c:pt>
                <c:pt idx="1">
                  <c:v>39.520516550748319</c:v>
                </c:pt>
                <c:pt idx="2">
                  <c:v>39.195387428203183</c:v>
                </c:pt>
                <c:pt idx="3">
                  <c:v>37.742504409171076</c:v>
                </c:pt>
                <c:pt idx="4">
                  <c:v>36.590911930433911</c:v>
                </c:pt>
                <c:pt idx="5">
                  <c:v>35.821368211093684</c:v>
                </c:pt>
                <c:pt idx="6">
                  <c:v>35.129826850263058</c:v>
                </c:pt>
                <c:pt idx="7">
                  <c:v>35.066075114474842</c:v>
                </c:pt>
                <c:pt idx="8">
                  <c:v>34.530695496757644</c:v>
                </c:pt>
                <c:pt idx="9">
                  <c:v>34.157943400848751</c:v>
                </c:pt>
                <c:pt idx="10">
                  <c:v>33.579066853577146</c:v>
                </c:pt>
                <c:pt idx="11">
                  <c:v>32.089203661515349</c:v>
                </c:pt>
                <c:pt idx="12">
                  <c:v>31.000412795591128</c:v>
                </c:pt>
                <c:pt idx="13">
                  <c:v>29.809713485694004</c:v>
                </c:pt>
                <c:pt idx="14">
                  <c:v>27.853044353193919</c:v>
                </c:pt>
                <c:pt idx="15">
                  <c:v>27.785760293316159</c:v>
                </c:pt>
                <c:pt idx="16">
                  <c:v>26.054996250814373</c:v>
                </c:pt>
                <c:pt idx="17">
                  <c:v>23.615892714171338</c:v>
                </c:pt>
                <c:pt idx="18">
                  <c:v>18.138180857928372</c:v>
                </c:pt>
              </c:numCache>
            </c:numRef>
          </c:val>
          <c:extLst>
            <c:ext xmlns:c16="http://schemas.microsoft.com/office/drawing/2014/chart" uri="{C3380CC4-5D6E-409C-BE32-E72D297353CC}">
              <c16:uniqueId val="{00000014-11C3-423E-BDE0-260756DA6119}"/>
            </c:ext>
          </c:extLst>
        </c:ser>
        <c:dLbls>
          <c:showLegendKey val="0"/>
          <c:showVal val="0"/>
          <c:showCatName val="0"/>
          <c:showSerName val="0"/>
          <c:showPercent val="0"/>
          <c:showBubbleSize val="0"/>
        </c:dLbls>
        <c:gapWidth val="20"/>
        <c:axId val="711920256"/>
        <c:axId val="711919712"/>
      </c:barChart>
      <c:catAx>
        <c:axId val="711920256"/>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i="0" u="none" strike="noStrike" baseline="0">
                <a:solidFill>
                  <a:schemeClr val="accent1">
                    <a:lumMod val="50000"/>
                  </a:schemeClr>
                </a:solidFill>
                <a:latin typeface="+mn-lt"/>
                <a:ea typeface="Arial"/>
                <a:cs typeface="Arial"/>
              </a:defRPr>
            </a:pPr>
            <a:endParaRPr lang="es-ES"/>
          </a:p>
        </c:txPr>
        <c:crossAx val="711919712"/>
        <c:crosses val="autoZero"/>
        <c:auto val="1"/>
        <c:lblAlgn val="ctr"/>
        <c:lblOffset val="100"/>
        <c:tickLblSkip val="1"/>
        <c:tickMarkSkip val="1"/>
        <c:noMultiLvlLbl val="0"/>
      </c:catAx>
      <c:valAx>
        <c:axId val="711919712"/>
        <c:scaling>
          <c:orientation val="minMax"/>
          <c:max val="43"/>
          <c:min val="0"/>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50000"/>
                  </a:schemeClr>
                </a:solidFill>
                <a:latin typeface="Arial"/>
                <a:ea typeface="Arial"/>
                <a:cs typeface="Arial"/>
              </a:defRPr>
            </a:pPr>
            <a:endParaRPr lang="es-ES"/>
          </a:p>
        </c:txPr>
        <c:crossAx val="711920256"/>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personas con resolución de PIA registradas sobre</a:t>
            </a:r>
            <a:r>
              <a:rPr lang="es-ES" sz="1100" b="1" baseline="0">
                <a:solidFill>
                  <a:schemeClr val="accent1"/>
                </a:solidFill>
                <a:latin typeface="+mn-lt"/>
              </a:rPr>
              <a:t> la población </a:t>
            </a:r>
            <a:endParaRPr lang="es-ES" sz="1100" b="1">
              <a:solidFill>
                <a:schemeClr val="accent1"/>
              </a:solidFill>
              <a:latin typeface="+mn-lt"/>
            </a:endParaRPr>
          </a:p>
        </c:rich>
      </c:tx>
      <c:layout>
        <c:manualLayout>
          <c:xMode val="edge"/>
          <c:yMode val="edge"/>
          <c:x val="0.18633179816671766"/>
          <c:y val="2.5909829404217738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7"/>
            <c:invertIfNegative val="0"/>
            <c:bubble3D val="0"/>
            <c:extLst>
              <c:ext xmlns:c16="http://schemas.microsoft.com/office/drawing/2014/chart" uri="{C3380CC4-5D6E-409C-BE32-E72D297353CC}">
                <c16:uniqueId val="{0000000A-5A18-4C66-836E-237B6531E29D}"/>
              </c:ext>
            </c:extLst>
          </c:dPt>
          <c:dPt>
            <c:idx val="8"/>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1-5A18-4C66-836E-237B6531E29D}"/>
              </c:ext>
            </c:extLst>
          </c:dPt>
          <c:dPt>
            <c:idx val="9"/>
            <c:invertIfNegative val="0"/>
            <c:bubble3D val="0"/>
            <c:extLst>
              <c:ext xmlns:c16="http://schemas.microsoft.com/office/drawing/2014/chart" uri="{C3380CC4-5D6E-409C-BE32-E72D297353CC}">
                <c16:uniqueId val="{00000002-5A18-4C66-836E-237B6531E29D}"/>
              </c:ext>
            </c:extLst>
          </c:dPt>
          <c:dPt>
            <c:idx val="10"/>
            <c:invertIfNegative val="0"/>
            <c:bubble3D val="0"/>
            <c:extLst>
              <c:ext xmlns:c16="http://schemas.microsoft.com/office/drawing/2014/chart" uri="{C3380CC4-5D6E-409C-BE32-E72D297353CC}">
                <c16:uniqueId val="{00000003-5A18-4C66-836E-237B6531E29D}"/>
              </c:ext>
            </c:extLst>
          </c:dPt>
          <c:dLbls>
            <c:dLbl>
              <c:idx val="0"/>
              <c:layout>
                <c:manualLayout>
                  <c:x val="1.1180992313067784E-2"/>
                  <c:y val="0"/>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A18-4C66-836E-237B6531E29D}"/>
                </c:ext>
              </c:extLst>
            </c:dLbl>
            <c:dLbl>
              <c:idx val="1"/>
              <c:layout>
                <c:manualLayout>
                  <c:x val="8.385744234800839E-3"/>
                  <c:y val="-4.813477737665463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A18-4C66-836E-237B6531E29D}"/>
                </c:ext>
              </c:extLst>
            </c:dLbl>
            <c:dLbl>
              <c:idx val="2"/>
              <c:layout>
                <c:manualLayout>
                  <c:x val="-5.4651063353922862E-4"/>
                  <c:y val="-2.2061518107760276E-17"/>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A18-4C66-836E-237B6531E29D}"/>
                </c:ext>
              </c:extLst>
            </c:dLbl>
            <c:dLbl>
              <c:idx val="4"/>
              <c:layout>
                <c:manualLayout>
                  <c:x val="9.6809849988263661E-4"/>
                  <c:y val="9.62695792058245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A18-4C66-836E-237B6531E29D}"/>
                </c:ext>
              </c:extLst>
            </c:dLbl>
            <c:dLbl>
              <c:idx val="5"/>
              <c:layout>
                <c:manualLayout>
                  <c:x val="5.5904231483260109E-3"/>
                  <c:y val="1.0444726667231112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A18-4C66-836E-237B6531E29D}"/>
                </c:ext>
              </c:extLst>
            </c:dLbl>
            <c:dLbl>
              <c:idx val="6"/>
              <c:layout>
                <c:manualLayout>
                  <c:x val="0"/>
                  <c:y val="7.2202166064981952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A18-4C66-836E-237B6531E29D}"/>
                </c:ext>
              </c:extLst>
            </c:dLbl>
            <c:dLbl>
              <c:idx val="7"/>
              <c:layout>
                <c:manualLayout>
                  <c:x val="8.385744234800787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A18-4C66-836E-237B6531E29D}"/>
                </c:ext>
              </c:extLst>
            </c:dLbl>
            <c:dLbl>
              <c:idx val="8"/>
              <c:layout>
                <c:manualLayout>
                  <c:x val="4.3360433604336043E-3"/>
                  <c:y val="1.1930121638021001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A18-4C66-836E-237B6531E29D}"/>
                </c:ext>
              </c:extLst>
            </c:dLbl>
            <c:dLbl>
              <c:idx val="9"/>
              <c:layout>
                <c:manualLayout>
                  <c:x val="0"/>
                  <c:y val="7.220216606498151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A18-4C66-836E-237B6531E29D}"/>
                </c:ext>
              </c:extLst>
            </c:dLbl>
            <c:dLbl>
              <c:idx val="10"/>
              <c:layout>
                <c:manualLayout>
                  <c:x val="5.402641742952863E-3"/>
                  <c:y val="9.626957920582508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A18-4C66-836E-237B6531E29D}"/>
                </c:ext>
              </c:extLst>
            </c:dLbl>
            <c:dLbl>
              <c:idx val="11"/>
              <c:layout>
                <c:manualLayout>
                  <c:x val="8.385744234800839E-3"/>
                  <c:y val="-2.406738868832731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A18-4C66-836E-237B6531E29D}"/>
                </c:ext>
              </c:extLst>
            </c:dLbl>
            <c:dLbl>
              <c:idx val="14"/>
              <c:layout>
                <c:manualLayout>
                  <c:x val="0"/>
                  <c:y val="9.626955475330838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A18-4C66-836E-237B6531E29D}"/>
                </c:ext>
              </c:extLst>
            </c:dLbl>
            <c:dLbl>
              <c:idx val="15"/>
              <c:layout>
                <c:manualLayout>
                  <c:x val="5.5904961565338921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A18-4C66-836E-237B6531E29D}"/>
                </c:ext>
              </c:extLst>
            </c:dLbl>
            <c:dLbl>
              <c:idx val="16"/>
              <c:layout>
                <c:manualLayout>
                  <c:x val="0"/>
                  <c:y val="7.11675556684446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5A18-4C66-836E-237B6531E29D}"/>
                </c:ext>
              </c:extLst>
            </c:dLbl>
            <c:dLbl>
              <c:idx val="17"/>
              <c:layout>
                <c:manualLayout>
                  <c:x val="4.6769519663700573E-3"/>
                  <c:y val="9.62695792058245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5A18-4C66-836E-237B6531E29D}"/>
                </c:ext>
              </c:extLst>
            </c:dLbl>
            <c:dLbl>
              <c:idx val="18"/>
              <c:layout>
                <c:manualLayout>
                  <c:x val="1.8817403922070717E-3"/>
                  <c:y val="4.813366071176481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5A18-4C66-836E-237B6531E29D}"/>
                </c:ext>
              </c:extLst>
            </c:dLbl>
            <c:spPr>
              <a:noFill/>
              <a:ln w="25400">
                <a:noFill/>
              </a:ln>
            </c:spPr>
            <c:txPr>
              <a:bodyPr wrap="square" lIns="38100" tIns="19050" rIns="38100" bIns="19050" anchor="ctr">
                <a:spAutoFit/>
              </a:bodyPr>
              <a:lstStyle/>
              <a:p>
                <a:pPr>
                  <a:defRPr sz="10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'44bpbpcasaad'!$AE$11:$AE$29</c:f>
              <c:strCache>
                <c:ptCount val="19"/>
                <c:pt idx="0">
                  <c:v>Castilla y León</c:v>
                </c:pt>
                <c:pt idx="1">
                  <c:v>Castilla - La Mancha</c:v>
                </c:pt>
                <c:pt idx="2">
                  <c:v>Extremadura</c:v>
                </c:pt>
                <c:pt idx="3">
                  <c:v>Andalucía</c:v>
                </c:pt>
                <c:pt idx="4">
                  <c:v>Aragón</c:v>
                </c:pt>
                <c:pt idx="5">
                  <c:v>Asturias, Principado de</c:v>
                </c:pt>
                <c:pt idx="6">
                  <c:v>País Vasco</c:v>
                </c:pt>
                <c:pt idx="7">
                  <c:v>Comunitat Valenciana</c:v>
                </c:pt>
                <c:pt idx="8">
                  <c:v>TOTAL</c:v>
                </c:pt>
                <c:pt idx="9">
                  <c:v>Cantabria</c:v>
                </c:pt>
                <c:pt idx="10">
                  <c:v>Rioja, La</c:v>
                </c:pt>
                <c:pt idx="11">
                  <c:v>Cataluña</c:v>
                </c:pt>
                <c:pt idx="12">
                  <c:v>Murcia, Región de</c:v>
                </c:pt>
                <c:pt idx="13">
                  <c:v>Galicia</c:v>
                </c:pt>
                <c:pt idx="14">
                  <c:v>Madrid, Comunidad de</c:v>
                </c:pt>
                <c:pt idx="15">
                  <c:v>Balears, Illes</c:v>
                </c:pt>
                <c:pt idx="16">
                  <c:v>Navarra, Comunidad Foral de</c:v>
                </c:pt>
                <c:pt idx="17">
                  <c:v>Ceuta y Melilla</c:v>
                </c:pt>
                <c:pt idx="18">
                  <c:v>Canarias</c:v>
                </c:pt>
              </c:strCache>
            </c:strRef>
          </c:cat>
          <c:val>
            <c:numRef>
              <c:f>'44bpbpcasaad'!$AF$11:$AF$29</c:f>
              <c:numCache>
                <c:formatCode>0.00</c:formatCode>
                <c:ptCount val="19"/>
                <c:pt idx="0">
                  <c:v>5.2752377288613559</c:v>
                </c:pt>
                <c:pt idx="1">
                  <c:v>3.6838211091097008</c:v>
                </c:pt>
                <c:pt idx="2">
                  <c:v>3.5279131485545943</c:v>
                </c:pt>
                <c:pt idx="3">
                  <c:v>3.3981477717005544</c:v>
                </c:pt>
                <c:pt idx="4">
                  <c:v>3.3442457218392159</c:v>
                </c:pt>
                <c:pt idx="5">
                  <c:v>3.2612369043595808</c:v>
                </c:pt>
                <c:pt idx="6">
                  <c:v>3.1849901322112237</c:v>
                </c:pt>
                <c:pt idx="7">
                  <c:v>3.1300018500075248</c:v>
                </c:pt>
                <c:pt idx="8">
                  <c:v>3.1292787840357486</c:v>
                </c:pt>
                <c:pt idx="9">
                  <c:v>3.1076485374421936</c:v>
                </c:pt>
                <c:pt idx="10">
                  <c:v>2.8918773000043441</c:v>
                </c:pt>
                <c:pt idx="11">
                  <c:v>2.873956762389295</c:v>
                </c:pt>
                <c:pt idx="12">
                  <c:v>2.8626815115370836</c:v>
                </c:pt>
                <c:pt idx="13">
                  <c:v>2.8552387472290386</c:v>
                </c:pt>
                <c:pt idx="14">
                  <c:v>2.759614039953707</c:v>
                </c:pt>
                <c:pt idx="15">
                  <c:v>2.6323532571951871</c:v>
                </c:pt>
                <c:pt idx="16">
                  <c:v>2.4007855330987646</c:v>
                </c:pt>
                <c:pt idx="17">
                  <c:v>2.1893262926814798</c:v>
                </c:pt>
                <c:pt idx="18">
                  <c:v>2.0005729737155087</c:v>
                </c:pt>
              </c:numCache>
            </c:numRef>
          </c:val>
          <c:extLst>
            <c:ext xmlns:c16="http://schemas.microsoft.com/office/drawing/2014/chart" uri="{C3380CC4-5D6E-409C-BE32-E72D297353CC}">
              <c16:uniqueId val="{00000011-5A18-4C66-836E-237B6531E29D}"/>
            </c:ext>
          </c:extLst>
        </c:ser>
        <c:dLbls>
          <c:showLegendKey val="0"/>
          <c:showVal val="0"/>
          <c:showCatName val="0"/>
          <c:showSerName val="0"/>
          <c:showPercent val="0"/>
          <c:showBubbleSize val="0"/>
        </c:dLbls>
        <c:gapWidth val="20"/>
        <c:axId val="-2066979952"/>
        <c:axId val="-2066984848"/>
      </c:barChart>
      <c:catAx>
        <c:axId val="-206697995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84848"/>
        <c:crosses val="autoZero"/>
        <c:auto val="1"/>
        <c:lblAlgn val="ctr"/>
        <c:lblOffset val="100"/>
        <c:tickLblSkip val="1"/>
        <c:tickMarkSkip val="1"/>
        <c:noMultiLvlLbl val="0"/>
      </c:catAx>
      <c:valAx>
        <c:axId val="-206698484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7995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a:t>
            </a:r>
            <a:r>
              <a:rPr lang="es-ES" sz="1100" b="1" i="0" u="none" strike="noStrike" baseline="0">
                <a:solidFill>
                  <a:schemeClr val="accent1"/>
                </a:solidFill>
                <a:effectLst/>
                <a:latin typeface="+mn-lt"/>
              </a:rPr>
              <a:t>personas con resolución de PIA </a:t>
            </a:r>
            <a:r>
              <a:rPr lang="es-ES" sz="1100" b="1">
                <a:solidFill>
                  <a:schemeClr val="accent1"/>
                </a:solidFill>
                <a:latin typeface="+mn-lt"/>
              </a:rPr>
              <a:t>en el tramo de edad</a:t>
            </a:r>
            <a:r>
              <a:rPr lang="es-ES" sz="1100" b="1" baseline="0">
                <a:solidFill>
                  <a:schemeClr val="accent1"/>
                </a:solidFill>
                <a:latin typeface="+mn-lt"/>
              </a:rPr>
              <a:t> de 0 a 64 años sobre la población de dicha edad</a:t>
            </a:r>
          </a:p>
        </c:rich>
      </c:tx>
      <c:layout>
        <c:manualLayout>
          <c:xMode val="edge"/>
          <c:yMode val="edge"/>
          <c:x val="0.1904402843684275"/>
          <c:y val="3.031350247885681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7"/>
            <c:invertIfNegative val="0"/>
            <c:bubble3D val="0"/>
            <c:extLst>
              <c:ext xmlns:c16="http://schemas.microsoft.com/office/drawing/2014/chart" uri="{C3380CC4-5D6E-409C-BE32-E72D297353CC}">
                <c16:uniqueId val="{0000000B-35CB-4C35-AA3A-4F0EC5CBF55F}"/>
              </c:ext>
            </c:extLst>
          </c:dPt>
          <c:dPt>
            <c:idx val="8"/>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0-35CB-4C35-AA3A-4F0EC5CBF55F}"/>
              </c:ext>
            </c:extLst>
          </c:dPt>
          <c:dPt>
            <c:idx val="9"/>
            <c:invertIfNegative val="0"/>
            <c:bubble3D val="0"/>
            <c:extLst>
              <c:ext xmlns:c16="http://schemas.microsoft.com/office/drawing/2014/chart" uri="{C3380CC4-5D6E-409C-BE32-E72D297353CC}">
                <c16:uniqueId val="{00000002-35CB-4C35-AA3A-4F0EC5CBF55F}"/>
              </c:ext>
            </c:extLst>
          </c:dPt>
          <c:dPt>
            <c:idx val="10"/>
            <c:invertIfNegative val="0"/>
            <c:bubble3D val="0"/>
            <c:extLst>
              <c:ext xmlns:c16="http://schemas.microsoft.com/office/drawing/2014/chart" uri="{C3380CC4-5D6E-409C-BE32-E72D297353CC}">
                <c16:uniqueId val="{00000003-35CB-4C35-AA3A-4F0EC5CBF55F}"/>
              </c:ext>
            </c:extLst>
          </c:dPt>
          <c:dLbls>
            <c:dLbl>
              <c:idx val="0"/>
              <c:layout>
                <c:manualLayout>
                  <c:x val="1.1180992313067784E-2"/>
                  <c:y val="0"/>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5CB-4C35-AA3A-4F0EC5CBF55F}"/>
                </c:ext>
              </c:extLst>
            </c:dLbl>
            <c:dLbl>
              <c:idx val="1"/>
              <c:layout>
                <c:manualLayout>
                  <c:x val="2.8973944482105097E-3"/>
                  <c:y val="5.2004104276011528E-4"/>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5CB-4C35-AA3A-4F0EC5CBF55F}"/>
                </c:ext>
              </c:extLst>
            </c:dLbl>
            <c:dLbl>
              <c:idx val="2"/>
              <c:layout>
                <c:manualLayout>
                  <c:x val="2.7951769186746393E-3"/>
                  <c:y val="4.813477737665440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5CB-4C35-AA3A-4F0EC5CBF55F}"/>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5CB-4C35-AA3A-4F0EC5CBF55F}"/>
                </c:ext>
              </c:extLst>
            </c:dLbl>
            <c:dLbl>
              <c:idx val="4"/>
              <c:layout>
                <c:manualLayout>
                  <c:x val="7.3108411117484484E-4"/>
                  <c:y val="1.2451846712897974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5CB-4C35-AA3A-4F0EC5CBF55F}"/>
                </c:ext>
              </c:extLst>
            </c:dLbl>
            <c:dLbl>
              <c:idx val="5"/>
              <c:layout>
                <c:manualLayout>
                  <c:x val="2.4923954042168164E-3"/>
                  <c:y val="5.2315506098025658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5CB-4C35-AA3A-4F0EC5CBF55F}"/>
                </c:ext>
              </c:extLst>
            </c:dLbl>
            <c:dLbl>
              <c:idx val="6"/>
              <c:layout>
                <c:manualLayout>
                  <c:x val="2.3291790512940851E-3"/>
                  <c:y val="1.203367855191035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5CB-4C35-AA3A-4F0EC5CBF55F}"/>
                </c:ext>
              </c:extLst>
            </c:dLbl>
            <c:dLbl>
              <c:idx val="7"/>
              <c:layout>
                <c:manualLayout>
                  <c:x val="1.7632233056960596E-3"/>
                  <c:y val="-4.813382448814993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5CB-4C35-AA3A-4F0EC5CBF55F}"/>
                </c:ext>
              </c:extLst>
            </c:dLbl>
            <c:dLbl>
              <c:idx val="8"/>
              <c:layout>
                <c:manualLayout>
                  <c:x val="-5.6708557125723525E-3"/>
                  <c:y val="1.203367855191035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5CB-4C35-AA3A-4F0EC5CBF55F}"/>
                </c:ext>
              </c:extLst>
            </c:dLbl>
            <c:dLbl>
              <c:idx val="9"/>
              <c:layout>
                <c:manualLayout>
                  <c:x val="0"/>
                  <c:y val="7.220216606498151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5CB-4C35-AA3A-4F0EC5CBF55F}"/>
                </c:ext>
              </c:extLst>
            </c:dLbl>
            <c:dLbl>
              <c:idx val="10"/>
              <c:layout>
                <c:manualLayout>
                  <c:x val="2.9582312144756742E-3"/>
                  <c:y val="9.626987327502853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5CB-4C35-AA3A-4F0EC5CBF55F}"/>
                </c:ext>
              </c:extLst>
            </c:dLbl>
            <c:dLbl>
              <c:idx val="11"/>
              <c:layout>
                <c:manualLayout>
                  <c:x val="7.5081260537797009E-4"/>
                  <c:y val="3.661084492433884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35CB-4C35-AA3A-4F0EC5CBF55F}"/>
                </c:ext>
              </c:extLst>
            </c:dLbl>
            <c:dLbl>
              <c:idx val="13"/>
              <c:layout>
                <c:manualLayout>
                  <c:x val="1.1950079087795335E-3"/>
                  <c:y val="7.22029610309535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5CB-4C35-AA3A-4F0EC5CBF55F}"/>
                </c:ext>
              </c:extLst>
            </c:dLbl>
            <c:dLbl>
              <c:idx val="14"/>
              <c:layout>
                <c:manualLayout>
                  <c:x val="0"/>
                  <c:y val="9.626955475330838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5CB-4C35-AA3A-4F0EC5CBF55F}"/>
                </c:ext>
              </c:extLst>
            </c:dLbl>
            <c:dLbl>
              <c:idx val="15"/>
              <c:layout>
                <c:manualLayout>
                  <c:x val="5.5904961565338921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5CB-4C35-AA3A-4F0EC5CBF55F}"/>
                </c:ext>
              </c:extLst>
            </c:dLbl>
            <c:dLbl>
              <c:idx val="16"/>
              <c:layout>
                <c:manualLayout>
                  <c:x val="1.0025062656641603E-2"/>
                  <c:y val="7.220216606498106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5CB-4C35-AA3A-4F0EC5CBF55F}"/>
                </c:ext>
              </c:extLst>
            </c:dLbl>
            <c:dLbl>
              <c:idx val="17"/>
              <c:layout>
                <c:manualLayout>
                  <c:x val="1.1180992313067784E-2"/>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5CB-4C35-AA3A-4F0EC5CBF55F}"/>
                </c:ext>
              </c:extLst>
            </c:dLbl>
            <c:dLbl>
              <c:idx val="18"/>
              <c:layout>
                <c:manualLayout>
                  <c:x val="8.385744234800839E-3"/>
                  <c:y val="4.81347773766537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5CB-4C35-AA3A-4F0EC5CBF55F}"/>
                </c:ext>
              </c:extLst>
            </c:dLbl>
            <c:spPr>
              <a:noFill/>
              <a:ln w="25400">
                <a:noFill/>
              </a:ln>
            </c:spPr>
            <c:txPr>
              <a:bodyPr wrap="square" lIns="38100" tIns="19050" rIns="38100" bIns="19050" anchor="ctr">
                <a:spAutoFit/>
              </a:bodyPr>
              <a:lstStyle/>
              <a:p>
                <a:pPr>
                  <a:defRPr sz="10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'44bpbpcasaad'!$AK$11:$AK$29</c:f>
              <c:strCache>
                <c:ptCount val="19"/>
                <c:pt idx="0">
                  <c:v>Castilla y León</c:v>
                </c:pt>
                <c:pt idx="1">
                  <c:v>Ceuta y Melilla</c:v>
                </c:pt>
                <c:pt idx="2">
                  <c:v>Andalucía</c:v>
                </c:pt>
                <c:pt idx="3">
                  <c:v>Murcia, Región de</c:v>
                </c:pt>
                <c:pt idx="4">
                  <c:v>Galicia</c:v>
                </c:pt>
                <c:pt idx="5">
                  <c:v>Extremadura</c:v>
                </c:pt>
                <c:pt idx="6">
                  <c:v>Asturias, Principado de</c:v>
                </c:pt>
                <c:pt idx="7">
                  <c:v>Cantabria</c:v>
                </c:pt>
                <c:pt idx="8">
                  <c:v>TOTAL</c:v>
                </c:pt>
                <c:pt idx="9">
                  <c:v>País Vasco</c:v>
                </c:pt>
                <c:pt idx="10">
                  <c:v>Castilla - La Mancha</c:v>
                </c:pt>
                <c:pt idx="11">
                  <c:v>Comunitat Valenciana</c:v>
                </c:pt>
                <c:pt idx="12">
                  <c:v>Canarias</c:v>
                </c:pt>
                <c:pt idx="13">
                  <c:v>Cataluña</c:v>
                </c:pt>
                <c:pt idx="14">
                  <c:v>Madrid, Comunidad de</c:v>
                </c:pt>
                <c:pt idx="15">
                  <c:v>Balears, Illes</c:v>
                </c:pt>
                <c:pt idx="16">
                  <c:v>Aragón</c:v>
                </c:pt>
                <c:pt idx="17">
                  <c:v>Navarra, Comunidad Foral de</c:v>
                </c:pt>
                <c:pt idx="18">
                  <c:v>Rioja, La</c:v>
                </c:pt>
              </c:strCache>
            </c:strRef>
          </c:cat>
          <c:val>
            <c:numRef>
              <c:f>'44bpbpcasaad'!$AL$11:$AL$29</c:f>
              <c:numCache>
                <c:formatCode>0.00</c:formatCode>
                <c:ptCount val="19"/>
                <c:pt idx="0">
                  <c:v>1.4906705421247803</c:v>
                </c:pt>
                <c:pt idx="1">
                  <c:v>1.3836784079924833</c:v>
                </c:pt>
                <c:pt idx="2">
                  <c:v>1.2608274075637671</c:v>
                </c:pt>
                <c:pt idx="3">
                  <c:v>1.2538144077335118</c:v>
                </c:pt>
                <c:pt idx="4">
                  <c:v>1.1101716981113108</c:v>
                </c:pt>
                <c:pt idx="5">
                  <c:v>1.1009187671942711</c:v>
                </c:pt>
                <c:pt idx="6">
                  <c:v>1.0801577773966728</c:v>
                </c:pt>
                <c:pt idx="7">
                  <c:v>1.0503893703883043</c:v>
                </c:pt>
                <c:pt idx="8">
                  <c:v>1.0496805984022173</c:v>
                </c:pt>
                <c:pt idx="9">
                  <c:v>1.0489028087482857</c:v>
                </c:pt>
                <c:pt idx="10">
                  <c:v>1.0332509749054863</c:v>
                </c:pt>
                <c:pt idx="11">
                  <c:v>1.0224146314607976</c:v>
                </c:pt>
                <c:pt idx="12">
                  <c:v>0.96048714760557119</c:v>
                </c:pt>
                <c:pt idx="13">
                  <c:v>0.92483695154986056</c:v>
                </c:pt>
                <c:pt idx="14">
                  <c:v>0.88822048162786904</c:v>
                </c:pt>
                <c:pt idx="15">
                  <c:v>0.85032464961596321</c:v>
                </c:pt>
                <c:pt idx="16">
                  <c:v>0.84319777368973958</c:v>
                </c:pt>
                <c:pt idx="17">
                  <c:v>0.63509755554765945</c:v>
                </c:pt>
                <c:pt idx="18">
                  <c:v>0.61760960884724769</c:v>
                </c:pt>
              </c:numCache>
            </c:numRef>
          </c:val>
          <c:extLst>
            <c:ext xmlns:c16="http://schemas.microsoft.com/office/drawing/2014/chart" uri="{C3380CC4-5D6E-409C-BE32-E72D297353CC}">
              <c16:uniqueId val="{00000013-35CB-4C35-AA3A-4F0EC5CBF55F}"/>
            </c:ext>
          </c:extLst>
        </c:ser>
        <c:dLbls>
          <c:showLegendKey val="0"/>
          <c:showVal val="0"/>
          <c:showCatName val="0"/>
          <c:showSerName val="0"/>
          <c:showPercent val="0"/>
          <c:showBubbleSize val="0"/>
        </c:dLbls>
        <c:gapWidth val="20"/>
        <c:axId val="-2066979408"/>
        <c:axId val="-2066978864"/>
      </c:barChart>
      <c:catAx>
        <c:axId val="-206697940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78864"/>
        <c:crosses val="autoZero"/>
        <c:auto val="1"/>
        <c:lblAlgn val="ctr"/>
        <c:lblOffset val="100"/>
        <c:tickLblSkip val="1"/>
        <c:tickMarkSkip val="1"/>
        <c:noMultiLvlLbl val="0"/>
      </c:catAx>
      <c:valAx>
        <c:axId val="-2066978864"/>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7940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personas con resolución de PIA en el tramo de edad</a:t>
            </a:r>
            <a:r>
              <a:rPr lang="es-ES" sz="1100" b="1" baseline="0">
                <a:solidFill>
                  <a:schemeClr val="accent1"/>
                </a:solidFill>
                <a:latin typeface="+mn-lt"/>
              </a:rPr>
              <a:t> de 65 a 79 años sobre la población de dicha edad</a:t>
            </a:r>
          </a:p>
        </c:rich>
      </c:tx>
      <c:layout>
        <c:manualLayout>
          <c:xMode val="edge"/>
          <c:yMode val="edge"/>
          <c:x val="0.20330202293845101"/>
          <c:y val="2.8901680131632135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4EDA-4EC5-A140-89485EB9CF3A}"/>
              </c:ext>
            </c:extLst>
          </c:dPt>
          <c:dPt>
            <c:idx val="7"/>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2-4EDA-4EC5-A140-89485EB9CF3A}"/>
              </c:ext>
            </c:extLst>
          </c:dPt>
          <c:dPt>
            <c:idx val="8"/>
            <c:invertIfNegative val="0"/>
            <c:bubble3D val="0"/>
            <c:extLst>
              <c:ext xmlns:c16="http://schemas.microsoft.com/office/drawing/2014/chart" uri="{C3380CC4-5D6E-409C-BE32-E72D297353CC}">
                <c16:uniqueId val="{00000003-4EDA-4EC5-A140-89485EB9CF3A}"/>
              </c:ext>
            </c:extLst>
          </c:dPt>
          <c:dPt>
            <c:idx val="9"/>
            <c:invertIfNegative val="0"/>
            <c:bubble3D val="0"/>
            <c:extLst>
              <c:ext xmlns:c16="http://schemas.microsoft.com/office/drawing/2014/chart" uri="{C3380CC4-5D6E-409C-BE32-E72D297353CC}">
                <c16:uniqueId val="{00000004-4EDA-4EC5-A140-89485EB9CF3A}"/>
              </c:ext>
            </c:extLst>
          </c:dPt>
          <c:dPt>
            <c:idx val="10"/>
            <c:invertIfNegative val="0"/>
            <c:bubble3D val="0"/>
            <c:extLst>
              <c:ext xmlns:c16="http://schemas.microsoft.com/office/drawing/2014/chart" uri="{C3380CC4-5D6E-409C-BE32-E72D297353CC}">
                <c16:uniqueId val="{00000005-4EDA-4EC5-A140-89485EB9CF3A}"/>
              </c:ext>
            </c:extLst>
          </c:dPt>
          <c:dLbls>
            <c:dLbl>
              <c:idx val="0"/>
              <c:layout>
                <c:manualLayout>
                  <c:x val="-1.6808027613911605E-3"/>
                  <c:y val="-3.1219174526262485E-4"/>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EDA-4EC5-A140-89485EB9CF3A}"/>
                </c:ext>
              </c:extLst>
            </c:dLbl>
            <c:dLbl>
              <c:idx val="1"/>
              <c:layout>
                <c:manualLayout>
                  <c:x val="1.9549164071532661E-3"/>
                  <c:y val="0"/>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EDA-4EC5-A140-89485EB9CF3A}"/>
                </c:ext>
              </c:extLst>
            </c:dLbl>
            <c:dLbl>
              <c:idx val="2"/>
              <c:layout>
                <c:manualLayout>
                  <c:x val="6.1368644708885076E-3"/>
                  <c:y val="7.220216606498172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EDA-4EC5-A140-89485EB9CF3A}"/>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EDA-4EC5-A140-89485EB9CF3A}"/>
                </c:ext>
              </c:extLst>
            </c:dLbl>
            <c:dLbl>
              <c:idx val="4"/>
              <c:layout>
                <c:manualLayout>
                  <c:x val="3.9510850617357042E-3"/>
                  <c:y val="-4.8134777376654852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EDA-4EC5-A140-89485EB9CF3A}"/>
                </c:ext>
              </c:extLst>
            </c:dLbl>
            <c:dLbl>
              <c:idx val="5"/>
              <c:layout>
                <c:manualLayout>
                  <c:x val="8.9323045145671964E-3"/>
                  <c:y val="-2.406738868832731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EDA-4EC5-A140-89485EB9CF3A}"/>
                </c:ext>
              </c:extLst>
            </c:dLbl>
            <c:dLbl>
              <c:idx val="6"/>
              <c:layout>
                <c:manualLayout>
                  <c:x val="6.6833751044276749E-3"/>
                  <c:y val="7.2202166064981952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EDA-4EC5-A140-89485EB9CF3A}"/>
                </c:ext>
              </c:extLst>
            </c:dLbl>
            <c:dLbl>
              <c:idx val="7"/>
              <c:layout>
                <c:manualLayout>
                  <c:x val="1.1727481433241897E-2"/>
                  <c:y val="1.2033694344163659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EDA-4EC5-A140-89485EB9CF3A}"/>
                </c:ext>
              </c:extLst>
            </c:dLbl>
            <c:dLbl>
              <c:idx val="8"/>
              <c:layout>
                <c:manualLayout>
                  <c:x val="-7.8598591843724714E-17"/>
                  <c:y val="9.314758732081566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EDA-4EC5-A140-89485EB9CF3A}"/>
                </c:ext>
              </c:extLst>
            </c:dLbl>
            <c:dLbl>
              <c:idx val="9"/>
              <c:layout>
                <c:manualLayout>
                  <c:x val="0"/>
                  <c:y val="7.220216606498151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EDA-4EC5-A140-89485EB9CF3A}"/>
                </c:ext>
              </c:extLst>
            </c:dLbl>
            <c:dLbl>
              <c:idx val="10"/>
              <c:layout>
                <c:manualLayout>
                  <c:x val="5.2966048054281815E-3"/>
                  <c:y val="2.40685298953015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EDA-4EC5-A140-89485EB9CF3A}"/>
                </c:ext>
              </c:extLst>
            </c:dLbl>
            <c:dLbl>
              <c:idx val="11"/>
              <c:layout>
                <c:manualLayout>
                  <c:x val="1.9550008017485774E-3"/>
                  <c:y val="6.1729976060684718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4EDA-4EC5-A140-89485EB9CF3A}"/>
                </c:ext>
              </c:extLst>
            </c:dLbl>
            <c:dLbl>
              <c:idx val="12"/>
              <c:layout>
                <c:manualLayout>
                  <c:x val="4.7922627034963899E-3"/>
                  <c:y val="3.356847205379154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EDA-4EC5-A140-89485EB9CF3A}"/>
                </c:ext>
              </c:extLst>
            </c:dLbl>
            <c:dLbl>
              <c:idx val="13"/>
              <c:layout>
                <c:manualLayout>
                  <c:x val="1.0100345173895064E-3"/>
                  <c:y val="7.220182075938988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EDA-4EC5-A140-89485EB9CF3A}"/>
                </c:ext>
              </c:extLst>
            </c:dLbl>
            <c:dLbl>
              <c:idx val="14"/>
              <c:layout>
                <c:manualLayout>
                  <c:x val="3.3416875522138678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EDA-4EC5-A140-89485EB9CF3A}"/>
                </c:ext>
              </c:extLst>
            </c:dLbl>
            <c:dLbl>
              <c:idx val="15"/>
              <c:layout>
                <c:manualLayout>
                  <c:x val="5.5904961565338921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EDA-4EC5-A140-89485EB9CF3A}"/>
                </c:ext>
              </c:extLst>
            </c:dLbl>
            <c:dLbl>
              <c:idx val="16"/>
              <c:layout>
                <c:manualLayout>
                  <c:x val="5.7378197500232084E-3"/>
                  <c:y val="7.220182075938988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EDA-4EC5-A140-89485EB9CF3A}"/>
                </c:ext>
              </c:extLst>
            </c:dLbl>
            <c:dLbl>
              <c:idx val="17"/>
              <c:layout>
                <c:manualLayout>
                  <c:x val="6.4531483403802818E-3"/>
                  <c:y val="9.626909434585266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EDA-4EC5-A140-89485EB9CF3A}"/>
                </c:ext>
              </c:extLst>
            </c:dLbl>
            <c:dLbl>
              <c:idx val="18"/>
              <c:layout>
                <c:manualLayout>
                  <c:x val="-1.8870631524757156E-4"/>
                  <c:y val="4.8134752386720893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EDA-4EC5-A140-89485EB9CF3A}"/>
                </c:ext>
              </c:extLst>
            </c:dLbl>
            <c:spPr>
              <a:noFill/>
              <a:ln w="25400">
                <a:noFill/>
              </a:ln>
            </c:spPr>
            <c:txPr>
              <a:bodyPr wrap="square" lIns="38100" tIns="19050" rIns="38100" bIns="19050" anchor="ctr">
                <a:spAutoFit/>
              </a:bodyPr>
              <a:lstStyle/>
              <a:p>
                <a:pPr>
                  <a:defRPr sz="10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'44bpbpcasaad'!$AQ$11:$AQ$29</c:f>
              <c:strCache>
                <c:ptCount val="19"/>
                <c:pt idx="0">
                  <c:v>Andalucía</c:v>
                </c:pt>
                <c:pt idx="1">
                  <c:v>Castilla y León</c:v>
                </c:pt>
                <c:pt idx="2">
                  <c:v>Castilla - La Mancha</c:v>
                </c:pt>
                <c:pt idx="3">
                  <c:v>Murcia, Región de</c:v>
                </c:pt>
                <c:pt idx="4">
                  <c:v>Balears, Illes</c:v>
                </c:pt>
                <c:pt idx="5">
                  <c:v>Comunitat Valenciana</c:v>
                </c:pt>
                <c:pt idx="6">
                  <c:v>Extremadura</c:v>
                </c:pt>
                <c:pt idx="7">
                  <c:v>TOTAL</c:v>
                </c:pt>
                <c:pt idx="8">
                  <c:v>Cataluña</c:v>
                </c:pt>
                <c:pt idx="9">
                  <c:v>Aragón</c:v>
                </c:pt>
                <c:pt idx="10">
                  <c:v>Cantabria</c:v>
                </c:pt>
                <c:pt idx="11">
                  <c:v>Madrid, Comunidad de</c:v>
                </c:pt>
                <c:pt idx="12">
                  <c:v>País Vasco</c:v>
                </c:pt>
                <c:pt idx="13">
                  <c:v>Ceuta y Melilla</c:v>
                </c:pt>
                <c:pt idx="14">
                  <c:v>Rioja, La</c:v>
                </c:pt>
                <c:pt idx="15">
                  <c:v>Asturias, Principado de</c:v>
                </c:pt>
                <c:pt idx="16">
                  <c:v>Canarias</c:v>
                </c:pt>
                <c:pt idx="17">
                  <c:v>Galicia</c:v>
                </c:pt>
                <c:pt idx="18">
                  <c:v>Navarra, Comunidad Foral de</c:v>
                </c:pt>
              </c:strCache>
            </c:strRef>
          </c:cat>
          <c:val>
            <c:numRef>
              <c:f>'44bpbpcasaad'!$AR$11:$AR$29</c:f>
              <c:numCache>
                <c:formatCode>0.00</c:formatCode>
                <c:ptCount val="19"/>
                <c:pt idx="0">
                  <c:v>5.2425452746234349</c:v>
                </c:pt>
                <c:pt idx="1">
                  <c:v>5.2182403967699598</c:v>
                </c:pt>
                <c:pt idx="2">
                  <c:v>4.990308305599239</c:v>
                </c:pt>
                <c:pt idx="3">
                  <c:v>4.7673627868205148</c:v>
                </c:pt>
                <c:pt idx="4">
                  <c:v>4.6906879947767894</c:v>
                </c:pt>
                <c:pt idx="5">
                  <c:v>4.4133535290410393</c:v>
                </c:pt>
                <c:pt idx="6">
                  <c:v>4.3833647142639052</c:v>
                </c:pt>
                <c:pt idx="7">
                  <c:v>4.2441800243606078</c:v>
                </c:pt>
                <c:pt idx="8">
                  <c:v>4.2348942275348502</c:v>
                </c:pt>
                <c:pt idx="9">
                  <c:v>4.0986502017483195</c:v>
                </c:pt>
                <c:pt idx="10">
                  <c:v>3.9930252833478641</c:v>
                </c:pt>
                <c:pt idx="11">
                  <c:v>3.7539711941086003</c:v>
                </c:pt>
                <c:pt idx="12">
                  <c:v>3.5879949960699222</c:v>
                </c:pt>
                <c:pt idx="13">
                  <c:v>3.5444324461665504</c:v>
                </c:pt>
                <c:pt idx="14">
                  <c:v>3.5113615101557141</c:v>
                </c:pt>
                <c:pt idx="15">
                  <c:v>3.5019555905055562</c:v>
                </c:pt>
                <c:pt idx="16">
                  <c:v>3.0800942489407404</c:v>
                </c:pt>
                <c:pt idx="17">
                  <c:v>2.8443050494974171</c:v>
                </c:pt>
                <c:pt idx="18">
                  <c:v>2.8150764375803301</c:v>
                </c:pt>
              </c:numCache>
            </c:numRef>
          </c:val>
          <c:extLst>
            <c:ext xmlns:c16="http://schemas.microsoft.com/office/drawing/2014/chart" uri="{C3380CC4-5D6E-409C-BE32-E72D297353CC}">
              <c16:uniqueId val="{00000014-4EDA-4EC5-A140-89485EB9CF3A}"/>
            </c:ext>
          </c:extLst>
        </c:ser>
        <c:dLbls>
          <c:showLegendKey val="0"/>
          <c:showVal val="0"/>
          <c:showCatName val="0"/>
          <c:showSerName val="0"/>
          <c:showPercent val="0"/>
          <c:showBubbleSize val="0"/>
        </c:dLbls>
        <c:gapWidth val="20"/>
        <c:axId val="-2066978320"/>
        <c:axId val="-2066977776"/>
      </c:barChart>
      <c:catAx>
        <c:axId val="-206697832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77776"/>
        <c:crosses val="autoZero"/>
        <c:auto val="1"/>
        <c:lblAlgn val="ctr"/>
        <c:lblOffset val="100"/>
        <c:tickLblSkip val="1"/>
        <c:tickMarkSkip val="1"/>
        <c:noMultiLvlLbl val="0"/>
      </c:catAx>
      <c:valAx>
        <c:axId val="-206697777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7832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personas con resolución de PIA en el tramo de edad</a:t>
            </a:r>
            <a:r>
              <a:rPr lang="es-ES" sz="1100" b="1" baseline="0">
                <a:solidFill>
                  <a:schemeClr val="accent1"/>
                </a:solidFill>
                <a:latin typeface="+mn-lt"/>
              </a:rPr>
              <a:t> de 80 años y más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5"/>
            <c:invertIfNegative val="0"/>
            <c:bubble3D val="0"/>
            <c:extLst>
              <c:ext xmlns:c16="http://schemas.microsoft.com/office/drawing/2014/chart" uri="{C3380CC4-5D6E-409C-BE32-E72D297353CC}">
                <c16:uniqueId val="{00000001-2A07-47B6-9550-8ED5A18FFB7A}"/>
              </c:ext>
            </c:extLst>
          </c:dPt>
          <c:dPt>
            <c:idx val="6"/>
            <c:invertIfNegative val="0"/>
            <c:bubble3D val="0"/>
            <c:extLst>
              <c:ext xmlns:c16="http://schemas.microsoft.com/office/drawing/2014/chart" uri="{C3380CC4-5D6E-409C-BE32-E72D297353CC}">
                <c16:uniqueId val="{00000003-2A07-47B6-9550-8ED5A18FFB7A}"/>
              </c:ext>
            </c:extLst>
          </c:dPt>
          <c:dPt>
            <c:idx val="7"/>
            <c:invertIfNegative val="0"/>
            <c:bubble3D val="0"/>
            <c:extLst>
              <c:ext xmlns:c16="http://schemas.microsoft.com/office/drawing/2014/chart" uri="{C3380CC4-5D6E-409C-BE32-E72D297353CC}">
                <c16:uniqueId val="{00000004-2A07-47B6-9550-8ED5A18FFB7A}"/>
              </c:ext>
            </c:extLst>
          </c:dPt>
          <c:dPt>
            <c:idx val="8"/>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5-2A07-47B6-9550-8ED5A18FFB7A}"/>
              </c:ext>
            </c:extLst>
          </c:dPt>
          <c:dPt>
            <c:idx val="9"/>
            <c:invertIfNegative val="0"/>
            <c:bubble3D val="0"/>
            <c:extLst>
              <c:ext xmlns:c16="http://schemas.microsoft.com/office/drawing/2014/chart" uri="{C3380CC4-5D6E-409C-BE32-E72D297353CC}">
                <c16:uniqueId val="{00000006-2A07-47B6-9550-8ED5A18FFB7A}"/>
              </c:ext>
            </c:extLst>
          </c:dPt>
          <c:dPt>
            <c:idx val="10"/>
            <c:invertIfNegative val="0"/>
            <c:bubble3D val="0"/>
            <c:extLst>
              <c:ext xmlns:c16="http://schemas.microsoft.com/office/drawing/2014/chart" uri="{C3380CC4-5D6E-409C-BE32-E72D297353CC}">
                <c16:uniqueId val="{00000007-2A07-47B6-9550-8ED5A18FFB7A}"/>
              </c:ext>
            </c:extLst>
          </c:dPt>
          <c:dLbls>
            <c:dLbl>
              <c:idx val="0"/>
              <c:layout>
                <c:manualLayout>
                  <c:x val="4.6415070050848549E-3"/>
                  <c:y val="7.2201174409739803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A07-47B6-9550-8ED5A18FFB7A}"/>
                </c:ext>
              </c:extLst>
            </c:dLbl>
            <c:dLbl>
              <c:idx val="1"/>
              <c:layout>
                <c:manualLayout>
                  <c:x val="1.9901735716277972E-3"/>
                  <c:y val="6.8038945242709405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A07-47B6-9550-8ED5A18FFB7A}"/>
                </c:ext>
              </c:extLst>
            </c:dLbl>
            <c:dLbl>
              <c:idx val="2"/>
              <c:layout>
                <c:manualLayout>
                  <c:x val="6.1368405243622474E-3"/>
                  <c:y val="6.4623961916068697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A07-47B6-9550-8ED5A18FFB7A}"/>
                </c:ext>
              </c:extLst>
            </c:dLbl>
            <c:dLbl>
              <c:idx val="3"/>
              <c:layout>
                <c:manualLayout>
                  <c:x val="1.4494686535518565E-3"/>
                  <c:y val="-1.78374039982714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A07-47B6-9550-8ED5A18FFB7A}"/>
                </c:ext>
              </c:extLst>
            </c:dLbl>
            <c:dLbl>
              <c:idx val="4"/>
              <c:layout>
                <c:manualLayout>
                  <c:x val="-3.8369796609300058E-4"/>
                  <c:y val="-2.7011701036568317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A07-47B6-9550-8ED5A18FFB7A}"/>
                </c:ext>
              </c:extLst>
            </c:dLbl>
            <c:dLbl>
              <c:idx val="5"/>
              <c:layout>
                <c:manualLayout>
                  <c:x val="-7.5534125009614115E-4"/>
                  <c:y val="-2.8391798331920702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8.6967550108867975E-2"/>
                      <c:h val="5.3417663947241241E-2"/>
                    </c:manualLayout>
                  </c15:layout>
                </c:ext>
                <c:ext xmlns:c16="http://schemas.microsoft.com/office/drawing/2014/chart" uri="{C3380CC4-5D6E-409C-BE32-E72D297353CC}">
                  <c16:uniqueId val="{00000001-2A07-47B6-9550-8ED5A18FFB7A}"/>
                </c:ext>
              </c:extLst>
            </c:dLbl>
            <c:dLbl>
              <c:idx val="6"/>
              <c:layout>
                <c:manualLayout>
                  <c:x val="1.474432959723603E-3"/>
                  <c:y val="-2.2222510724559223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A07-47B6-9550-8ED5A18FFB7A}"/>
                </c:ext>
              </c:extLst>
            </c:dLbl>
            <c:dLbl>
              <c:idx val="7"/>
              <c:layout>
                <c:manualLayout>
                  <c:x val="1.9901339694101757E-3"/>
                  <c:y val="-5.0822262571334782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A07-47B6-9550-8ED5A18FFB7A}"/>
                </c:ext>
              </c:extLst>
            </c:dLbl>
            <c:dLbl>
              <c:idx val="8"/>
              <c:layout>
                <c:manualLayout>
                  <c:x val="-1.902829831860617E-3"/>
                  <c:y val="1.2033684259534078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A07-47B6-9550-8ED5A18FFB7A}"/>
                </c:ext>
              </c:extLst>
            </c:dLbl>
            <c:dLbl>
              <c:idx val="9"/>
              <c:layout>
                <c:manualLayout>
                  <c:x val="1.305745624591686E-3"/>
                  <c:y val="5.1550651512241412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A07-47B6-9550-8ED5A18FFB7A}"/>
                </c:ext>
              </c:extLst>
            </c:dLbl>
            <c:dLbl>
              <c:idx val="10"/>
              <c:layout>
                <c:manualLayout>
                  <c:x val="3.0164063368300462E-3"/>
                  <c:y val="-2.536291018077353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A07-47B6-9550-8ED5A18FFB7A}"/>
                </c:ext>
              </c:extLst>
            </c:dLbl>
            <c:dLbl>
              <c:idx val="11"/>
              <c:layout>
                <c:manualLayout>
                  <c:x val="7.5115964727842264E-3"/>
                  <c:y val="9.6271336371201929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9.8830277794223084E-2"/>
                      <c:h val="2.9350275258913931E-2"/>
                    </c:manualLayout>
                  </c15:layout>
                </c:ext>
                <c:ext xmlns:c16="http://schemas.microsoft.com/office/drawing/2014/chart" uri="{C3380CC4-5D6E-409C-BE32-E72D297353CC}">
                  <c16:uniqueId val="{0000000D-2A07-47B6-9550-8ED5A18FFB7A}"/>
                </c:ext>
              </c:extLst>
            </c:dLbl>
            <c:dLbl>
              <c:idx val="12"/>
              <c:layout>
                <c:manualLayout>
                  <c:x val="5.9531320799883726E-3"/>
                  <c:y val="-1.9815860292331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A07-47B6-9550-8ED5A18FFB7A}"/>
                </c:ext>
              </c:extLst>
            </c:dLbl>
            <c:dLbl>
              <c:idx val="13"/>
              <c:layout>
                <c:manualLayout>
                  <c:x val="7.2160523908452014E-3"/>
                  <c:y val="1.14599310438200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A07-47B6-9550-8ED5A18FFB7A}"/>
                </c:ext>
              </c:extLst>
            </c:dLbl>
            <c:dLbl>
              <c:idx val="14"/>
              <c:layout>
                <c:manualLayout>
                  <c:x val="5.8091784848418237E-3"/>
                  <c:y val="9.6269008502540294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A07-47B6-9550-8ED5A18FFB7A}"/>
                </c:ext>
              </c:extLst>
            </c:dLbl>
            <c:dLbl>
              <c:idx val="15"/>
              <c:layout>
                <c:manualLayout>
                  <c:x val="3.568409534639233E-4"/>
                  <c:y val="6.4623961916068697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A07-47B6-9550-8ED5A18FFB7A}"/>
                </c:ext>
              </c:extLst>
            </c:dLbl>
            <c:dLbl>
              <c:idx val="16"/>
              <c:layout>
                <c:manualLayout>
                  <c:x val="3.4855070909051902E-3"/>
                  <c:y val="1.2924792383213793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A07-47B6-9550-8ED5A18FFB7A}"/>
                </c:ext>
              </c:extLst>
            </c:dLbl>
            <c:dLbl>
              <c:idx val="17"/>
              <c:layout>
                <c:manualLayout>
                  <c:x val="1.0450685489926838E-2"/>
                  <c:y val="9.6269008502540294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A07-47B6-9550-8ED5A18FFB7A}"/>
                </c:ext>
              </c:extLst>
            </c:dLbl>
            <c:dLbl>
              <c:idx val="18"/>
              <c:layout>
                <c:manualLayout>
                  <c:x val="1.8461670492823275E-3"/>
                  <c:y val="4.8135668185600965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A07-47B6-9550-8ED5A18FFB7A}"/>
                </c:ext>
              </c:extLst>
            </c:dLbl>
            <c:spPr>
              <a:noFill/>
              <a:ln w="25400">
                <a:noFill/>
              </a:ln>
            </c:spPr>
            <c:txPr>
              <a:bodyPr wrap="square" lIns="38100" tIns="19050" rIns="38100" bIns="19050" anchor="ctr">
                <a:spAutoFit/>
              </a:bodyPr>
              <a:lstStyle/>
              <a:p>
                <a:pPr>
                  <a:defRPr sz="9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'44bpbpcasaad'!$AW$11:$AW$29</c:f>
              <c:strCache>
                <c:ptCount val="19"/>
                <c:pt idx="0">
                  <c:v>Castilla y León</c:v>
                </c:pt>
                <c:pt idx="1">
                  <c:v>Castilla - La Mancha</c:v>
                </c:pt>
                <c:pt idx="2">
                  <c:v>Andalucía</c:v>
                </c:pt>
                <c:pt idx="3">
                  <c:v>Balears, Illes</c:v>
                </c:pt>
                <c:pt idx="4">
                  <c:v>Comunitat Valenciana</c:v>
                </c:pt>
                <c:pt idx="5">
                  <c:v>Extremadura</c:v>
                </c:pt>
                <c:pt idx="6">
                  <c:v>Aragón</c:v>
                </c:pt>
                <c:pt idx="7">
                  <c:v>Madrid, Comunidad de</c:v>
                </c:pt>
                <c:pt idx="8">
                  <c:v>TOTAL</c:v>
                </c:pt>
                <c:pt idx="9">
                  <c:v>Rioja, La</c:v>
                </c:pt>
                <c:pt idx="10">
                  <c:v>Murcia, Región de</c:v>
                </c:pt>
                <c:pt idx="11">
                  <c:v>Cataluña</c:v>
                </c:pt>
                <c:pt idx="12">
                  <c:v>País Vasco</c:v>
                </c:pt>
                <c:pt idx="13">
                  <c:v>Navarra, Comunidad Foral de</c:v>
                </c:pt>
                <c:pt idx="14">
                  <c:v>Cantabria</c:v>
                </c:pt>
                <c:pt idx="15">
                  <c:v>Ceuta y Melilla</c:v>
                </c:pt>
                <c:pt idx="16">
                  <c:v>Asturias, Principado de</c:v>
                </c:pt>
                <c:pt idx="17">
                  <c:v>Canarias</c:v>
                </c:pt>
                <c:pt idx="18">
                  <c:v>Galicia</c:v>
                </c:pt>
              </c:strCache>
            </c:strRef>
          </c:cat>
          <c:val>
            <c:numRef>
              <c:f>'44bpbpcasaad'!$AX$11:$AX$29</c:f>
              <c:numCache>
                <c:formatCode>0.00</c:formatCode>
                <c:ptCount val="19"/>
                <c:pt idx="0">
                  <c:v>35.893649807953267</c:v>
                </c:pt>
                <c:pt idx="1">
                  <c:v>34.940384409874355</c:v>
                </c:pt>
                <c:pt idx="2">
                  <c:v>33.917965168483427</c:v>
                </c:pt>
                <c:pt idx="3">
                  <c:v>31.134157944814461</c:v>
                </c:pt>
                <c:pt idx="4">
                  <c:v>29.875315645765042</c:v>
                </c:pt>
                <c:pt idx="5">
                  <c:v>29.061443490877235</c:v>
                </c:pt>
                <c:pt idx="6">
                  <c:v>28.954683156875603</c:v>
                </c:pt>
                <c:pt idx="7">
                  <c:v>28.319512013370662</c:v>
                </c:pt>
                <c:pt idx="8">
                  <c:v>28.288102389606156</c:v>
                </c:pt>
                <c:pt idx="9">
                  <c:v>27.509057971014492</c:v>
                </c:pt>
                <c:pt idx="10">
                  <c:v>27.278464148985403</c:v>
                </c:pt>
                <c:pt idx="11">
                  <c:v>27.061763498209658</c:v>
                </c:pt>
                <c:pt idx="12">
                  <c:v>25.064809221785968</c:v>
                </c:pt>
                <c:pt idx="13">
                  <c:v>24.073319755600814</c:v>
                </c:pt>
                <c:pt idx="14">
                  <c:v>23.754855204287331</c:v>
                </c:pt>
                <c:pt idx="15">
                  <c:v>22.311330454451983</c:v>
                </c:pt>
                <c:pt idx="16">
                  <c:v>21.656157247922948</c:v>
                </c:pt>
                <c:pt idx="17">
                  <c:v>18.149104438164557</c:v>
                </c:pt>
                <c:pt idx="18">
                  <c:v>17.535022757403546</c:v>
                </c:pt>
              </c:numCache>
            </c:numRef>
          </c:val>
          <c:extLst>
            <c:ext xmlns:c16="http://schemas.microsoft.com/office/drawing/2014/chart" uri="{C3380CC4-5D6E-409C-BE32-E72D297353CC}">
              <c16:uniqueId val="{00000015-2A07-47B6-9550-8ED5A18FFB7A}"/>
            </c:ext>
          </c:extLst>
        </c:ser>
        <c:dLbls>
          <c:showLegendKey val="0"/>
          <c:showVal val="0"/>
          <c:showCatName val="0"/>
          <c:showSerName val="0"/>
          <c:showPercent val="0"/>
          <c:showBubbleSize val="0"/>
        </c:dLbls>
        <c:gapWidth val="20"/>
        <c:axId val="-2066984304"/>
        <c:axId val="-2066983216"/>
      </c:barChart>
      <c:catAx>
        <c:axId val="-206698430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83216"/>
        <c:crosses val="autoZero"/>
        <c:auto val="1"/>
        <c:lblAlgn val="ctr"/>
        <c:lblOffset val="100"/>
        <c:tickLblSkip val="1"/>
        <c:tickMarkSkip val="1"/>
        <c:noMultiLvlLbl val="0"/>
      </c:catAx>
      <c:valAx>
        <c:axId val="-20669832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8430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accent1"/>
                </a:solidFill>
                <a:latin typeface="+mn-lt"/>
                <a:ea typeface="+mn-ea"/>
                <a:cs typeface="+mn-cs"/>
              </a:defRPr>
            </a:pPr>
            <a:r>
              <a:rPr lang="en-US" sz="1200" b="1">
                <a:solidFill>
                  <a:schemeClr val="accent1"/>
                </a:solidFill>
              </a:rPr>
              <a:t>Evolución de las Altas y Bajas de Resoluciones de PIA. Total nacional</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accent1"/>
              </a:solidFill>
              <a:latin typeface="+mn-lt"/>
              <a:ea typeface="+mn-ea"/>
              <a:cs typeface="+mn-cs"/>
            </a:defRPr>
          </a:pPr>
          <a:endParaRPr lang="es-ES"/>
        </a:p>
      </c:txPr>
    </c:title>
    <c:autoTitleDeleted val="0"/>
    <c:plotArea>
      <c:layout>
        <c:manualLayout>
          <c:layoutTarget val="inner"/>
          <c:xMode val="edge"/>
          <c:yMode val="edge"/>
          <c:x val="0.10840924166369791"/>
          <c:y val="0.16743169398907104"/>
          <c:w val="0.86171782415554965"/>
          <c:h val="0.48931835979518956"/>
        </c:manualLayout>
      </c:layout>
      <c:lineChart>
        <c:grouping val="standard"/>
        <c:varyColors val="0"/>
        <c:ser>
          <c:idx val="0"/>
          <c:order val="0"/>
          <c:tx>
            <c:strRef>
              <c:f>'45ResolPIAAltaBaj'!$AD$10</c:f>
              <c:strCache>
                <c:ptCount val="1"/>
                <c:pt idx="0">
                  <c:v>Altas resoluciones PIA</c:v>
                </c:pt>
              </c:strCache>
            </c:strRef>
          </c:tx>
          <c:spPr>
            <a:ln w="28575" cap="rnd">
              <a:solidFill>
                <a:schemeClr val="accent1"/>
              </a:solidFill>
              <a:round/>
            </a:ln>
            <a:effectLst/>
          </c:spPr>
          <c:marker>
            <c:symbol val="none"/>
          </c:marker>
          <c:cat>
            <c:numRef>
              <c:f>'45ResolPIAAltaBaj'!$AC$11:$AC$55</c:f>
              <c:numCache>
                <c:formatCode>m/d/yyyy</c:formatCode>
                <c:ptCount val="45"/>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numCache>
            </c:numRef>
          </c:cat>
          <c:val>
            <c:numRef>
              <c:f>'45ResolPIAAltaBaj'!$AD$11:$AD$55</c:f>
              <c:numCache>
                <c:formatCode>0</c:formatCode>
                <c:ptCount val="45"/>
                <c:pt idx="0">
                  <c:v>27240</c:v>
                </c:pt>
                <c:pt idx="1">
                  <c:v>23620</c:v>
                </c:pt>
                <c:pt idx="2">
                  <c:v>21534</c:v>
                </c:pt>
                <c:pt idx="3">
                  <c:v>21833</c:v>
                </c:pt>
                <c:pt idx="4">
                  <c:v>25882</c:v>
                </c:pt>
                <c:pt idx="5">
                  <c:v>15551</c:v>
                </c:pt>
                <c:pt idx="6">
                  <c:v>29199</c:v>
                </c:pt>
                <c:pt idx="7">
                  <c:v>26213</c:v>
                </c:pt>
                <c:pt idx="8">
                  <c:v>25655</c:v>
                </c:pt>
                <c:pt idx="9">
                  <c:v>24712</c:v>
                </c:pt>
                <c:pt idx="10">
                  <c:v>15800</c:v>
                </c:pt>
                <c:pt idx="11">
                  <c:v>21660</c:v>
                </c:pt>
                <c:pt idx="12">
                  <c:v>28954</c:v>
                </c:pt>
                <c:pt idx="13">
                  <c:v>20498</c:v>
                </c:pt>
                <c:pt idx="14">
                  <c:v>23876</c:v>
                </c:pt>
                <c:pt idx="15">
                  <c:v>25318</c:v>
                </c:pt>
                <c:pt idx="16">
                  <c:v>29962</c:v>
                </c:pt>
                <c:pt idx="17">
                  <c:v>19002</c:v>
                </c:pt>
                <c:pt idx="18">
                  <c:v>23558</c:v>
                </c:pt>
                <c:pt idx="19">
                  <c:v>27902</c:v>
                </c:pt>
                <c:pt idx="20">
                  <c:v>25864</c:v>
                </c:pt>
                <c:pt idx="21">
                  <c:v>27618</c:v>
                </c:pt>
                <c:pt idx="22">
                  <c:v>19275</c:v>
                </c:pt>
                <c:pt idx="23">
                  <c:v>22255</c:v>
                </c:pt>
                <c:pt idx="24">
                  <c:v>31089</c:v>
                </c:pt>
                <c:pt idx="25">
                  <c:v>29256</c:v>
                </c:pt>
                <c:pt idx="26">
                  <c:v>26178</c:v>
                </c:pt>
                <c:pt idx="27">
                  <c:v>26589</c:v>
                </c:pt>
                <c:pt idx="28">
                  <c:v>21178</c:v>
                </c:pt>
                <c:pt idx="29">
                  <c:v>19953</c:v>
                </c:pt>
                <c:pt idx="30">
                  <c:v>25272</c:v>
                </c:pt>
                <c:pt idx="31">
                  <c:v>25809</c:v>
                </c:pt>
                <c:pt idx="32">
                  <c:v>23533</c:v>
                </c:pt>
                <c:pt idx="33">
                  <c:v>26424</c:v>
                </c:pt>
                <c:pt idx="34">
                  <c:v>15028</c:v>
                </c:pt>
                <c:pt idx="35">
                  <c:v>26779</c:v>
                </c:pt>
                <c:pt idx="36">
                  <c:v>28951</c:v>
                </c:pt>
                <c:pt idx="37">
                  <c:v>28355</c:v>
                </c:pt>
                <c:pt idx="38">
                  <c:v>27570</c:v>
                </c:pt>
                <c:pt idx="39">
                  <c:v>28451</c:v>
                </c:pt>
                <c:pt idx="40">
                  <c:v>23693</c:v>
                </c:pt>
                <c:pt idx="41">
                  <c:v>21725</c:v>
                </c:pt>
                <c:pt idx="42">
                  <c:v>21233</c:v>
                </c:pt>
                <c:pt idx="43">
                  <c:v>27120</c:v>
                </c:pt>
                <c:pt idx="44">
                  <c:v>31086</c:v>
                </c:pt>
              </c:numCache>
            </c:numRef>
          </c:val>
          <c:smooth val="0"/>
          <c:extLst>
            <c:ext xmlns:c16="http://schemas.microsoft.com/office/drawing/2014/chart" uri="{C3380CC4-5D6E-409C-BE32-E72D297353CC}">
              <c16:uniqueId val="{00000000-719D-4804-BFC6-020A3B76CCCB}"/>
            </c:ext>
          </c:extLst>
        </c:ser>
        <c:ser>
          <c:idx val="1"/>
          <c:order val="1"/>
          <c:tx>
            <c:strRef>
              <c:f>'45ResolPIAAltaBaj'!$AE$10</c:f>
              <c:strCache>
                <c:ptCount val="1"/>
                <c:pt idx="0">
                  <c:v>Bajas resoluciones PIA</c:v>
                </c:pt>
              </c:strCache>
            </c:strRef>
          </c:tx>
          <c:spPr>
            <a:ln w="28575" cap="rnd">
              <a:solidFill>
                <a:schemeClr val="accent1">
                  <a:lumMod val="50000"/>
                </a:schemeClr>
              </a:solidFill>
              <a:round/>
            </a:ln>
            <a:effectLst/>
          </c:spPr>
          <c:marker>
            <c:symbol val="none"/>
          </c:marker>
          <c:cat>
            <c:numRef>
              <c:f>'45ResolPIAAltaBaj'!$AC$11:$AC$55</c:f>
              <c:numCache>
                <c:formatCode>m/d/yyyy</c:formatCode>
                <c:ptCount val="45"/>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numCache>
            </c:numRef>
          </c:cat>
          <c:val>
            <c:numRef>
              <c:f>'45ResolPIAAltaBaj'!$AE$11:$AE$55</c:f>
              <c:numCache>
                <c:formatCode>0</c:formatCode>
                <c:ptCount val="45"/>
                <c:pt idx="0">
                  <c:v>16097</c:v>
                </c:pt>
                <c:pt idx="1">
                  <c:v>14066</c:v>
                </c:pt>
                <c:pt idx="2">
                  <c:v>12150</c:v>
                </c:pt>
                <c:pt idx="3">
                  <c:v>13954</c:v>
                </c:pt>
                <c:pt idx="4">
                  <c:v>13248</c:v>
                </c:pt>
                <c:pt idx="5">
                  <c:v>13247</c:v>
                </c:pt>
                <c:pt idx="6">
                  <c:v>15187</c:v>
                </c:pt>
                <c:pt idx="7">
                  <c:v>13678</c:v>
                </c:pt>
                <c:pt idx="8">
                  <c:v>14422</c:v>
                </c:pt>
                <c:pt idx="9">
                  <c:v>14501</c:v>
                </c:pt>
                <c:pt idx="10">
                  <c:v>18653</c:v>
                </c:pt>
                <c:pt idx="11">
                  <c:v>18762</c:v>
                </c:pt>
                <c:pt idx="12">
                  <c:v>17183</c:v>
                </c:pt>
                <c:pt idx="13">
                  <c:v>16055</c:v>
                </c:pt>
                <c:pt idx="14">
                  <c:v>15983</c:v>
                </c:pt>
                <c:pt idx="15">
                  <c:v>16449</c:v>
                </c:pt>
                <c:pt idx="16">
                  <c:v>16217</c:v>
                </c:pt>
                <c:pt idx="17">
                  <c:v>17806</c:v>
                </c:pt>
                <c:pt idx="18">
                  <c:v>17545</c:v>
                </c:pt>
                <c:pt idx="19">
                  <c:v>14112</c:v>
                </c:pt>
                <c:pt idx="20">
                  <c:v>14618</c:v>
                </c:pt>
                <c:pt idx="21">
                  <c:v>15332</c:v>
                </c:pt>
                <c:pt idx="22">
                  <c:v>18183</c:v>
                </c:pt>
                <c:pt idx="23">
                  <c:v>17384</c:v>
                </c:pt>
                <c:pt idx="24">
                  <c:v>20191</c:v>
                </c:pt>
                <c:pt idx="25">
                  <c:v>18363</c:v>
                </c:pt>
                <c:pt idx="26">
                  <c:v>15112</c:v>
                </c:pt>
                <c:pt idx="27">
                  <c:v>15064</c:v>
                </c:pt>
                <c:pt idx="28">
                  <c:v>19930</c:v>
                </c:pt>
                <c:pt idx="29">
                  <c:v>13281</c:v>
                </c:pt>
                <c:pt idx="30">
                  <c:v>16023</c:v>
                </c:pt>
                <c:pt idx="31">
                  <c:v>14730</c:v>
                </c:pt>
                <c:pt idx="32">
                  <c:v>14866</c:v>
                </c:pt>
                <c:pt idx="33">
                  <c:v>15255</c:v>
                </c:pt>
                <c:pt idx="34">
                  <c:v>18428</c:v>
                </c:pt>
                <c:pt idx="35">
                  <c:v>22135</c:v>
                </c:pt>
                <c:pt idx="36">
                  <c:v>17739</c:v>
                </c:pt>
                <c:pt idx="37">
                  <c:v>17505</c:v>
                </c:pt>
                <c:pt idx="38">
                  <c:v>17074</c:v>
                </c:pt>
                <c:pt idx="39">
                  <c:v>16876</c:v>
                </c:pt>
                <c:pt idx="40">
                  <c:v>14856</c:v>
                </c:pt>
                <c:pt idx="41">
                  <c:v>15859</c:v>
                </c:pt>
                <c:pt idx="42">
                  <c:v>16108</c:v>
                </c:pt>
                <c:pt idx="43">
                  <c:v>14590</c:v>
                </c:pt>
                <c:pt idx="44">
                  <c:v>15962</c:v>
                </c:pt>
              </c:numCache>
            </c:numRef>
          </c:val>
          <c:smooth val="0"/>
          <c:extLst>
            <c:ext xmlns:c16="http://schemas.microsoft.com/office/drawing/2014/chart" uri="{C3380CC4-5D6E-409C-BE32-E72D297353CC}">
              <c16:uniqueId val="{00000001-719D-4804-BFC6-020A3B76CCCB}"/>
            </c:ext>
          </c:extLst>
        </c:ser>
        <c:dLbls>
          <c:showLegendKey val="0"/>
          <c:showVal val="0"/>
          <c:showCatName val="0"/>
          <c:showSerName val="0"/>
          <c:showPercent val="0"/>
          <c:showBubbleSize val="0"/>
        </c:dLbls>
        <c:smooth val="0"/>
        <c:axId val="-2066983760"/>
        <c:axId val="-2066982672"/>
      </c:lineChart>
      <c:catAx>
        <c:axId val="-2066983760"/>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s-ES"/>
          </a:p>
        </c:txPr>
        <c:crossAx val="-2066982672"/>
        <c:crosses val="autoZero"/>
        <c:auto val="0"/>
        <c:lblAlgn val="ctr"/>
        <c:lblOffset val="100"/>
        <c:noMultiLvlLbl val="1"/>
      </c:catAx>
      <c:valAx>
        <c:axId val="-20669826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s-ES"/>
          </a:p>
        </c:txPr>
        <c:crossAx val="-20669837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accent1">
                  <a:lumMod val="50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lumMod val="50000"/>
                  </a:schemeClr>
                </a:solidFill>
                <a:latin typeface="Verdana"/>
                <a:ea typeface="Verdana"/>
                <a:cs typeface="Verdana"/>
              </a:defRPr>
            </a:pPr>
            <a:r>
              <a:rPr lang="es-ES">
                <a:solidFill>
                  <a:schemeClr val="accent1">
                    <a:lumMod val="50000"/>
                  </a:schemeClr>
                </a:solidFill>
              </a:rPr>
              <a:t>Persona con resolución de PIA por tramo de edad</a:t>
            </a:r>
          </a:p>
        </c:rich>
      </c:tx>
      <c:layout>
        <c:manualLayout>
          <c:xMode val="edge"/>
          <c:yMode val="edge"/>
          <c:x val="0.17560315651333058"/>
          <c:y val="4.3582630463007074E-3"/>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7103173780908965"/>
          <c:y val="9.8098840847741023E-2"/>
          <c:w val="0.79376916701201805"/>
          <c:h val="0.81604505842463637"/>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97EE-4CAF-AD93-F653B52C64F0}"/>
              </c:ext>
            </c:extLst>
          </c:dPt>
          <c:dPt>
            <c:idx val="1"/>
            <c:invertIfNegative val="0"/>
            <c:bubble3D val="0"/>
            <c:spPr>
              <a:solidFill>
                <a:srgbClr val="993366"/>
              </a:solidFill>
              <a:ln w="25400">
                <a:noFill/>
              </a:ln>
            </c:spPr>
            <c:extLst>
              <c:ext xmlns:c16="http://schemas.microsoft.com/office/drawing/2014/chart" uri="{C3380CC4-5D6E-409C-BE32-E72D297353CC}">
                <c16:uniqueId val="{00000002-97EE-4CAF-AD93-F653B52C64F0}"/>
              </c:ext>
            </c:extLst>
          </c:dPt>
          <c:dPt>
            <c:idx val="2"/>
            <c:invertIfNegative val="0"/>
            <c:bubble3D val="0"/>
            <c:spPr>
              <a:solidFill>
                <a:srgbClr val="CCFFFF"/>
              </a:solidFill>
              <a:ln w="25400">
                <a:noFill/>
              </a:ln>
            </c:spPr>
            <c:extLst>
              <c:ext xmlns:c16="http://schemas.microsoft.com/office/drawing/2014/chart" uri="{C3380CC4-5D6E-409C-BE32-E72D297353CC}">
                <c16:uniqueId val="{00000004-97EE-4CAF-AD93-F653B52C64F0}"/>
              </c:ext>
            </c:extLst>
          </c:dPt>
          <c:dPt>
            <c:idx val="3"/>
            <c:invertIfNegative val="0"/>
            <c:bubble3D val="0"/>
            <c:spPr>
              <a:solidFill>
                <a:srgbClr val="660066"/>
              </a:solidFill>
              <a:ln w="25400">
                <a:noFill/>
              </a:ln>
            </c:spPr>
            <c:extLst>
              <c:ext xmlns:c16="http://schemas.microsoft.com/office/drawing/2014/chart" uri="{C3380CC4-5D6E-409C-BE32-E72D297353CC}">
                <c16:uniqueId val="{00000006-97EE-4CAF-AD93-F653B52C64F0}"/>
              </c:ext>
            </c:extLst>
          </c:dPt>
          <c:dPt>
            <c:idx val="4"/>
            <c:invertIfNegative val="0"/>
            <c:bubble3D val="0"/>
            <c:spPr>
              <a:solidFill>
                <a:srgbClr val="0066CC"/>
              </a:solidFill>
              <a:ln w="25400">
                <a:noFill/>
              </a:ln>
            </c:spPr>
            <c:extLst>
              <c:ext xmlns:c16="http://schemas.microsoft.com/office/drawing/2014/chart" uri="{C3380CC4-5D6E-409C-BE32-E72D297353CC}">
                <c16:uniqueId val="{00000008-97EE-4CAF-AD93-F653B52C64F0}"/>
              </c:ext>
            </c:extLst>
          </c:dPt>
          <c:dPt>
            <c:idx val="5"/>
            <c:invertIfNegative val="0"/>
            <c:bubble3D val="0"/>
            <c:spPr>
              <a:solidFill>
                <a:srgbClr val="CCCCFF"/>
              </a:solidFill>
              <a:ln w="25400">
                <a:noFill/>
              </a:ln>
            </c:spPr>
            <c:extLst>
              <c:ext xmlns:c16="http://schemas.microsoft.com/office/drawing/2014/chart" uri="{C3380CC4-5D6E-409C-BE32-E72D297353CC}">
                <c16:uniqueId val="{0000000A-97EE-4CAF-AD93-F653B52C64F0}"/>
              </c:ext>
            </c:extLst>
          </c:dPt>
          <c:dPt>
            <c:idx val="6"/>
            <c:invertIfNegative val="0"/>
            <c:bubble3D val="0"/>
            <c:spPr>
              <a:solidFill>
                <a:srgbClr val="9966FF"/>
              </a:solidFill>
              <a:ln w="25400">
                <a:noFill/>
              </a:ln>
            </c:spPr>
            <c:extLst>
              <c:ext xmlns:c16="http://schemas.microsoft.com/office/drawing/2014/chart" uri="{C3380CC4-5D6E-409C-BE32-E72D297353CC}">
                <c16:uniqueId val="{0000000C-97EE-4CAF-AD93-F653B52C64F0}"/>
              </c:ext>
            </c:extLst>
          </c:dPt>
          <c:dPt>
            <c:idx val="7"/>
            <c:invertIfNegative val="0"/>
            <c:bubble3D val="0"/>
            <c:spPr>
              <a:solidFill>
                <a:srgbClr val="99CCFF"/>
              </a:solidFill>
              <a:ln w="25400">
                <a:noFill/>
              </a:ln>
            </c:spPr>
            <c:extLst>
              <c:ext xmlns:c16="http://schemas.microsoft.com/office/drawing/2014/chart" uri="{C3380CC4-5D6E-409C-BE32-E72D297353CC}">
                <c16:uniqueId val="{0000000E-97EE-4CAF-AD93-F653B52C64F0}"/>
              </c:ext>
            </c:extLst>
          </c:dPt>
          <c:dLbls>
            <c:dLbl>
              <c:idx val="0"/>
              <c:layout>
                <c:manualLayout>
                  <c:x val="7.471163144080634E-3"/>
                  <c:y val="-8.173844817440532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7EE-4CAF-AD93-F653B52C64F0}"/>
                </c:ext>
              </c:extLst>
            </c:dLbl>
            <c:dLbl>
              <c:idx val="1"/>
              <c:layout>
                <c:manualLayout>
                  <c:x val="7.9662246166596791E-3"/>
                  <c:y val="-6.0589383622420952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7EE-4CAF-AD93-F653B52C64F0}"/>
                </c:ext>
              </c:extLst>
            </c:dLbl>
            <c:dLbl>
              <c:idx val="2"/>
              <c:layout>
                <c:manualLayout>
                  <c:x val="1.5009324492333196E-2"/>
                  <c:y val="-5.9658325627446038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7EE-4CAF-AD93-F653B52C64F0}"/>
                </c:ext>
              </c:extLst>
            </c:dLbl>
            <c:dLbl>
              <c:idx val="3"/>
              <c:layout>
                <c:manualLayout>
                  <c:x val="1.6131026384859786E-2"/>
                  <c:y val="-6.21948235118297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7EE-4CAF-AD93-F653B52C64F0}"/>
                </c:ext>
              </c:extLst>
            </c:dLbl>
            <c:dLbl>
              <c:idx val="4"/>
              <c:layout>
                <c:manualLayout>
                  <c:x val="1.4949924022654982E-2"/>
                  <c:y val="-4.9604617928096978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7EE-4CAF-AD93-F653B52C64F0}"/>
                </c:ext>
              </c:extLst>
            </c:dLbl>
            <c:dLbl>
              <c:idx val="5"/>
              <c:layout>
                <c:manualLayout>
                  <c:x val="1.447161210111894E-2"/>
                  <c:y val="-7.1473272246663111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7EE-4CAF-AD93-F653B52C64F0}"/>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7EE-4CAF-AD93-F653B52C64F0}"/>
                </c:ext>
              </c:extLst>
            </c:dLbl>
            <c:dLbl>
              <c:idx val="7"/>
              <c:layout>
                <c:manualLayout>
                  <c:x val="1.5659966846249481E-2"/>
                  <c:y val="-2.928536068222788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7EE-4CAF-AD93-F653B52C64F0}"/>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('46perfpbsaad'!$E$25:$F$25,'46perfpbsaad'!$H$25:$I$25,'46perfpbsaad'!$K$25:$L$25,'46perfpbsaad'!$N$25:$O$25)</c:f>
              <c:strCache>
                <c:ptCount val="8"/>
                <c:pt idx="0">
                  <c:v>&lt; 3</c:v>
                </c:pt>
                <c:pt idx="1">
                  <c:v>3 a 18</c:v>
                </c:pt>
                <c:pt idx="2">
                  <c:v>19 a 30</c:v>
                </c:pt>
                <c:pt idx="3">
                  <c:v>31 a 45</c:v>
                </c:pt>
                <c:pt idx="4">
                  <c:v>46 a 54</c:v>
                </c:pt>
                <c:pt idx="5">
                  <c:v>55 a 64</c:v>
                </c:pt>
                <c:pt idx="6">
                  <c:v>65 a 79</c:v>
                </c:pt>
                <c:pt idx="7">
                  <c:v>80 y +</c:v>
                </c:pt>
              </c:strCache>
            </c:strRef>
          </c:cat>
          <c:val>
            <c:numRef>
              <c:f>('46perfpbsaad'!$E$21,'46perfpbsaad'!$H$21,'46perfpbsaad'!$K$21,'46perfpbsaad'!$N$21,'46perfpbsaad'!$Q$21,'46perfpbsaad'!$T$21,'46perfpbsaad'!$W$21,'46perfpbsaad'!$Z$21)</c:f>
              <c:numCache>
                <c:formatCode>#,##0</c:formatCode>
                <c:ptCount val="8"/>
                <c:pt idx="0">
                  <c:v>3366</c:v>
                </c:pt>
                <c:pt idx="1">
                  <c:v>101001</c:v>
                </c:pt>
                <c:pt idx="2">
                  <c:v>53919</c:v>
                </c:pt>
                <c:pt idx="3">
                  <c:v>66940</c:v>
                </c:pt>
                <c:pt idx="4">
                  <c:v>70510</c:v>
                </c:pt>
                <c:pt idx="5">
                  <c:v>107316</c:v>
                </c:pt>
                <c:pt idx="6">
                  <c:v>289280</c:v>
                </c:pt>
                <c:pt idx="7">
                  <c:v>812393</c:v>
                </c:pt>
              </c:numCache>
            </c:numRef>
          </c:val>
          <c:shape val="cylinder"/>
          <c:extLst>
            <c:ext xmlns:c16="http://schemas.microsoft.com/office/drawing/2014/chart" uri="{C3380CC4-5D6E-409C-BE32-E72D297353CC}">
              <c16:uniqueId val="{0000000F-97EE-4CAF-AD93-F653B52C64F0}"/>
            </c:ext>
          </c:extLst>
        </c:ser>
        <c:dLbls>
          <c:showLegendKey val="0"/>
          <c:showVal val="0"/>
          <c:showCatName val="0"/>
          <c:showSerName val="0"/>
          <c:showPercent val="0"/>
          <c:showBubbleSize val="0"/>
        </c:dLbls>
        <c:gapWidth val="30"/>
        <c:shape val="box"/>
        <c:axId val="572014736"/>
        <c:axId val="572015280"/>
        <c:axId val="0"/>
      </c:bar3DChart>
      <c:catAx>
        <c:axId val="572014736"/>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50000"/>
                  </a:schemeClr>
                </a:solidFill>
                <a:latin typeface="+mn-lt"/>
                <a:ea typeface="Verdana"/>
                <a:cs typeface="Verdana"/>
              </a:defRPr>
            </a:pPr>
            <a:endParaRPr lang="es-ES"/>
          </a:p>
        </c:txPr>
        <c:crossAx val="572015280"/>
        <c:crosses val="autoZero"/>
        <c:auto val="1"/>
        <c:lblAlgn val="ctr"/>
        <c:lblOffset val="100"/>
        <c:tickLblSkip val="1"/>
        <c:tickMarkSkip val="1"/>
        <c:noMultiLvlLbl val="0"/>
      </c:catAx>
      <c:valAx>
        <c:axId val="57201528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50000"/>
                  </a:schemeClr>
                </a:solidFill>
                <a:latin typeface="+mn-lt"/>
                <a:ea typeface="Verdana"/>
                <a:cs typeface="Verdana"/>
              </a:defRPr>
            </a:pPr>
            <a:endParaRPr lang="es-ES"/>
          </a:p>
        </c:txPr>
        <c:crossAx val="572014736"/>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accent1">
                    <a:lumMod val="50000"/>
                  </a:schemeClr>
                </a:solidFill>
                <a:latin typeface="+mn-lt"/>
                <a:ea typeface="+mn-ea"/>
                <a:cs typeface="+mn-cs"/>
              </a:defRPr>
            </a:pPr>
            <a:r>
              <a:rPr lang="es-ES" sz="1100" b="1">
                <a:solidFill>
                  <a:schemeClr val="accent1">
                    <a:lumMod val="50000"/>
                  </a:schemeClr>
                </a:solidFill>
              </a:rPr>
              <a:t>Persona con resolución de PIA por sexo</a:t>
            </a:r>
          </a:p>
        </c:rich>
      </c:tx>
      <c:layout>
        <c:manualLayout>
          <c:xMode val="edge"/>
          <c:yMode val="edge"/>
          <c:x val="0.17933349240435856"/>
          <c:y val="2.6316093748193371E-3"/>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chemeClr val="accent1">
                  <a:lumMod val="50000"/>
                </a:schemeClr>
              </a:solidFill>
              <a:latin typeface="+mn-lt"/>
              <a:ea typeface="+mn-ea"/>
              <a:cs typeface="+mn-cs"/>
            </a:defRPr>
          </a:pPr>
          <a:endParaRPr lang="es-E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4151356080489938"/>
          <c:y val="0.16205626279093968"/>
          <c:w val="0.70355205599300086"/>
          <c:h val="0.75589024940164407"/>
        </c:manualLayout>
      </c:layout>
      <c:pie3DChart>
        <c:varyColors val="1"/>
        <c:ser>
          <c:idx val="0"/>
          <c:order val="0"/>
          <c:explosion val="4"/>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0-CF66-44C6-9485-4914140F6EFA}"/>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2-CF66-44C6-9485-4914140F6EFA}"/>
              </c:ext>
            </c:extLst>
          </c:dPt>
          <c:dLbls>
            <c:dLbl>
              <c:idx val="0"/>
              <c:layout>
                <c:manualLayout>
                  <c:x val="8.0135532627387096E-2"/>
                  <c:y val="-9.0920753878366706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CF66-44C6-9485-4914140F6EFA}"/>
                </c:ext>
              </c:extLst>
            </c:dLbl>
            <c:dLbl>
              <c:idx val="1"/>
              <c:layout>
                <c:manualLayout>
                  <c:x val="4.5922037523087392E-3"/>
                  <c:y val="2.0827870084521399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CF66-44C6-9485-4914140F6EFA}"/>
                </c:ext>
              </c:extLst>
            </c:dLbl>
            <c:dLbl>
              <c:idx val="2"/>
              <c:layout>
                <c:manualLayout>
                  <c:xMode val="edge"/>
                  <c:yMode val="edge"/>
                  <c:x val="1.2931034482758621E-2"/>
                  <c:y val="0.1173336388896846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CF66-44C6-9485-4914140F6EFA}"/>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('46perfpbsaad'!$B$12,'46perfpbsaad'!$B$16)</c:f>
              <c:strCache>
                <c:ptCount val="2"/>
                <c:pt idx="0">
                  <c:v>Mujer</c:v>
                </c:pt>
                <c:pt idx="1">
                  <c:v>Hombre</c:v>
                </c:pt>
              </c:strCache>
            </c:strRef>
          </c:cat>
          <c:val>
            <c:numRef>
              <c:f>('46perfpbsaad'!$AC$15,'46perfpbsaad'!$AC$19)</c:f>
              <c:numCache>
                <c:formatCode>#,##0</c:formatCode>
                <c:ptCount val="2"/>
                <c:pt idx="0">
                  <c:v>948857</c:v>
                </c:pt>
                <c:pt idx="1">
                  <c:v>555868</c:v>
                </c:pt>
              </c:numCache>
            </c:numRef>
          </c:val>
          <c:extLst>
            <c:ext xmlns:c16="http://schemas.microsoft.com/office/drawing/2014/chart" uri="{C3380CC4-5D6E-409C-BE32-E72D297353CC}">
              <c16:uniqueId val="{00000004-CF66-44C6-9485-4914140F6EFA}"/>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solidFill>
                <a:latin typeface="Verdana"/>
                <a:ea typeface="Verdana"/>
                <a:cs typeface="Verdana"/>
              </a:defRPr>
            </a:pPr>
            <a:r>
              <a:rPr lang="es-ES" sz="1100">
                <a:solidFill>
                  <a:schemeClr val="accent1">
                    <a:lumMod val="50000"/>
                  </a:schemeClr>
                </a:solidFill>
                <a:latin typeface="+mn-lt"/>
              </a:rPr>
              <a:t>Distribución por Grado de dependencia de cada tramo de edad. Mujeres</a:t>
            </a:r>
          </a:p>
        </c:rich>
      </c:tx>
      <c:layout>
        <c:manualLayout>
          <c:xMode val="edge"/>
          <c:yMode val="edge"/>
          <c:x val="0.17140744957081169"/>
          <c:y val="1.3981735429138773E-2"/>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'46aperfpb_graf'!$D$12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92C9-4496-9900-7F32F5E61961}"/>
              </c:ext>
            </c:extLst>
          </c:dPt>
          <c:dPt>
            <c:idx val="1"/>
            <c:invertIfNegative val="0"/>
            <c:bubble3D val="0"/>
            <c:extLst>
              <c:ext xmlns:c16="http://schemas.microsoft.com/office/drawing/2014/chart" uri="{C3380CC4-5D6E-409C-BE32-E72D297353CC}">
                <c16:uniqueId val="{00000001-92C9-4496-9900-7F32F5E61961}"/>
              </c:ext>
            </c:extLst>
          </c:dPt>
          <c:dPt>
            <c:idx val="2"/>
            <c:invertIfNegative val="0"/>
            <c:bubble3D val="0"/>
            <c:extLst>
              <c:ext xmlns:c16="http://schemas.microsoft.com/office/drawing/2014/chart" uri="{C3380CC4-5D6E-409C-BE32-E72D297353CC}">
                <c16:uniqueId val="{00000002-92C9-4496-9900-7F32F5E61961}"/>
              </c:ext>
            </c:extLst>
          </c:dPt>
          <c:dPt>
            <c:idx val="3"/>
            <c:invertIfNegative val="0"/>
            <c:bubble3D val="0"/>
            <c:extLst>
              <c:ext xmlns:c16="http://schemas.microsoft.com/office/drawing/2014/chart" uri="{C3380CC4-5D6E-409C-BE32-E72D297353CC}">
                <c16:uniqueId val="{00000003-92C9-4496-9900-7F32F5E61961}"/>
              </c:ext>
            </c:extLst>
          </c:dPt>
          <c:dPt>
            <c:idx val="4"/>
            <c:invertIfNegative val="0"/>
            <c:bubble3D val="0"/>
            <c:extLst>
              <c:ext xmlns:c16="http://schemas.microsoft.com/office/drawing/2014/chart" uri="{C3380CC4-5D6E-409C-BE32-E72D297353CC}">
                <c16:uniqueId val="{00000004-92C9-4496-9900-7F32F5E61961}"/>
              </c:ext>
            </c:extLst>
          </c:dPt>
          <c:dPt>
            <c:idx val="5"/>
            <c:invertIfNegative val="0"/>
            <c:bubble3D val="0"/>
            <c:extLst>
              <c:ext xmlns:c16="http://schemas.microsoft.com/office/drawing/2014/chart" uri="{C3380CC4-5D6E-409C-BE32-E72D297353CC}">
                <c16:uniqueId val="{00000005-92C9-4496-9900-7F32F5E61961}"/>
              </c:ext>
            </c:extLst>
          </c:dPt>
          <c:dPt>
            <c:idx val="6"/>
            <c:invertIfNegative val="0"/>
            <c:bubble3D val="0"/>
            <c:extLst>
              <c:ext xmlns:c16="http://schemas.microsoft.com/office/drawing/2014/chart" uri="{C3380CC4-5D6E-409C-BE32-E72D297353CC}">
                <c16:uniqueId val="{00000006-92C9-4496-9900-7F32F5E61961}"/>
              </c:ext>
            </c:extLst>
          </c:dPt>
          <c:dPt>
            <c:idx val="7"/>
            <c:invertIfNegative val="0"/>
            <c:bubble3D val="0"/>
            <c:extLst>
              <c:ext xmlns:c16="http://schemas.microsoft.com/office/drawing/2014/chart" uri="{C3380CC4-5D6E-409C-BE32-E72D297353CC}">
                <c16:uniqueId val="{00000007-92C9-4496-9900-7F32F5E61961}"/>
              </c:ext>
            </c:extLst>
          </c:dPt>
          <c:dLbls>
            <c:dLbl>
              <c:idx val="0"/>
              <c:tx>
                <c:rich>
                  <a:bodyPr/>
                  <a:lstStyle/>
                  <a:p>
                    <a:fld id="{375B9D70-19E7-4FFF-8BB0-A585EE10AD26}" type="CELLRANGE">
                      <a:rPr lang="en-US"/>
                      <a:pPr/>
                      <a:t>[CELLRANGE]</a:t>
                    </a:fld>
                    <a:endParaRPr lang="en-US" baseline="0"/>
                  </a:p>
                  <a:p>
                    <a:fld id="{B11EB502-BCB1-431C-AC6E-300E58F724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92C9-4496-9900-7F32F5E61961}"/>
                </c:ext>
              </c:extLst>
            </c:dLbl>
            <c:dLbl>
              <c:idx val="1"/>
              <c:tx>
                <c:rich>
                  <a:bodyPr/>
                  <a:lstStyle/>
                  <a:p>
                    <a:fld id="{D7CF0C36-CA7B-4548-8139-CCE0F7838C57}" type="CELLRANGE">
                      <a:rPr lang="en-US"/>
                      <a:pPr/>
                      <a:t>[CELLRANGE]</a:t>
                    </a:fld>
                    <a:endParaRPr lang="en-US" baseline="0"/>
                  </a:p>
                  <a:p>
                    <a:fld id="{56E3A47F-2FEB-41FB-B20C-AA3B07F532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92C9-4496-9900-7F32F5E61961}"/>
                </c:ext>
              </c:extLst>
            </c:dLbl>
            <c:dLbl>
              <c:idx val="2"/>
              <c:tx>
                <c:rich>
                  <a:bodyPr/>
                  <a:lstStyle/>
                  <a:p>
                    <a:fld id="{8D95D38C-09CA-4D4C-A9C2-A6DBBFF7EB53}" type="CELLRANGE">
                      <a:rPr lang="en-US"/>
                      <a:pPr/>
                      <a:t>[CELLRANGE]</a:t>
                    </a:fld>
                    <a:endParaRPr lang="en-US" baseline="0"/>
                  </a:p>
                  <a:p>
                    <a:fld id="{E88EB225-AB8B-4B45-993E-CD015165156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92C9-4496-9900-7F32F5E61961}"/>
                </c:ext>
              </c:extLst>
            </c:dLbl>
            <c:dLbl>
              <c:idx val="3"/>
              <c:tx>
                <c:rich>
                  <a:bodyPr/>
                  <a:lstStyle/>
                  <a:p>
                    <a:fld id="{D3C001A3-1CE1-4C8C-8684-D01D7DDC4C9C}" type="CELLRANGE">
                      <a:rPr lang="en-US"/>
                      <a:pPr/>
                      <a:t>[CELLRANGE]</a:t>
                    </a:fld>
                    <a:endParaRPr lang="en-US" baseline="0"/>
                  </a:p>
                  <a:p>
                    <a:fld id="{E088D7AF-3057-4408-910E-21474E6FEF5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92C9-4496-9900-7F32F5E61961}"/>
                </c:ext>
              </c:extLst>
            </c:dLbl>
            <c:dLbl>
              <c:idx val="4"/>
              <c:tx>
                <c:rich>
                  <a:bodyPr/>
                  <a:lstStyle/>
                  <a:p>
                    <a:fld id="{CC5D7423-ADEE-4912-B428-B5C0F23718D2}" type="CELLRANGE">
                      <a:rPr lang="en-US"/>
                      <a:pPr/>
                      <a:t>[CELLRANGE]</a:t>
                    </a:fld>
                    <a:endParaRPr lang="en-US" baseline="0"/>
                  </a:p>
                  <a:p>
                    <a:fld id="{5F2868C4-0686-4E16-B993-3C44BD25822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92C9-4496-9900-7F32F5E61961}"/>
                </c:ext>
              </c:extLst>
            </c:dLbl>
            <c:dLbl>
              <c:idx val="5"/>
              <c:tx>
                <c:rich>
                  <a:bodyPr/>
                  <a:lstStyle/>
                  <a:p>
                    <a:fld id="{3C9F8C36-B594-40D7-8BEC-1E8EAF3E704F}" type="CELLRANGE">
                      <a:rPr lang="en-US"/>
                      <a:pPr/>
                      <a:t>[CELLRANGE]</a:t>
                    </a:fld>
                    <a:endParaRPr lang="en-US" baseline="0"/>
                  </a:p>
                  <a:p>
                    <a:fld id="{0C0FE0E3-8309-48BE-913C-D9CB7CC3125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92C9-4496-9900-7F32F5E61961}"/>
                </c:ext>
              </c:extLst>
            </c:dLbl>
            <c:dLbl>
              <c:idx val="6"/>
              <c:tx>
                <c:rich>
                  <a:bodyPr/>
                  <a:lstStyle/>
                  <a:p>
                    <a:fld id="{83D6CF6D-6911-4D7F-BC86-C88285AC19AF}" type="CELLRANGE">
                      <a:rPr lang="en-US"/>
                      <a:pPr/>
                      <a:t>[CELLRANGE]</a:t>
                    </a:fld>
                    <a:endParaRPr lang="en-US" baseline="0"/>
                  </a:p>
                  <a:p>
                    <a:fld id="{F903C819-6FDE-401E-A50B-AF2FE0C1C58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92C9-4496-9900-7F32F5E61961}"/>
                </c:ext>
              </c:extLst>
            </c:dLbl>
            <c:dLbl>
              <c:idx val="7"/>
              <c:tx>
                <c:rich>
                  <a:bodyPr/>
                  <a:lstStyle/>
                  <a:p>
                    <a:fld id="{779982A6-A768-4FAE-9C84-D7A9F96EFCDE}" type="CELLRANGE">
                      <a:rPr lang="en-US"/>
                      <a:pPr/>
                      <a:t>[CELLRANGE]</a:t>
                    </a:fld>
                    <a:endParaRPr lang="en-US" baseline="0"/>
                  </a:p>
                  <a:p>
                    <a:fld id="{C2FAAB10-E3FC-4763-9DF6-3C7BB8B6463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92C9-4496-9900-7F32F5E61961}"/>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('46aperfpb_graf'!$E$12,'46aperfpb_graf'!$G$12,'46aperfpb_graf'!$I$12,'46aperfpb_graf'!$K$12,'46aperfpb_graf'!$M$12,'46aperfpb_graf'!$O$12,'46aperfpb_graf'!$Q$12,'46aperfpb_graf'!$S$12)</c:f>
              <c:numCache>
                <c:formatCode>#,##0</c:formatCode>
                <c:ptCount val="8"/>
                <c:pt idx="0">
                  <c:v>497</c:v>
                </c:pt>
                <c:pt idx="1">
                  <c:v>10174</c:v>
                </c:pt>
                <c:pt idx="2">
                  <c:v>6127</c:v>
                </c:pt>
                <c:pt idx="3">
                  <c:v>8810</c:v>
                </c:pt>
                <c:pt idx="4">
                  <c:v>8385</c:v>
                </c:pt>
                <c:pt idx="5">
                  <c:v>11403</c:v>
                </c:pt>
                <c:pt idx="6">
                  <c:v>37895</c:v>
                </c:pt>
                <c:pt idx="7">
                  <c:v>180538</c:v>
                </c:pt>
              </c:numCache>
            </c:numRef>
          </c:val>
          <c:extLst>
            <c:ext xmlns:c15="http://schemas.microsoft.com/office/drawing/2012/chart" uri="{02D57815-91ED-43cb-92C2-25804820EDAC}">
              <c15:datalabelsRange>
                <c15:f>'46aperfpb_graf'!$V$12:$AC$12</c15:f>
                <c15:dlblRangeCache>
                  <c:ptCount val="8"/>
                  <c:pt idx="0">
                    <c:v>33%</c:v>
                  </c:pt>
                  <c:pt idx="1">
                    <c:v>33%</c:v>
                  </c:pt>
                  <c:pt idx="2">
                    <c:v>30%</c:v>
                  </c:pt>
                  <c:pt idx="3">
                    <c:v>30%</c:v>
                  </c:pt>
                  <c:pt idx="4">
                    <c:v>26%</c:v>
                  </c:pt>
                  <c:pt idx="5">
                    <c:v>22%</c:v>
                  </c:pt>
                  <c:pt idx="6">
                    <c:v>21%</c:v>
                  </c:pt>
                  <c:pt idx="7">
                    <c:v>30%</c:v>
                  </c:pt>
                </c15:dlblRangeCache>
              </c15:datalabelsRange>
            </c:ext>
            <c:ext xmlns:c16="http://schemas.microsoft.com/office/drawing/2014/chart" uri="{C3380CC4-5D6E-409C-BE32-E72D297353CC}">
              <c16:uniqueId val="{00000008-92C9-4496-9900-7F32F5E61961}"/>
            </c:ext>
          </c:extLst>
        </c:ser>
        <c:ser>
          <c:idx val="1"/>
          <c:order val="1"/>
          <c:tx>
            <c:strRef>
              <c:f>'46aperfpb_graf'!$D$13</c:f>
              <c:strCache>
                <c:ptCount val="1"/>
                <c:pt idx="0">
                  <c:v>Grado II</c:v>
                </c:pt>
              </c:strCache>
            </c:strRef>
          </c:tx>
          <c:spPr>
            <a:solidFill>
              <a:srgbClr val="9966FF"/>
            </a:solidFill>
          </c:spPr>
          <c:invertIfNegative val="0"/>
          <c:dLbls>
            <c:dLbl>
              <c:idx val="0"/>
              <c:tx>
                <c:rich>
                  <a:bodyPr/>
                  <a:lstStyle/>
                  <a:p>
                    <a:fld id="{CA19BD10-B2C8-4EDA-9B08-A309EB0F5584}" type="CELLRANGE">
                      <a:rPr lang="en-US"/>
                      <a:pPr/>
                      <a:t>[CELLRANGE]</a:t>
                    </a:fld>
                    <a:endParaRPr lang="en-US" baseline="0"/>
                  </a:p>
                  <a:p>
                    <a:fld id="{49201D87-D18E-4FBF-8D3B-532B01A135E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92C9-4496-9900-7F32F5E61961}"/>
                </c:ext>
              </c:extLst>
            </c:dLbl>
            <c:dLbl>
              <c:idx val="1"/>
              <c:tx>
                <c:rich>
                  <a:bodyPr/>
                  <a:lstStyle/>
                  <a:p>
                    <a:fld id="{34F0ABB6-0260-426C-AAA6-93E3E4C2F2EF}" type="CELLRANGE">
                      <a:rPr lang="en-US"/>
                      <a:pPr/>
                      <a:t>[CELLRANGE]</a:t>
                    </a:fld>
                    <a:endParaRPr lang="en-US" baseline="0"/>
                  </a:p>
                  <a:p>
                    <a:fld id="{4E9C8FD9-0E1E-48FB-92EA-213C010F5D3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92C9-4496-9900-7F32F5E61961}"/>
                </c:ext>
              </c:extLst>
            </c:dLbl>
            <c:dLbl>
              <c:idx val="2"/>
              <c:tx>
                <c:rich>
                  <a:bodyPr/>
                  <a:lstStyle/>
                  <a:p>
                    <a:fld id="{377485FD-CD77-4831-B157-096F46BA2212}" type="CELLRANGE">
                      <a:rPr lang="en-US"/>
                      <a:pPr/>
                      <a:t>[CELLRANGE]</a:t>
                    </a:fld>
                    <a:endParaRPr lang="en-US" baseline="0"/>
                  </a:p>
                  <a:p>
                    <a:fld id="{81B86CC3-3557-49C4-A498-3901230E16E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92C9-4496-9900-7F32F5E61961}"/>
                </c:ext>
              </c:extLst>
            </c:dLbl>
            <c:dLbl>
              <c:idx val="3"/>
              <c:tx>
                <c:rich>
                  <a:bodyPr/>
                  <a:lstStyle/>
                  <a:p>
                    <a:fld id="{825A367E-85C5-4F51-9A9D-7B15A8AC189E}" type="CELLRANGE">
                      <a:rPr lang="en-US"/>
                      <a:pPr/>
                      <a:t>[CELLRANGE]</a:t>
                    </a:fld>
                    <a:endParaRPr lang="en-US" baseline="0"/>
                  </a:p>
                  <a:p>
                    <a:fld id="{B4DDE85D-05B8-4AAD-B050-F52309F1484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92C9-4496-9900-7F32F5E61961}"/>
                </c:ext>
              </c:extLst>
            </c:dLbl>
            <c:dLbl>
              <c:idx val="4"/>
              <c:tx>
                <c:rich>
                  <a:bodyPr/>
                  <a:lstStyle/>
                  <a:p>
                    <a:fld id="{D61442E3-DDCE-41F7-8218-17C6F44416A2}" type="CELLRANGE">
                      <a:rPr lang="en-US"/>
                      <a:pPr/>
                      <a:t>[CELLRANGE]</a:t>
                    </a:fld>
                    <a:endParaRPr lang="en-US" baseline="0"/>
                  </a:p>
                  <a:p>
                    <a:fld id="{734ACF2E-AF97-4DA8-8DC4-0CEBB17E37A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92C9-4496-9900-7F32F5E61961}"/>
                </c:ext>
              </c:extLst>
            </c:dLbl>
            <c:dLbl>
              <c:idx val="5"/>
              <c:tx>
                <c:rich>
                  <a:bodyPr/>
                  <a:lstStyle/>
                  <a:p>
                    <a:fld id="{F21990A1-E48F-4357-8F4E-7F13EE825E94}" type="CELLRANGE">
                      <a:rPr lang="en-US"/>
                      <a:pPr/>
                      <a:t>[CELLRANGE]</a:t>
                    </a:fld>
                    <a:endParaRPr lang="en-US" baseline="0"/>
                  </a:p>
                  <a:p>
                    <a:fld id="{D379DA72-51E3-4C38-B0D3-7AD1662ACE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92C9-4496-9900-7F32F5E61961}"/>
                </c:ext>
              </c:extLst>
            </c:dLbl>
            <c:dLbl>
              <c:idx val="6"/>
              <c:tx>
                <c:rich>
                  <a:bodyPr/>
                  <a:lstStyle/>
                  <a:p>
                    <a:fld id="{A299F5EE-3C9F-4787-A6D5-30EDB3A7EE5D}" type="CELLRANGE">
                      <a:rPr lang="en-US"/>
                      <a:pPr/>
                      <a:t>[CELLRANGE]</a:t>
                    </a:fld>
                    <a:endParaRPr lang="en-US" baseline="0"/>
                  </a:p>
                  <a:p>
                    <a:fld id="{0A3DF7DB-7342-4E6E-9614-3CE3DAA5BF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92C9-4496-9900-7F32F5E61961}"/>
                </c:ext>
              </c:extLst>
            </c:dLbl>
            <c:dLbl>
              <c:idx val="7"/>
              <c:tx>
                <c:rich>
                  <a:bodyPr/>
                  <a:lstStyle/>
                  <a:p>
                    <a:fld id="{E7F0EBA0-A1F4-4732-B4F6-CEDC027620D9}" type="CELLRANGE">
                      <a:rPr lang="en-US"/>
                      <a:pPr/>
                      <a:t>[CELLRANGE]</a:t>
                    </a:fld>
                    <a:endParaRPr lang="en-US" baseline="0"/>
                  </a:p>
                  <a:p>
                    <a:fld id="{3F5A49D1-6F93-482D-9592-9BC007572C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92C9-4496-9900-7F32F5E61961}"/>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('46aperfpb_graf'!$E$13,'46aperfpb_graf'!$G$13,'46aperfpb_graf'!$I$13,'46aperfpb_graf'!$K$13,'46aperfpb_graf'!$M$13,'46aperfpb_graf'!$O$13,'46aperfpb_graf'!$Q$13,'46aperfpb_graf'!$S$13)</c:f>
              <c:numCache>
                <c:formatCode>#,##0</c:formatCode>
                <c:ptCount val="8"/>
                <c:pt idx="0">
                  <c:v>681</c:v>
                </c:pt>
                <c:pt idx="1">
                  <c:v>11817</c:v>
                </c:pt>
                <c:pt idx="2">
                  <c:v>7754</c:v>
                </c:pt>
                <c:pt idx="3">
                  <c:v>11232</c:v>
                </c:pt>
                <c:pt idx="4">
                  <c:v>12495</c:v>
                </c:pt>
                <c:pt idx="5">
                  <c:v>20296</c:v>
                </c:pt>
                <c:pt idx="6">
                  <c:v>64500</c:v>
                </c:pt>
                <c:pt idx="7">
                  <c:v>230361</c:v>
                </c:pt>
              </c:numCache>
            </c:numRef>
          </c:val>
          <c:extLst>
            <c:ext xmlns:c15="http://schemas.microsoft.com/office/drawing/2012/chart" uri="{02D57815-91ED-43cb-92C2-25804820EDAC}">
              <c15:datalabelsRange>
                <c15:f>'46aperfpb_graf'!$V$13:$AC$13</c15:f>
                <c15:dlblRangeCache>
                  <c:ptCount val="8"/>
                  <c:pt idx="0">
                    <c:v>45%</c:v>
                  </c:pt>
                  <c:pt idx="1">
                    <c:v>39%</c:v>
                  </c:pt>
                  <c:pt idx="2">
                    <c:v>38%</c:v>
                  </c:pt>
                  <c:pt idx="3">
                    <c:v>39%</c:v>
                  </c:pt>
                  <c:pt idx="4">
                    <c:v>38%</c:v>
                  </c:pt>
                  <c:pt idx="5">
                    <c:v>39%</c:v>
                  </c:pt>
                  <c:pt idx="6">
                    <c:v>36%</c:v>
                  </c:pt>
                  <c:pt idx="7">
                    <c:v>38%</c:v>
                  </c:pt>
                </c15:dlblRangeCache>
              </c15:datalabelsRange>
            </c:ext>
            <c:ext xmlns:c16="http://schemas.microsoft.com/office/drawing/2014/chart" uri="{C3380CC4-5D6E-409C-BE32-E72D297353CC}">
              <c16:uniqueId val="{00000011-92C9-4496-9900-7F32F5E61961}"/>
            </c:ext>
          </c:extLst>
        </c:ser>
        <c:ser>
          <c:idx val="2"/>
          <c:order val="2"/>
          <c:tx>
            <c:strRef>
              <c:f>'46aperfpb_graf'!$D$14</c:f>
              <c:strCache>
                <c:ptCount val="1"/>
                <c:pt idx="0">
                  <c:v>Grado I</c:v>
                </c:pt>
              </c:strCache>
            </c:strRef>
          </c:tx>
          <c:spPr>
            <a:solidFill>
              <a:srgbClr val="CCCCFF"/>
            </a:solidFill>
          </c:spPr>
          <c:invertIfNegative val="0"/>
          <c:dLbls>
            <c:dLbl>
              <c:idx val="0"/>
              <c:tx>
                <c:rich>
                  <a:bodyPr/>
                  <a:lstStyle/>
                  <a:p>
                    <a:fld id="{D5D7BE0C-75EA-4895-B1EE-02EC83E9266B}" type="CELLRANGE">
                      <a:rPr lang="en-US"/>
                      <a:pPr/>
                      <a:t>[CELLRANGE]</a:t>
                    </a:fld>
                    <a:endParaRPr lang="en-US" baseline="0"/>
                  </a:p>
                  <a:p>
                    <a:fld id="{2FC8EC7F-3B8D-4D0C-86E1-91E353C133F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92C9-4496-9900-7F32F5E61961}"/>
                </c:ext>
              </c:extLst>
            </c:dLbl>
            <c:dLbl>
              <c:idx val="1"/>
              <c:tx>
                <c:rich>
                  <a:bodyPr/>
                  <a:lstStyle/>
                  <a:p>
                    <a:fld id="{D303D057-4AC2-40CD-9AEA-C5283256D074}" type="CELLRANGE">
                      <a:rPr lang="en-US"/>
                      <a:pPr/>
                      <a:t>[CELLRANGE]</a:t>
                    </a:fld>
                    <a:endParaRPr lang="en-US" baseline="0"/>
                  </a:p>
                  <a:p>
                    <a:fld id="{A463E699-14A7-400B-A5D6-3F81029489A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92C9-4496-9900-7F32F5E61961}"/>
                </c:ext>
              </c:extLst>
            </c:dLbl>
            <c:dLbl>
              <c:idx val="2"/>
              <c:tx>
                <c:rich>
                  <a:bodyPr/>
                  <a:lstStyle/>
                  <a:p>
                    <a:fld id="{D5F6E249-95F4-4DAD-91B8-809714E40B40}" type="CELLRANGE">
                      <a:rPr lang="en-US"/>
                      <a:pPr/>
                      <a:t>[CELLRANGE]</a:t>
                    </a:fld>
                    <a:endParaRPr lang="en-US" baseline="0"/>
                  </a:p>
                  <a:p>
                    <a:fld id="{C868BF86-1F5E-4D8A-B60A-58221F5E775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92C9-4496-9900-7F32F5E61961}"/>
                </c:ext>
              </c:extLst>
            </c:dLbl>
            <c:dLbl>
              <c:idx val="3"/>
              <c:tx>
                <c:rich>
                  <a:bodyPr/>
                  <a:lstStyle/>
                  <a:p>
                    <a:fld id="{C7FA9CCD-F938-42D6-B68C-A71650FA1426}" type="CELLRANGE">
                      <a:rPr lang="en-US"/>
                      <a:pPr/>
                      <a:t>[CELLRANGE]</a:t>
                    </a:fld>
                    <a:endParaRPr lang="en-US" baseline="0"/>
                  </a:p>
                  <a:p>
                    <a:fld id="{E8C55B94-6F64-4D83-9621-D4128E187A2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92C9-4496-9900-7F32F5E61961}"/>
                </c:ext>
              </c:extLst>
            </c:dLbl>
            <c:dLbl>
              <c:idx val="4"/>
              <c:tx>
                <c:rich>
                  <a:bodyPr/>
                  <a:lstStyle/>
                  <a:p>
                    <a:fld id="{556AB75E-CCE9-4FA4-ACA3-98EC1AFBA879}" type="CELLRANGE">
                      <a:rPr lang="en-US"/>
                      <a:pPr/>
                      <a:t>[CELLRANGE]</a:t>
                    </a:fld>
                    <a:endParaRPr lang="en-US" baseline="0"/>
                  </a:p>
                  <a:p>
                    <a:fld id="{6FCF1123-E972-4627-AAAB-9907374F95F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92C9-4496-9900-7F32F5E61961}"/>
                </c:ext>
              </c:extLst>
            </c:dLbl>
            <c:dLbl>
              <c:idx val="5"/>
              <c:tx>
                <c:rich>
                  <a:bodyPr/>
                  <a:lstStyle/>
                  <a:p>
                    <a:fld id="{76713C8F-D22D-4DCA-94CF-3FB983840B4F}" type="CELLRANGE">
                      <a:rPr lang="en-US"/>
                      <a:pPr/>
                      <a:t>[CELLRANGE]</a:t>
                    </a:fld>
                    <a:endParaRPr lang="en-US" baseline="0"/>
                  </a:p>
                  <a:p>
                    <a:fld id="{01D9B6FE-8DDE-4826-92E0-595E61AB6B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92C9-4496-9900-7F32F5E61961}"/>
                </c:ext>
              </c:extLst>
            </c:dLbl>
            <c:dLbl>
              <c:idx val="6"/>
              <c:tx>
                <c:rich>
                  <a:bodyPr/>
                  <a:lstStyle/>
                  <a:p>
                    <a:fld id="{37B7D288-D2A4-4039-BBD7-0226FB79F6BF}" type="CELLRANGE">
                      <a:rPr lang="en-US"/>
                      <a:pPr/>
                      <a:t>[CELLRANGE]</a:t>
                    </a:fld>
                    <a:endParaRPr lang="en-US" baseline="0"/>
                  </a:p>
                  <a:p>
                    <a:fld id="{9BD5AEC7-A55C-45DD-B6E7-8DFE7F68833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92C9-4496-9900-7F32F5E61961}"/>
                </c:ext>
              </c:extLst>
            </c:dLbl>
            <c:dLbl>
              <c:idx val="7"/>
              <c:tx>
                <c:rich>
                  <a:bodyPr/>
                  <a:lstStyle/>
                  <a:p>
                    <a:fld id="{F56ABAA1-4A82-4109-8955-EFBDBD95C2E9}" type="CELLRANGE">
                      <a:rPr lang="en-US"/>
                      <a:pPr/>
                      <a:t>[CELLRANGE]</a:t>
                    </a:fld>
                    <a:endParaRPr lang="en-US" baseline="0"/>
                  </a:p>
                  <a:p>
                    <a:fld id="{5F3F8162-5629-492A-A729-206AC0A116C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92C9-4496-9900-7F32F5E61961}"/>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('46aperfpb_graf'!$E$14,'46aperfpb_graf'!$G$14,'46aperfpb_graf'!$I$14,'46aperfpb_graf'!$K$14,'46aperfpb_graf'!$M$14,'46aperfpb_graf'!$O$14,'46aperfpb_graf'!$Q$14,'46aperfpb_graf'!$S$14)</c:f>
              <c:numCache>
                <c:formatCode>#,##0</c:formatCode>
                <c:ptCount val="8"/>
                <c:pt idx="0">
                  <c:v>332</c:v>
                </c:pt>
                <c:pt idx="1">
                  <c:v>8565</c:v>
                </c:pt>
                <c:pt idx="2">
                  <c:v>6771</c:v>
                </c:pt>
                <c:pt idx="3">
                  <c:v>8873</c:v>
                </c:pt>
                <c:pt idx="4">
                  <c:v>11808</c:v>
                </c:pt>
                <c:pt idx="5">
                  <c:v>20983</c:v>
                </c:pt>
                <c:pt idx="6">
                  <c:v>75504</c:v>
                </c:pt>
                <c:pt idx="7">
                  <c:v>193056</c:v>
                </c:pt>
              </c:numCache>
            </c:numRef>
          </c:val>
          <c:extLst>
            <c:ext xmlns:c15="http://schemas.microsoft.com/office/drawing/2012/chart" uri="{02D57815-91ED-43cb-92C2-25804820EDAC}">
              <c15:datalabelsRange>
                <c15:f>'46aperfpb_graf'!$V$14:$AC$14</c15:f>
                <c15:dlblRangeCache>
                  <c:ptCount val="8"/>
                  <c:pt idx="0">
                    <c:v>22%</c:v>
                  </c:pt>
                  <c:pt idx="1">
                    <c:v>28%</c:v>
                  </c:pt>
                  <c:pt idx="2">
                    <c:v>33%</c:v>
                  </c:pt>
                  <c:pt idx="3">
                    <c:v>31%</c:v>
                  </c:pt>
                  <c:pt idx="4">
                    <c:v>36%</c:v>
                  </c:pt>
                  <c:pt idx="5">
                    <c:v>40%</c:v>
                  </c:pt>
                  <c:pt idx="6">
                    <c:v>42%</c:v>
                  </c:pt>
                  <c:pt idx="7">
                    <c:v>32%</c:v>
                  </c:pt>
                </c15:dlblRangeCache>
              </c15:datalabelsRange>
            </c:ext>
            <c:ext xmlns:c16="http://schemas.microsoft.com/office/drawing/2014/chart" uri="{C3380CC4-5D6E-409C-BE32-E72D297353CC}">
              <c16:uniqueId val="{0000001A-92C9-4496-9900-7F32F5E61961}"/>
            </c:ext>
          </c:extLst>
        </c:ser>
        <c:dLbls>
          <c:dLblPos val="ctr"/>
          <c:showLegendKey val="0"/>
          <c:showVal val="1"/>
          <c:showCatName val="0"/>
          <c:showSerName val="0"/>
          <c:showPercent val="0"/>
          <c:showBubbleSize val="0"/>
        </c:dLbls>
        <c:gapWidth val="30"/>
        <c:overlap val="100"/>
        <c:axId val="572015824"/>
        <c:axId val="572016368"/>
      </c:barChart>
      <c:catAx>
        <c:axId val="57201582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50000"/>
                  </a:schemeClr>
                </a:solidFill>
                <a:latin typeface="+mn-lt"/>
                <a:ea typeface="Verdana"/>
                <a:cs typeface="Verdana"/>
              </a:defRPr>
            </a:pPr>
            <a:endParaRPr lang="es-ES"/>
          </a:p>
        </c:txPr>
        <c:crossAx val="572016368"/>
        <c:crosses val="autoZero"/>
        <c:auto val="1"/>
        <c:lblAlgn val="ctr"/>
        <c:lblOffset val="100"/>
        <c:noMultiLvlLbl val="0"/>
      </c:catAx>
      <c:valAx>
        <c:axId val="572016368"/>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50000"/>
                  </a:schemeClr>
                </a:solidFill>
                <a:latin typeface="+mn-lt"/>
                <a:ea typeface="Verdana"/>
                <a:cs typeface="Verdana"/>
              </a:defRPr>
            </a:pPr>
            <a:endParaRPr lang="es-ES"/>
          </a:p>
        </c:txPr>
        <c:crossAx val="57201582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lumMod val="50000"/>
                  </a:schemeClr>
                </a:solidFill>
                <a:latin typeface="Verdana"/>
                <a:ea typeface="Verdana"/>
                <a:cs typeface="Verdana"/>
              </a:defRPr>
            </a:pPr>
            <a:r>
              <a:rPr lang="es-ES" sz="1000" b="1" i="0" baseline="0">
                <a:solidFill>
                  <a:schemeClr val="accent1">
                    <a:lumMod val="50000"/>
                  </a:schemeClr>
                </a:solidFill>
                <a:effectLst/>
              </a:rPr>
              <a:t>Distribución por Grado de dependencia de cada tramo de edad. Hombres</a:t>
            </a:r>
            <a:endParaRPr lang="es-ES" sz="400">
              <a:solidFill>
                <a:schemeClr val="accent1">
                  <a:lumMod val="50000"/>
                </a:schemeClr>
              </a:solidFill>
              <a:effectLst/>
            </a:endParaRPr>
          </a:p>
        </c:rich>
      </c:tx>
      <c:layout>
        <c:manualLayout>
          <c:xMode val="edge"/>
          <c:yMode val="edge"/>
          <c:x val="0.11898758357211077"/>
          <c:y val="4.3584135316418774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'46aperfpb_graf'!$D$12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28C7-49BC-ABBC-E5B6A42D6935}"/>
              </c:ext>
            </c:extLst>
          </c:dPt>
          <c:dPt>
            <c:idx val="1"/>
            <c:invertIfNegative val="0"/>
            <c:bubble3D val="0"/>
            <c:extLst>
              <c:ext xmlns:c16="http://schemas.microsoft.com/office/drawing/2014/chart" uri="{C3380CC4-5D6E-409C-BE32-E72D297353CC}">
                <c16:uniqueId val="{00000001-28C7-49BC-ABBC-E5B6A42D6935}"/>
              </c:ext>
            </c:extLst>
          </c:dPt>
          <c:dPt>
            <c:idx val="2"/>
            <c:invertIfNegative val="0"/>
            <c:bubble3D val="0"/>
            <c:extLst>
              <c:ext xmlns:c16="http://schemas.microsoft.com/office/drawing/2014/chart" uri="{C3380CC4-5D6E-409C-BE32-E72D297353CC}">
                <c16:uniqueId val="{00000002-28C7-49BC-ABBC-E5B6A42D6935}"/>
              </c:ext>
            </c:extLst>
          </c:dPt>
          <c:dPt>
            <c:idx val="3"/>
            <c:invertIfNegative val="0"/>
            <c:bubble3D val="0"/>
            <c:extLst>
              <c:ext xmlns:c16="http://schemas.microsoft.com/office/drawing/2014/chart" uri="{C3380CC4-5D6E-409C-BE32-E72D297353CC}">
                <c16:uniqueId val="{00000003-28C7-49BC-ABBC-E5B6A42D6935}"/>
              </c:ext>
            </c:extLst>
          </c:dPt>
          <c:dPt>
            <c:idx val="4"/>
            <c:invertIfNegative val="0"/>
            <c:bubble3D val="0"/>
            <c:extLst>
              <c:ext xmlns:c16="http://schemas.microsoft.com/office/drawing/2014/chart" uri="{C3380CC4-5D6E-409C-BE32-E72D297353CC}">
                <c16:uniqueId val="{00000004-28C7-49BC-ABBC-E5B6A42D6935}"/>
              </c:ext>
            </c:extLst>
          </c:dPt>
          <c:dPt>
            <c:idx val="5"/>
            <c:invertIfNegative val="0"/>
            <c:bubble3D val="0"/>
            <c:extLst>
              <c:ext xmlns:c16="http://schemas.microsoft.com/office/drawing/2014/chart" uri="{C3380CC4-5D6E-409C-BE32-E72D297353CC}">
                <c16:uniqueId val="{00000005-28C7-49BC-ABBC-E5B6A42D6935}"/>
              </c:ext>
            </c:extLst>
          </c:dPt>
          <c:dPt>
            <c:idx val="6"/>
            <c:invertIfNegative val="0"/>
            <c:bubble3D val="0"/>
            <c:extLst>
              <c:ext xmlns:c16="http://schemas.microsoft.com/office/drawing/2014/chart" uri="{C3380CC4-5D6E-409C-BE32-E72D297353CC}">
                <c16:uniqueId val="{00000006-28C7-49BC-ABBC-E5B6A42D6935}"/>
              </c:ext>
            </c:extLst>
          </c:dPt>
          <c:dPt>
            <c:idx val="7"/>
            <c:invertIfNegative val="0"/>
            <c:bubble3D val="0"/>
            <c:extLst>
              <c:ext xmlns:c16="http://schemas.microsoft.com/office/drawing/2014/chart" uri="{C3380CC4-5D6E-409C-BE32-E72D297353CC}">
                <c16:uniqueId val="{00000007-28C7-49BC-ABBC-E5B6A42D6935}"/>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28C7-49BC-ABBC-E5B6A42D6935}"/>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28C7-49BC-ABBC-E5B6A42D6935}"/>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28C7-49BC-ABBC-E5B6A42D6935}"/>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28C7-49BC-ABBC-E5B6A42D6935}"/>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28C7-49BC-ABBC-E5B6A42D6935}"/>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28C7-49BC-ABBC-E5B6A42D6935}"/>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28C7-49BC-ABBC-E5B6A42D6935}"/>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28C7-49BC-ABBC-E5B6A42D6935}"/>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('46aperfpb_graf'!$E$16,'46aperfpb_graf'!$G$16,'46aperfpb_graf'!$I$16,'46aperfpb_graf'!$K$16,'46aperfpb_graf'!$M$16,'46aperfpb_graf'!$O$16,'46aperfpb_graf'!$Q$16,'46aperfpb_graf'!$S$16)</c:f>
              <c:numCache>
                <c:formatCode>#,##0</c:formatCode>
                <c:ptCount val="8"/>
                <c:pt idx="0">
                  <c:v>596</c:v>
                </c:pt>
                <c:pt idx="1">
                  <c:v>21562</c:v>
                </c:pt>
                <c:pt idx="2">
                  <c:v>9510</c:v>
                </c:pt>
                <c:pt idx="3">
                  <c:v>10856</c:v>
                </c:pt>
                <c:pt idx="4">
                  <c:v>9413</c:v>
                </c:pt>
                <c:pt idx="5">
                  <c:v>12426</c:v>
                </c:pt>
                <c:pt idx="6">
                  <c:v>28320</c:v>
                </c:pt>
                <c:pt idx="7">
                  <c:v>56969</c:v>
                </c:pt>
              </c:numCache>
            </c:numRef>
          </c:val>
          <c:extLst>
            <c:ext xmlns:c15="http://schemas.microsoft.com/office/drawing/2012/chart" uri="{02D57815-91ED-43cb-92C2-25804820EDAC}">
              <c15:datalabelsRange>
                <c15:f>'46aperfpb_graf'!$V$16:$AC$16</c15:f>
                <c15:dlblRangeCache>
                  <c:ptCount val="8"/>
                  <c:pt idx="0">
                    <c:v>32%</c:v>
                  </c:pt>
                  <c:pt idx="1">
                    <c:v>31%</c:v>
                  </c:pt>
                  <c:pt idx="2">
                    <c:v>29%</c:v>
                  </c:pt>
                  <c:pt idx="3">
                    <c:v>29%</c:v>
                  </c:pt>
                  <c:pt idx="4">
                    <c:v>25%</c:v>
                  </c:pt>
                  <c:pt idx="5">
                    <c:v>23%</c:v>
                  </c:pt>
                  <c:pt idx="6">
                    <c:v>25%</c:v>
                  </c:pt>
                  <c:pt idx="7">
                    <c:v>27%</c:v>
                  </c:pt>
                </c15:dlblRangeCache>
              </c15:datalabelsRange>
            </c:ext>
            <c:ext xmlns:c16="http://schemas.microsoft.com/office/drawing/2014/chart" uri="{C3380CC4-5D6E-409C-BE32-E72D297353CC}">
              <c16:uniqueId val="{00000008-28C7-49BC-ABBC-E5B6A42D6935}"/>
            </c:ext>
          </c:extLst>
        </c:ser>
        <c:ser>
          <c:idx val="1"/>
          <c:order val="1"/>
          <c:tx>
            <c:strRef>
              <c:f>'46aperfpb_graf'!$D$13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28C7-49BC-ABBC-E5B6A42D6935}"/>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28C7-49BC-ABBC-E5B6A42D6935}"/>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28C7-49BC-ABBC-E5B6A42D6935}"/>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28C7-49BC-ABBC-E5B6A42D6935}"/>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28C7-49BC-ABBC-E5B6A42D6935}"/>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28C7-49BC-ABBC-E5B6A42D6935}"/>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28C7-49BC-ABBC-E5B6A42D6935}"/>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28C7-49BC-ABBC-E5B6A42D6935}"/>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('46aperfpb_graf'!$E$17,'46aperfpb_graf'!$G$17,'46aperfpb_graf'!$I$17,'46aperfpb_graf'!$K$17,'46aperfpb_graf'!$M$17,'46aperfpb_graf'!$O$17,'46aperfpb_graf'!$Q$17,'46aperfpb_graf'!$S$17)</c:f>
              <c:numCache>
                <c:formatCode>#,##0</c:formatCode>
                <c:ptCount val="8"/>
                <c:pt idx="0">
                  <c:v>895</c:v>
                </c:pt>
                <c:pt idx="1">
                  <c:v>29233</c:v>
                </c:pt>
                <c:pt idx="2">
                  <c:v>12253</c:v>
                </c:pt>
                <c:pt idx="3">
                  <c:v>14712</c:v>
                </c:pt>
                <c:pt idx="4">
                  <c:v>14927</c:v>
                </c:pt>
                <c:pt idx="5">
                  <c:v>21769</c:v>
                </c:pt>
                <c:pt idx="6">
                  <c:v>43366</c:v>
                </c:pt>
                <c:pt idx="7">
                  <c:v>77773</c:v>
                </c:pt>
              </c:numCache>
            </c:numRef>
          </c:val>
          <c:extLst>
            <c:ext xmlns:c15="http://schemas.microsoft.com/office/drawing/2012/chart" uri="{02D57815-91ED-43cb-92C2-25804820EDAC}">
              <c15:datalabelsRange>
                <c15:f>'46aperfpb_graf'!$V$17:$AC$17</c15:f>
                <c15:dlblRangeCache>
                  <c:ptCount val="8"/>
                  <c:pt idx="0">
                    <c:v>48%</c:v>
                  </c:pt>
                  <c:pt idx="1">
                    <c:v>41%</c:v>
                  </c:pt>
                  <c:pt idx="2">
                    <c:v>37%</c:v>
                  </c:pt>
                  <c:pt idx="3">
                    <c:v>39%</c:v>
                  </c:pt>
                  <c:pt idx="4">
                    <c:v>39%</c:v>
                  </c:pt>
                  <c:pt idx="5">
                    <c:v>40%</c:v>
                  </c:pt>
                  <c:pt idx="6">
                    <c:v>39%</c:v>
                  </c:pt>
                  <c:pt idx="7">
                    <c:v>37%</c:v>
                  </c:pt>
                </c15:dlblRangeCache>
              </c15:datalabelsRange>
            </c:ext>
            <c:ext xmlns:c16="http://schemas.microsoft.com/office/drawing/2014/chart" uri="{C3380CC4-5D6E-409C-BE32-E72D297353CC}">
              <c16:uniqueId val="{00000011-28C7-49BC-ABBC-E5B6A42D6935}"/>
            </c:ext>
          </c:extLst>
        </c:ser>
        <c:ser>
          <c:idx val="2"/>
          <c:order val="2"/>
          <c:tx>
            <c:strRef>
              <c:f>'46aperfpb_graf'!$D$14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28C7-49BC-ABBC-E5B6A42D6935}"/>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28C7-49BC-ABBC-E5B6A42D6935}"/>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28C7-49BC-ABBC-E5B6A42D6935}"/>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28C7-49BC-ABBC-E5B6A42D6935}"/>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28C7-49BC-ABBC-E5B6A42D6935}"/>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28C7-49BC-ABBC-E5B6A42D6935}"/>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28C7-49BC-ABBC-E5B6A42D6935}"/>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28C7-49BC-ABBC-E5B6A42D6935}"/>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('46aperfpb_graf'!$E$18,'46aperfpb_graf'!$G$18,'46aperfpb_graf'!$I$18,'46aperfpb_graf'!$K$18,'46aperfpb_graf'!$M$18,'46aperfpb_graf'!$O$18,'46aperfpb_graf'!$Q$18,'46aperfpb_graf'!$S$18)</c:f>
              <c:numCache>
                <c:formatCode>#,##0</c:formatCode>
                <c:ptCount val="8"/>
                <c:pt idx="0">
                  <c:v>365</c:v>
                </c:pt>
                <c:pt idx="1">
                  <c:v>19650</c:v>
                </c:pt>
                <c:pt idx="2">
                  <c:v>11504</c:v>
                </c:pt>
                <c:pt idx="3">
                  <c:v>12457</c:v>
                </c:pt>
                <c:pt idx="4">
                  <c:v>13482</c:v>
                </c:pt>
                <c:pt idx="5">
                  <c:v>20439</c:v>
                </c:pt>
                <c:pt idx="6">
                  <c:v>39695</c:v>
                </c:pt>
                <c:pt idx="7">
                  <c:v>73696</c:v>
                </c:pt>
              </c:numCache>
            </c:numRef>
          </c:val>
          <c:extLst>
            <c:ext xmlns:c15="http://schemas.microsoft.com/office/drawing/2012/chart" uri="{02D57815-91ED-43cb-92C2-25804820EDAC}">
              <c15:datalabelsRange>
                <c15:f>'46aperfpb_graf'!$V$18:$AC$18</c15:f>
                <c15:dlblRangeCache>
                  <c:ptCount val="8"/>
                  <c:pt idx="0">
                    <c:v>20%</c:v>
                  </c:pt>
                  <c:pt idx="1">
                    <c:v>28%</c:v>
                  </c:pt>
                  <c:pt idx="2">
                    <c:v>35%</c:v>
                  </c:pt>
                  <c:pt idx="3">
                    <c:v>33%</c:v>
                  </c:pt>
                  <c:pt idx="4">
                    <c:v>36%</c:v>
                  </c:pt>
                  <c:pt idx="5">
                    <c:v>37%</c:v>
                  </c:pt>
                  <c:pt idx="6">
                    <c:v>36%</c:v>
                  </c:pt>
                  <c:pt idx="7">
                    <c:v>35%</c:v>
                  </c:pt>
                </c15:dlblRangeCache>
              </c15:datalabelsRange>
            </c:ext>
            <c:ext xmlns:c16="http://schemas.microsoft.com/office/drawing/2014/chart" uri="{C3380CC4-5D6E-409C-BE32-E72D297353CC}">
              <c16:uniqueId val="{0000001A-28C7-49BC-ABBC-E5B6A42D6935}"/>
            </c:ext>
          </c:extLst>
        </c:ser>
        <c:dLbls>
          <c:dLblPos val="ctr"/>
          <c:showLegendKey val="0"/>
          <c:showVal val="1"/>
          <c:showCatName val="0"/>
          <c:showSerName val="0"/>
          <c:showPercent val="0"/>
          <c:showBubbleSize val="0"/>
        </c:dLbls>
        <c:gapWidth val="30"/>
        <c:overlap val="100"/>
        <c:axId val="572016912"/>
        <c:axId val="572017456"/>
      </c:barChart>
      <c:catAx>
        <c:axId val="57201691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50000"/>
                  </a:schemeClr>
                </a:solidFill>
                <a:latin typeface="+mn-lt"/>
                <a:ea typeface="Verdana"/>
                <a:cs typeface="Verdana"/>
              </a:defRPr>
            </a:pPr>
            <a:endParaRPr lang="es-ES"/>
          </a:p>
        </c:txPr>
        <c:crossAx val="572017456"/>
        <c:crosses val="autoZero"/>
        <c:auto val="1"/>
        <c:lblAlgn val="ctr"/>
        <c:lblOffset val="100"/>
        <c:noMultiLvlLbl val="0"/>
      </c:catAx>
      <c:valAx>
        <c:axId val="572017456"/>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50000"/>
                  </a:schemeClr>
                </a:solidFill>
                <a:latin typeface="+mn-lt"/>
                <a:ea typeface="Verdana"/>
                <a:cs typeface="Verdana"/>
              </a:defRPr>
            </a:pPr>
            <a:endParaRPr lang="es-ES"/>
          </a:p>
        </c:txPr>
        <c:crossAx val="572016912"/>
        <c:crosses val="autoZero"/>
        <c:crossBetween val="between"/>
      </c:valAx>
      <c:spPr>
        <a:noFill/>
        <a:ln w="25400">
          <a:noFill/>
        </a:ln>
      </c:spPr>
    </c:plotArea>
    <c:legend>
      <c:legendPos val="r"/>
      <c:layout>
        <c:manualLayout>
          <c:xMode val="edge"/>
          <c:yMode val="edge"/>
          <c:x val="0.87259844307852352"/>
          <c:y val="2.3636628754738938E-3"/>
          <c:w val="0.12740157480314962"/>
          <c:h val="0.33395304753572469"/>
        </c:manualLayout>
      </c:layout>
      <c:overlay val="0"/>
      <c:txPr>
        <a:bodyPr/>
        <a:lstStyle/>
        <a:p>
          <a:pPr>
            <a:defRPr sz="1000">
              <a:solidFill>
                <a:schemeClr val="accent1"/>
              </a:solidFill>
              <a:latin typeface="+mn-lt"/>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US" sz="1100" b="1">
                <a:solidFill>
                  <a:schemeClr val="accent1"/>
                </a:solidFill>
                <a:latin typeface="Verdana" panose="020B0604030504040204" pitchFamily="34" charset="0"/>
                <a:ea typeface="Verdana" panose="020B0604030504040204" pitchFamily="34" charset="0"/>
                <a:cs typeface="Verdana" panose="020B0604030504040204" pitchFamily="34" charset="0"/>
              </a:rPr>
              <a:t>Parentesco del cuidador (%)</a:t>
            </a:r>
          </a:p>
        </c:rich>
      </c:tx>
      <c:layout>
        <c:manualLayout>
          <c:xMode val="edge"/>
          <c:yMode val="edge"/>
          <c:x val="0.28259208223972004"/>
          <c:y val="3.151877563363050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0487907021101036E-2"/>
          <c:y val="0.13737037037037036"/>
          <c:w val="0.92801969189409206"/>
          <c:h val="0.67166529557840315"/>
        </c:manualLayout>
      </c:layout>
      <c:bar3DChart>
        <c:barDir val="col"/>
        <c:grouping val="clustered"/>
        <c:varyColors val="0"/>
        <c:ser>
          <c:idx val="0"/>
          <c:order val="0"/>
          <c:tx>
            <c:strRef>
              <c:f>'6perfcuidador'!$D$8</c:f>
              <c:strCache>
                <c:ptCount val="1"/>
                <c:pt idx="0">
                  <c:v>% sobre total</c:v>
                </c:pt>
              </c:strCache>
            </c:strRef>
          </c:tx>
          <c:spPr>
            <a:solidFill>
              <a:srgbClr val="CC99FF"/>
            </a:solidFill>
            <a:ln>
              <a:noFill/>
            </a:ln>
            <a:effectLst/>
            <a:sp3d/>
          </c:spPr>
          <c:invertIfNegative val="0"/>
          <c:dPt>
            <c:idx val="1"/>
            <c:invertIfNegative val="0"/>
            <c:bubble3D val="0"/>
            <c:spPr>
              <a:solidFill>
                <a:schemeClr val="accent1">
                  <a:lumMod val="50000"/>
                </a:schemeClr>
              </a:solidFill>
              <a:ln>
                <a:noFill/>
              </a:ln>
              <a:effectLst/>
              <a:sp3d/>
            </c:spPr>
            <c:extLst>
              <c:ext xmlns:c16="http://schemas.microsoft.com/office/drawing/2014/chart" uri="{C3380CC4-5D6E-409C-BE32-E72D297353CC}">
                <c16:uniqueId val="{00000001-A438-433E-9348-0F291C2B34EC}"/>
              </c:ext>
            </c:extLst>
          </c:dPt>
          <c:dPt>
            <c:idx val="2"/>
            <c:invertIfNegative val="0"/>
            <c:bubble3D val="0"/>
            <c:spPr>
              <a:solidFill>
                <a:schemeClr val="accent3"/>
              </a:solidFill>
              <a:ln>
                <a:noFill/>
              </a:ln>
              <a:effectLst/>
              <a:sp3d/>
            </c:spPr>
            <c:extLst>
              <c:ext xmlns:c16="http://schemas.microsoft.com/office/drawing/2014/chart" uri="{C3380CC4-5D6E-409C-BE32-E72D297353CC}">
                <c16:uniqueId val="{00000003-A438-433E-9348-0F291C2B34EC}"/>
              </c:ext>
            </c:extLst>
          </c:dPt>
          <c:dPt>
            <c:idx val="3"/>
            <c:invertIfNegative val="0"/>
            <c:bubble3D val="0"/>
            <c:spPr>
              <a:solidFill>
                <a:schemeClr val="accent1"/>
              </a:solidFill>
              <a:ln>
                <a:noFill/>
              </a:ln>
              <a:effectLst/>
              <a:sp3d/>
            </c:spPr>
            <c:extLst>
              <c:ext xmlns:c16="http://schemas.microsoft.com/office/drawing/2014/chart" uri="{C3380CC4-5D6E-409C-BE32-E72D297353CC}">
                <c16:uniqueId val="{00000005-A438-433E-9348-0F291C2B34EC}"/>
              </c:ext>
            </c:extLst>
          </c:dPt>
          <c:dPt>
            <c:idx val="4"/>
            <c:invertIfNegative val="0"/>
            <c:bubble3D val="0"/>
            <c:spPr>
              <a:solidFill>
                <a:schemeClr val="accent6"/>
              </a:solidFill>
              <a:ln>
                <a:noFill/>
              </a:ln>
              <a:effectLst/>
              <a:sp3d/>
            </c:spPr>
            <c:extLst>
              <c:ext xmlns:c16="http://schemas.microsoft.com/office/drawing/2014/chart" uri="{C3380CC4-5D6E-409C-BE32-E72D297353CC}">
                <c16:uniqueId val="{00000007-A438-433E-9348-0F291C2B34EC}"/>
              </c:ext>
            </c:extLst>
          </c:dPt>
          <c:dPt>
            <c:idx val="5"/>
            <c:invertIfNegative val="0"/>
            <c:bubble3D val="0"/>
            <c:spPr>
              <a:solidFill>
                <a:schemeClr val="tx2"/>
              </a:solidFill>
              <a:ln>
                <a:noFill/>
              </a:ln>
              <a:effectLst/>
              <a:sp3d/>
            </c:spPr>
            <c:extLst>
              <c:ext xmlns:c16="http://schemas.microsoft.com/office/drawing/2014/chart" uri="{C3380CC4-5D6E-409C-BE32-E72D297353CC}">
                <c16:uniqueId val="{00000009-A438-433E-9348-0F291C2B34EC}"/>
              </c:ext>
            </c:extLst>
          </c:dPt>
          <c:dPt>
            <c:idx val="6"/>
            <c:invertIfNegative val="0"/>
            <c:bubble3D val="0"/>
            <c:spPr>
              <a:solidFill>
                <a:schemeClr val="accent5"/>
              </a:solidFill>
              <a:ln>
                <a:noFill/>
              </a:ln>
              <a:effectLst/>
              <a:sp3d/>
            </c:spPr>
            <c:extLst>
              <c:ext xmlns:c16="http://schemas.microsoft.com/office/drawing/2014/chart" uri="{C3380CC4-5D6E-409C-BE32-E72D297353CC}">
                <c16:uniqueId val="{0000000B-A438-433E-9348-0F291C2B34EC}"/>
              </c:ext>
            </c:extLst>
          </c:dPt>
          <c:dPt>
            <c:idx val="7"/>
            <c:invertIfNegative val="0"/>
            <c:bubble3D val="0"/>
            <c:spPr>
              <a:solidFill>
                <a:schemeClr val="accent6">
                  <a:lumMod val="50000"/>
                </a:schemeClr>
              </a:solidFill>
              <a:ln>
                <a:noFill/>
              </a:ln>
              <a:effectLst/>
              <a:sp3d/>
            </c:spPr>
            <c:extLst>
              <c:ext xmlns:c16="http://schemas.microsoft.com/office/drawing/2014/chart" uri="{C3380CC4-5D6E-409C-BE32-E72D297353CC}">
                <c16:uniqueId val="{0000000D-A438-433E-9348-0F291C2B34EC}"/>
              </c:ext>
            </c:extLst>
          </c:dPt>
          <c:dPt>
            <c:idx val="8"/>
            <c:invertIfNegative val="0"/>
            <c:bubble3D val="0"/>
            <c:spPr>
              <a:solidFill>
                <a:schemeClr val="accent2">
                  <a:lumMod val="60000"/>
                  <a:lumOff val="40000"/>
                </a:schemeClr>
              </a:solidFill>
              <a:ln>
                <a:noFill/>
              </a:ln>
              <a:effectLst/>
              <a:sp3d/>
            </c:spPr>
            <c:extLst>
              <c:ext xmlns:c16="http://schemas.microsoft.com/office/drawing/2014/chart" uri="{C3380CC4-5D6E-409C-BE32-E72D297353CC}">
                <c16:uniqueId val="{0000000F-A438-433E-9348-0F291C2B34EC}"/>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'6perfcuidador'!$B$9:$B$17</c:f>
              <c:strCache>
                <c:ptCount val="9"/>
                <c:pt idx="0">
                  <c:v>Hijo/a</c:v>
                </c:pt>
                <c:pt idx="1">
                  <c:v>Madre</c:v>
                </c:pt>
                <c:pt idx="2">
                  <c:v>Cónyuge</c:v>
                </c:pt>
                <c:pt idx="3">
                  <c:v>Hermano/a</c:v>
                </c:pt>
                <c:pt idx="4">
                  <c:v>Padre</c:v>
                </c:pt>
                <c:pt idx="5">
                  <c:v>Yerno/Nuera</c:v>
                </c:pt>
                <c:pt idx="6">
                  <c:v>Nieto/a</c:v>
                </c:pt>
                <c:pt idx="7">
                  <c:v>Compañero/a</c:v>
                </c:pt>
                <c:pt idx="8">
                  <c:v>Otros</c:v>
                </c:pt>
              </c:strCache>
            </c:strRef>
          </c:cat>
          <c:val>
            <c:numRef>
              <c:f>'6perfcuidador'!$D$9:$D$17</c:f>
              <c:numCache>
                <c:formatCode>0.0%</c:formatCode>
                <c:ptCount val="9"/>
                <c:pt idx="0">
                  <c:v>0.35337931665929101</c:v>
                </c:pt>
                <c:pt idx="1">
                  <c:v>0.23570981672796082</c:v>
                </c:pt>
                <c:pt idx="2">
                  <c:v>0.20098884497413438</c:v>
                </c:pt>
                <c:pt idx="3">
                  <c:v>4.3501548885260408E-2</c:v>
                </c:pt>
                <c:pt idx="4">
                  <c:v>3.2821107567410843E-2</c:v>
                </c:pt>
                <c:pt idx="5">
                  <c:v>1.6891242312798524E-2</c:v>
                </c:pt>
                <c:pt idx="6">
                  <c:v>1.7494010468327967E-2</c:v>
                </c:pt>
                <c:pt idx="7">
                  <c:v>1.332499122552685E-2</c:v>
                </c:pt>
                <c:pt idx="8">
                  <c:v>8.5889121179289193E-2</c:v>
                </c:pt>
              </c:numCache>
            </c:numRef>
          </c:val>
          <c:shape val="cylinder"/>
          <c:extLst>
            <c:ext xmlns:c16="http://schemas.microsoft.com/office/drawing/2014/chart" uri="{C3380CC4-5D6E-409C-BE32-E72D297353CC}">
              <c16:uniqueId val="{00000010-A438-433E-9348-0F291C2B34EC}"/>
            </c:ext>
          </c:extLst>
        </c:ser>
        <c:dLbls>
          <c:showLegendKey val="0"/>
          <c:showVal val="0"/>
          <c:showCatName val="0"/>
          <c:showSerName val="0"/>
          <c:showPercent val="0"/>
          <c:showBubbleSize val="0"/>
        </c:dLbls>
        <c:gapWidth val="71"/>
        <c:shape val="box"/>
        <c:axId val="572018000"/>
        <c:axId val="-2058254096"/>
        <c:axId val="0"/>
      </c:bar3DChart>
      <c:catAx>
        <c:axId val="572018000"/>
        <c:scaling>
          <c:orientation val="minMax"/>
        </c:scaling>
        <c:delete val="0"/>
        <c:axPos val="b"/>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4096"/>
        <c:crosses val="autoZero"/>
        <c:auto val="1"/>
        <c:lblAlgn val="ctr"/>
        <c:lblOffset val="100"/>
        <c:noMultiLvlLbl val="0"/>
      </c:catAx>
      <c:valAx>
        <c:axId val="-2058254096"/>
        <c:scaling>
          <c:orientation val="minMax"/>
          <c:max val="0.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572018000"/>
        <c:crosses val="autoZero"/>
        <c:crossBetween val="between"/>
        <c:majorUnit val="0.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total registradas sobre la población </a:t>
            </a:r>
          </a:p>
        </c:rich>
      </c:tx>
      <c:layout>
        <c:manualLayout>
          <c:xMode val="edge"/>
          <c:yMode val="edge"/>
          <c:x val="0.26474370611090153"/>
          <c:y val="2.3742660074467434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7"/>
            <c:invertIfNegative val="0"/>
            <c:bubble3D val="0"/>
            <c:extLst>
              <c:ext xmlns:c16="http://schemas.microsoft.com/office/drawing/2014/chart" uri="{C3380CC4-5D6E-409C-BE32-E72D297353CC}">
                <c16:uniqueId val="{00000000-2744-430B-8F54-4B092B94DB7A}"/>
              </c:ext>
            </c:extLst>
          </c:dPt>
          <c:dPt>
            <c:idx val="8"/>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2-2744-430B-8F54-4B092B94DB7A}"/>
              </c:ext>
            </c:extLst>
          </c:dPt>
          <c:dPt>
            <c:idx val="9"/>
            <c:invertIfNegative val="0"/>
            <c:bubble3D val="0"/>
            <c:extLst>
              <c:ext xmlns:c16="http://schemas.microsoft.com/office/drawing/2014/chart" uri="{C3380CC4-5D6E-409C-BE32-E72D297353CC}">
                <c16:uniqueId val="{00000003-2744-430B-8F54-4B092B94DB7A}"/>
              </c:ext>
            </c:extLst>
          </c:dPt>
          <c:dPt>
            <c:idx val="10"/>
            <c:invertIfNegative val="0"/>
            <c:bubble3D val="0"/>
            <c:extLst>
              <c:ext xmlns:c16="http://schemas.microsoft.com/office/drawing/2014/chart" uri="{C3380CC4-5D6E-409C-BE32-E72D297353CC}">
                <c16:uniqueId val="{00000004-2744-430B-8F54-4B092B94DB7A}"/>
              </c:ext>
            </c:extLst>
          </c:dPt>
          <c:dLbls>
            <c:dLbl>
              <c:idx val="0"/>
              <c:layout>
                <c:manualLayout>
                  <c:x val="1.118099231306778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744-430B-8F54-4B092B94DB7A}"/>
                </c:ext>
              </c:extLst>
            </c:dLbl>
            <c:dLbl>
              <c:idx val="1"/>
              <c:layout>
                <c:manualLayout>
                  <c:x val="8.385744234800839E-3"/>
                  <c:y val="-4.813477737665463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744-430B-8F54-4B092B94DB7A}"/>
                </c:ext>
              </c:extLst>
            </c:dLbl>
            <c:dLbl>
              <c:idx val="2"/>
              <c:layout>
                <c:manualLayout>
                  <c:x val="2.7952480782669205E-3"/>
                  <c:y val="-7.220216606498172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744-430B-8F54-4B092B94DB7A}"/>
                </c:ext>
              </c:extLst>
            </c:dLbl>
            <c:dLbl>
              <c:idx val="4"/>
              <c:layout>
                <c:manualLayout>
                  <c:x val="3.3265410513781232E-3"/>
                  <c:y val="9.627052432399410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744-430B-8F54-4B092B94DB7A}"/>
                </c:ext>
              </c:extLst>
            </c:dLbl>
            <c:dLbl>
              <c:idx val="5"/>
              <c:layout>
                <c:manualLayout>
                  <c:x val="1.330616420551265E-3"/>
                  <c:y val="2.776048342794359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744-430B-8F54-4B092B94DB7A}"/>
                </c:ext>
              </c:extLst>
            </c:dLbl>
            <c:dLbl>
              <c:idx val="6"/>
              <c:layout>
                <c:manualLayout>
                  <c:x val="0"/>
                  <c:y val="7.220216606498195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744-430B-8F54-4B092B94DB7A}"/>
                </c:ext>
              </c:extLst>
            </c:dLbl>
            <c:dLbl>
              <c:idx val="7"/>
              <c:layout>
                <c:manualLayout>
                  <c:x val="-2.26392627439142E-3"/>
                  <c:y val="9.62705243239943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744-430B-8F54-4B092B94DB7A}"/>
                </c:ext>
              </c:extLst>
            </c:dLbl>
            <c:dLbl>
              <c:idx val="8"/>
              <c:layout>
                <c:manualLayout>
                  <c:x val="-6.126356406866763E-17"/>
                  <c:y val="-2.4067388688327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744-430B-8F54-4B092B94DB7A}"/>
                </c:ext>
              </c:extLst>
            </c:dLbl>
            <c:dLbl>
              <c:idx val="9"/>
              <c:layout>
                <c:manualLayout>
                  <c:x val="0"/>
                  <c:y val="7.2202166064981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744-430B-8F54-4B092B94DB7A}"/>
                </c:ext>
              </c:extLst>
            </c:dLbl>
            <c:dLbl>
              <c:idx val="10"/>
              <c:layout>
                <c:manualLayout>
                  <c:x val="3.5012955648914493E-3"/>
                  <c:y val="9.62705243239943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744-430B-8F54-4B092B94DB7A}"/>
                </c:ext>
              </c:extLst>
            </c:dLbl>
            <c:dLbl>
              <c:idx val="11"/>
              <c:layout>
                <c:manualLayout>
                  <c:x val="8.385744234800839E-3"/>
                  <c:y val="-2.406738868832731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744-430B-8F54-4B092B94DB7A}"/>
                </c:ext>
              </c:extLst>
            </c:dLbl>
            <c:dLbl>
              <c:idx val="14"/>
              <c:layout>
                <c:manualLayout>
                  <c:x val="0"/>
                  <c:y val="9.626955475330838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744-430B-8F54-4B092B94DB7A}"/>
                </c:ext>
              </c:extLst>
            </c:dLbl>
            <c:dLbl>
              <c:idx val="15"/>
              <c:layout>
                <c:manualLayout>
                  <c:x val="5.5904961565338921E-3"/>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744-430B-8F54-4B092B94DB7A}"/>
                </c:ext>
              </c:extLst>
            </c:dLbl>
            <c:dLbl>
              <c:idx val="16"/>
              <c:layout>
                <c:manualLayout>
                  <c:x val="2.1299254526091589E-3"/>
                  <c:y val="8.283708722456147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744-430B-8F54-4B092B94DB7A}"/>
                </c:ext>
              </c:extLst>
            </c:dLbl>
            <c:dLbl>
              <c:idx val="17"/>
              <c:layout>
                <c:manualLayout>
                  <c:x val="1.1180992313067784E-2"/>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744-430B-8F54-4B092B94DB7A}"/>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744-430B-8F54-4B092B94DB7A}"/>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'24asolcasaad_pobl'!$AE$11:$AE$29</c:f>
              <c:strCache>
                <c:ptCount val="19"/>
                <c:pt idx="0">
                  <c:v>Castilla y León</c:v>
                </c:pt>
                <c:pt idx="1">
                  <c:v>Extremadura</c:v>
                </c:pt>
                <c:pt idx="2">
                  <c:v>País Vasco</c:v>
                </c:pt>
                <c:pt idx="3">
                  <c:v>Asturias, Principado de</c:v>
                </c:pt>
                <c:pt idx="4">
                  <c:v>Andalucía</c:v>
                </c:pt>
                <c:pt idx="5">
                  <c:v>Cataluña</c:v>
                </c:pt>
                <c:pt idx="6">
                  <c:v>Castilla - La Mancha</c:v>
                </c:pt>
                <c:pt idx="7">
                  <c:v>Rioja, La</c:v>
                </c:pt>
                <c:pt idx="8">
                  <c:v>TOTAL</c:v>
                </c:pt>
                <c:pt idx="9">
                  <c:v>Murcia, Región de</c:v>
                </c:pt>
                <c:pt idx="10">
                  <c:v>Aragón</c:v>
                </c:pt>
                <c:pt idx="11">
                  <c:v>Comunitat Valenciana</c:v>
                </c:pt>
                <c:pt idx="12">
                  <c:v>Cantabria</c:v>
                </c:pt>
                <c:pt idx="13">
                  <c:v>Balears, Illes</c:v>
                </c:pt>
                <c:pt idx="14">
                  <c:v>Madrid, Comunidad de</c:v>
                </c:pt>
                <c:pt idx="15">
                  <c:v>Canarias</c:v>
                </c:pt>
                <c:pt idx="16">
                  <c:v>Ceuta y Melilla</c:v>
                </c:pt>
                <c:pt idx="17">
                  <c:v>Galicia</c:v>
                </c:pt>
                <c:pt idx="18">
                  <c:v>Navarra, Comunidad Foral de</c:v>
                </c:pt>
              </c:strCache>
            </c:strRef>
          </c:cat>
          <c:val>
            <c:numRef>
              <c:f>'24asolcasaad_pobl'!$AF$11:$AF$29</c:f>
              <c:numCache>
                <c:formatCode>0.00</c:formatCode>
                <c:ptCount val="19"/>
                <c:pt idx="0">
                  <c:v>6.7361160345898794</c:v>
                </c:pt>
                <c:pt idx="1">
                  <c:v>5.6428589043408648</c:v>
                </c:pt>
                <c:pt idx="2">
                  <c:v>5.3075799236746617</c:v>
                </c:pt>
                <c:pt idx="3">
                  <c:v>5.0903524640677498</c:v>
                </c:pt>
                <c:pt idx="4">
                  <c:v>4.907092108278202</c:v>
                </c:pt>
                <c:pt idx="5">
                  <c:v>4.8181825199637105</c:v>
                </c:pt>
                <c:pt idx="6">
                  <c:v>4.7546022572964839</c:v>
                </c:pt>
                <c:pt idx="7">
                  <c:v>4.5860457611656873</c:v>
                </c:pt>
                <c:pt idx="8">
                  <c:v>4.4944156704989693</c:v>
                </c:pt>
                <c:pt idx="9">
                  <c:v>4.3205094825519499</c:v>
                </c:pt>
                <c:pt idx="10">
                  <c:v>4.3112259923103817</c:v>
                </c:pt>
                <c:pt idx="11">
                  <c:v>4.1513402010469314</c:v>
                </c:pt>
                <c:pt idx="12">
                  <c:v>4.010455703474074</c:v>
                </c:pt>
                <c:pt idx="13">
                  <c:v>3.8204620854843268</c:v>
                </c:pt>
                <c:pt idx="14">
                  <c:v>3.7489469801887485</c:v>
                </c:pt>
                <c:pt idx="15">
                  <c:v>3.4155650026931572</c:v>
                </c:pt>
                <c:pt idx="16">
                  <c:v>3.3273013141890888</c:v>
                </c:pt>
                <c:pt idx="17">
                  <c:v>3.1551916260654123</c:v>
                </c:pt>
                <c:pt idx="18">
                  <c:v>3.1534393108732361</c:v>
                </c:pt>
              </c:numCache>
            </c:numRef>
          </c:val>
          <c:extLst>
            <c:ext xmlns:c16="http://schemas.microsoft.com/office/drawing/2014/chart" uri="{C3380CC4-5D6E-409C-BE32-E72D297353CC}">
              <c16:uniqueId val="{00000011-2744-430B-8F54-4B092B94DB7A}"/>
            </c:ext>
          </c:extLst>
        </c:ser>
        <c:dLbls>
          <c:showLegendKey val="0"/>
          <c:showVal val="0"/>
          <c:showCatName val="0"/>
          <c:showSerName val="0"/>
          <c:showPercent val="0"/>
          <c:showBubbleSize val="0"/>
        </c:dLbls>
        <c:gapWidth val="20"/>
        <c:axId val="711913728"/>
        <c:axId val="711914272"/>
      </c:barChart>
      <c:catAx>
        <c:axId val="71191372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a:latin typeface="+mn-lt"/>
              </a:defRPr>
            </a:pPr>
            <a:endParaRPr lang="es-ES"/>
          </a:p>
        </c:txPr>
        <c:crossAx val="711914272"/>
        <c:crosses val="autoZero"/>
        <c:auto val="1"/>
        <c:lblAlgn val="ctr"/>
        <c:lblOffset val="100"/>
        <c:tickLblSkip val="1"/>
        <c:tickMarkSkip val="1"/>
        <c:noMultiLvlLbl val="0"/>
      </c:catAx>
      <c:valAx>
        <c:axId val="711914272"/>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71191372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US" sz="1100" b="1">
                <a:solidFill>
                  <a:schemeClr val="accent1"/>
                </a:solidFill>
                <a:latin typeface="Verdana" panose="020B0604030504040204" pitchFamily="34" charset="0"/>
                <a:ea typeface="Verdana" panose="020B0604030504040204" pitchFamily="34" charset="0"/>
                <a:cs typeface="Verdana" panose="020B0604030504040204" pitchFamily="34" charset="0"/>
              </a:rPr>
              <a:t>Edad del cuidador (%)</a:t>
            </a:r>
          </a:p>
        </c:rich>
      </c:tx>
      <c:layout>
        <c:manualLayout>
          <c:xMode val="edge"/>
          <c:yMode val="edge"/>
          <c:x val="0.28259208223972004"/>
          <c:y val="3.151877563363050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0487907021101036E-2"/>
          <c:y val="0.13737037037037036"/>
          <c:w val="0.92801969189409206"/>
          <c:h val="0.67166529557840315"/>
        </c:manualLayout>
      </c:layout>
      <c:bar3DChart>
        <c:barDir val="col"/>
        <c:grouping val="clustered"/>
        <c:varyColors val="0"/>
        <c:ser>
          <c:idx val="0"/>
          <c:order val="0"/>
          <c:tx>
            <c:strRef>
              <c:f>'6perfcuidador'!$J$8</c:f>
              <c:strCache>
                <c:ptCount val="1"/>
                <c:pt idx="0">
                  <c:v>% sobre total</c:v>
                </c:pt>
              </c:strCache>
            </c:strRef>
          </c:tx>
          <c:spPr>
            <a:solidFill>
              <a:srgbClr val="CC99FF"/>
            </a:solidFill>
            <a:ln>
              <a:noFill/>
            </a:ln>
            <a:effectLst/>
            <a:sp3d/>
          </c:spPr>
          <c:invertIfNegative val="0"/>
          <c:dPt>
            <c:idx val="1"/>
            <c:invertIfNegative val="0"/>
            <c:bubble3D val="0"/>
            <c:spPr>
              <a:solidFill>
                <a:schemeClr val="accent1">
                  <a:lumMod val="50000"/>
                </a:schemeClr>
              </a:solidFill>
              <a:ln>
                <a:noFill/>
              </a:ln>
              <a:effectLst/>
              <a:sp3d/>
            </c:spPr>
            <c:extLst>
              <c:ext xmlns:c16="http://schemas.microsoft.com/office/drawing/2014/chart" uri="{C3380CC4-5D6E-409C-BE32-E72D297353CC}">
                <c16:uniqueId val="{00000001-330D-45E6-A18B-06930776FE8E}"/>
              </c:ext>
            </c:extLst>
          </c:dPt>
          <c:dPt>
            <c:idx val="2"/>
            <c:invertIfNegative val="0"/>
            <c:bubble3D val="0"/>
            <c:spPr>
              <a:solidFill>
                <a:schemeClr val="accent3"/>
              </a:solidFill>
              <a:ln>
                <a:noFill/>
              </a:ln>
              <a:effectLst/>
              <a:sp3d/>
            </c:spPr>
            <c:extLst>
              <c:ext xmlns:c16="http://schemas.microsoft.com/office/drawing/2014/chart" uri="{C3380CC4-5D6E-409C-BE32-E72D297353CC}">
                <c16:uniqueId val="{00000003-330D-45E6-A18B-06930776FE8E}"/>
              </c:ext>
            </c:extLst>
          </c:dPt>
          <c:dPt>
            <c:idx val="3"/>
            <c:invertIfNegative val="0"/>
            <c:bubble3D val="0"/>
            <c:spPr>
              <a:solidFill>
                <a:schemeClr val="accent1"/>
              </a:solidFill>
              <a:ln>
                <a:noFill/>
              </a:ln>
              <a:effectLst/>
              <a:sp3d/>
            </c:spPr>
            <c:extLst>
              <c:ext xmlns:c16="http://schemas.microsoft.com/office/drawing/2014/chart" uri="{C3380CC4-5D6E-409C-BE32-E72D297353CC}">
                <c16:uniqueId val="{00000005-330D-45E6-A18B-06930776FE8E}"/>
              </c:ext>
            </c:extLst>
          </c:dPt>
          <c:dPt>
            <c:idx val="4"/>
            <c:invertIfNegative val="0"/>
            <c:bubble3D val="0"/>
            <c:spPr>
              <a:solidFill>
                <a:schemeClr val="accent6"/>
              </a:solidFill>
              <a:ln>
                <a:noFill/>
              </a:ln>
              <a:effectLst/>
              <a:sp3d/>
            </c:spPr>
            <c:extLst>
              <c:ext xmlns:c16="http://schemas.microsoft.com/office/drawing/2014/chart" uri="{C3380CC4-5D6E-409C-BE32-E72D297353CC}">
                <c16:uniqueId val="{00000007-330D-45E6-A18B-06930776FE8E}"/>
              </c:ext>
            </c:extLst>
          </c:dPt>
          <c:dPt>
            <c:idx val="5"/>
            <c:invertIfNegative val="0"/>
            <c:bubble3D val="0"/>
            <c:spPr>
              <a:solidFill>
                <a:schemeClr val="tx2"/>
              </a:solidFill>
              <a:ln>
                <a:noFill/>
              </a:ln>
              <a:effectLst/>
              <a:sp3d/>
            </c:spPr>
            <c:extLst>
              <c:ext xmlns:c16="http://schemas.microsoft.com/office/drawing/2014/chart" uri="{C3380CC4-5D6E-409C-BE32-E72D297353CC}">
                <c16:uniqueId val="{00000009-330D-45E6-A18B-06930776FE8E}"/>
              </c:ext>
            </c:extLst>
          </c:dPt>
          <c:dPt>
            <c:idx val="6"/>
            <c:invertIfNegative val="0"/>
            <c:bubble3D val="0"/>
            <c:spPr>
              <a:solidFill>
                <a:schemeClr val="accent5"/>
              </a:solidFill>
              <a:ln>
                <a:noFill/>
              </a:ln>
              <a:effectLst/>
              <a:sp3d/>
            </c:spPr>
            <c:extLst>
              <c:ext xmlns:c16="http://schemas.microsoft.com/office/drawing/2014/chart" uri="{C3380CC4-5D6E-409C-BE32-E72D297353CC}">
                <c16:uniqueId val="{0000000B-330D-45E6-A18B-06930776FE8E}"/>
              </c:ext>
            </c:extLst>
          </c:dPt>
          <c:dPt>
            <c:idx val="7"/>
            <c:invertIfNegative val="0"/>
            <c:bubble3D val="0"/>
            <c:spPr>
              <a:solidFill>
                <a:schemeClr val="accent6">
                  <a:lumMod val="50000"/>
                </a:schemeClr>
              </a:solidFill>
              <a:ln>
                <a:noFill/>
              </a:ln>
              <a:effectLst/>
              <a:sp3d/>
            </c:spPr>
            <c:extLst>
              <c:ext xmlns:c16="http://schemas.microsoft.com/office/drawing/2014/chart" uri="{C3380CC4-5D6E-409C-BE32-E72D297353CC}">
                <c16:uniqueId val="{0000000D-330D-45E6-A18B-06930776FE8E}"/>
              </c:ext>
            </c:extLst>
          </c:dPt>
          <c:dLbls>
            <c:dLbl>
              <c:idx val="0"/>
              <c:layout>
                <c:manualLayout>
                  <c:x val="1.3888888888888888E-2"/>
                  <c:y val="-2.574003617387126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30D-45E6-A18B-06930776FE8E}"/>
                </c:ext>
              </c:extLst>
            </c:dLbl>
            <c:dLbl>
              <c:idx val="1"/>
              <c:layout>
                <c:manualLayout>
                  <c:x val="8.3333333333333332E-3"/>
                  <c:y val="-1.54440217043228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30D-45E6-A18B-06930776FE8E}"/>
                </c:ext>
              </c:extLst>
            </c:dLbl>
            <c:dLbl>
              <c:idx val="2"/>
              <c:layout>
                <c:manualLayout>
                  <c:x val="1.6666666666666566E-2"/>
                  <c:y val="-1.54440217043227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30D-45E6-A18B-06930776FE8E}"/>
                </c:ext>
              </c:extLst>
            </c:dLbl>
            <c:dLbl>
              <c:idx val="3"/>
              <c:layout>
                <c:manualLayout>
                  <c:x val="1.6666666666666666E-2"/>
                  <c:y val="-1.54440217043227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30D-45E6-A18B-06930776FE8E}"/>
                </c:ext>
              </c:extLst>
            </c:dLbl>
            <c:dLbl>
              <c:idx val="4"/>
              <c:layout>
                <c:manualLayout>
                  <c:x val="2.5000000000000001E-2"/>
                  <c:y val="-3.08880434086454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30D-45E6-A18B-06930776FE8E}"/>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'6perfcuidador'!$H$9:$H$13</c:f>
              <c:strCache>
                <c:ptCount val="5"/>
                <c:pt idx="0">
                  <c:v>De 16 a 49 años</c:v>
                </c:pt>
                <c:pt idx="1">
                  <c:v>De 50 a 66 años</c:v>
                </c:pt>
                <c:pt idx="2">
                  <c:v>De 67 a 79 años</c:v>
                </c:pt>
                <c:pt idx="3">
                  <c:v>De 80 a 89 años</c:v>
                </c:pt>
                <c:pt idx="4">
                  <c:v>90 años o más</c:v>
                </c:pt>
              </c:strCache>
            </c:strRef>
          </c:cat>
          <c:val>
            <c:numRef>
              <c:f>'6perfcuidador'!$J$9:$J$13</c:f>
              <c:numCache>
                <c:formatCode>0.0%</c:formatCode>
                <c:ptCount val="5"/>
                <c:pt idx="0">
                  <c:v>0.27792388578441174</c:v>
                </c:pt>
                <c:pt idx="1">
                  <c:v>0.47431339836708403</c:v>
                </c:pt>
                <c:pt idx="2">
                  <c:v>0.17600324812599311</c:v>
                </c:pt>
                <c:pt idx="3">
                  <c:v>6.2958389491213421E-2</c:v>
                </c:pt>
                <c:pt idx="4">
                  <c:v>8.8010782312977088E-3</c:v>
                </c:pt>
              </c:numCache>
            </c:numRef>
          </c:val>
          <c:shape val="cylinder"/>
          <c:extLst>
            <c:ext xmlns:c16="http://schemas.microsoft.com/office/drawing/2014/chart" uri="{C3380CC4-5D6E-409C-BE32-E72D297353CC}">
              <c16:uniqueId val="{0000000F-330D-45E6-A18B-06930776FE8E}"/>
            </c:ext>
          </c:extLst>
        </c:ser>
        <c:dLbls>
          <c:showLegendKey val="0"/>
          <c:showVal val="0"/>
          <c:showCatName val="0"/>
          <c:showSerName val="0"/>
          <c:showPercent val="0"/>
          <c:showBubbleSize val="0"/>
        </c:dLbls>
        <c:gapWidth val="71"/>
        <c:shape val="box"/>
        <c:axId val="-2058252464"/>
        <c:axId val="-2058253552"/>
        <c:axId val="0"/>
      </c:bar3DChart>
      <c:catAx>
        <c:axId val="-2058252464"/>
        <c:scaling>
          <c:orientation val="minMax"/>
        </c:scaling>
        <c:delete val="0"/>
        <c:axPos val="b"/>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3552"/>
        <c:crosses val="autoZero"/>
        <c:auto val="1"/>
        <c:lblAlgn val="ctr"/>
        <c:lblOffset val="100"/>
        <c:noMultiLvlLbl val="0"/>
      </c:catAx>
      <c:valAx>
        <c:axId val="-2058253552"/>
        <c:scaling>
          <c:orientation val="minMax"/>
          <c:max val="0.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2464"/>
        <c:crosses val="autoZero"/>
        <c:crossBetween val="between"/>
        <c:majorUnit val="0.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solidFill>
                <a:latin typeface="Verdana"/>
                <a:ea typeface="Verdana"/>
                <a:cs typeface="Verdana"/>
              </a:defRPr>
            </a:pPr>
            <a:r>
              <a:rPr lang="es-ES">
                <a:solidFill>
                  <a:schemeClr val="accent1"/>
                </a:solidFill>
              </a:rPr>
              <a:t>Sexo del cuidador (%)</a:t>
            </a:r>
          </a:p>
        </c:rich>
      </c:tx>
      <c:layout>
        <c:manualLayout>
          <c:xMode val="edge"/>
          <c:yMode val="edge"/>
          <c:x val="0.22667373000393298"/>
          <c:y val="8.3580282391708338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20134272175335952"/>
          <c:y val="0.22666725694598164"/>
          <c:w val="0.67359836901121306"/>
          <c:h val="0.72252894858730898"/>
        </c:manualLayout>
      </c:layout>
      <c:pie3DChart>
        <c:varyColors val="1"/>
        <c:ser>
          <c:idx val="0"/>
          <c:order val="0"/>
          <c:explosion val="4"/>
          <c:dPt>
            <c:idx val="0"/>
            <c:bubble3D val="0"/>
            <c:spPr>
              <a:solidFill>
                <a:srgbClr val="7030A0"/>
              </a:solidFill>
            </c:spPr>
            <c:extLst>
              <c:ext xmlns:c16="http://schemas.microsoft.com/office/drawing/2014/chart" uri="{C3380CC4-5D6E-409C-BE32-E72D297353CC}">
                <c16:uniqueId val="{00000001-9258-4F56-9576-DA9ECF3DCF91}"/>
              </c:ext>
            </c:extLst>
          </c:dPt>
          <c:dPt>
            <c:idx val="1"/>
            <c:bubble3D val="0"/>
            <c:spPr>
              <a:solidFill>
                <a:srgbClr val="9999FF"/>
              </a:solidFill>
            </c:spPr>
            <c:extLst>
              <c:ext xmlns:c16="http://schemas.microsoft.com/office/drawing/2014/chart" uri="{C3380CC4-5D6E-409C-BE32-E72D297353CC}">
                <c16:uniqueId val="{00000003-9258-4F56-9576-DA9ECF3DCF91}"/>
              </c:ext>
            </c:extLst>
          </c:dPt>
          <c:dLbls>
            <c:dLbl>
              <c:idx val="0"/>
              <c:layout>
                <c:manualLayout>
                  <c:x val="6.5801355646535834E-3"/>
                  <c:y val="-3.7007874015748169E-3"/>
                </c:manualLayout>
              </c:layout>
              <c:tx>
                <c:rich>
                  <a:bodyPr/>
                  <a:lstStyle/>
                  <a:p>
                    <a:fld id="{34AA8CE6-6F66-46DA-A5D3-206E120ED66B}" type="CATEGORYNAME">
                      <a:rPr lang="en-US" b="1">
                        <a:solidFill>
                          <a:schemeClr val="tx1">
                            <a:lumMod val="75000"/>
                            <a:lumOff val="25000"/>
                          </a:schemeClr>
                        </a:solidFill>
                      </a:rPr>
                      <a:pPr/>
                      <a:t>[NOMBRE DE CATEGORÍA]</a:t>
                    </a:fld>
                    <a:endParaRPr lang="en-US" b="1" baseline="0">
                      <a:solidFill>
                        <a:schemeClr val="tx1">
                          <a:lumMod val="75000"/>
                          <a:lumOff val="25000"/>
                        </a:schemeClr>
                      </a:solidFill>
                    </a:endParaRPr>
                  </a:p>
                  <a:p>
                    <a:fld id="{9B298E35-8C1B-4701-AEDE-369D0E722451}" type="VALUE">
                      <a:rPr lang="en-US">
                        <a:solidFill>
                          <a:schemeClr val="tx1">
                            <a:lumMod val="75000"/>
                            <a:lumOff val="25000"/>
                          </a:schemeClr>
                        </a:solidFill>
                      </a:rPr>
                      <a:pPr/>
                      <a:t>[VALOR]</a:t>
                    </a:fld>
                    <a:endParaRPr lang="es-ES"/>
                  </a:p>
                </c:rich>
              </c:tx>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21520897043832823"/>
                      <c:h val="0.17196095586090951"/>
                    </c:manualLayout>
                  </c15:layout>
                  <c15:dlblFieldTable/>
                  <c15:showDataLabelsRange val="0"/>
                </c:ext>
                <c:ext xmlns:c16="http://schemas.microsoft.com/office/drawing/2014/chart" uri="{C3380CC4-5D6E-409C-BE32-E72D297353CC}">
                  <c16:uniqueId val="{00000001-9258-4F56-9576-DA9ECF3DCF91}"/>
                </c:ext>
              </c:extLst>
            </c:dLbl>
            <c:dLbl>
              <c:idx val="1"/>
              <c:layout>
                <c:manualLayout>
                  <c:x val="-8.0401453883305232E-2"/>
                  <c:y val="-0.14937745141407893"/>
                </c:manualLayout>
              </c:layout>
              <c:tx>
                <c:rich>
                  <a:bodyPr/>
                  <a:lstStyle/>
                  <a:p>
                    <a:fld id="{114B70E9-5825-48EA-964A-763C1606838E}" type="CATEGORYNAME">
                      <a:rPr lang="en-US" b="1">
                        <a:solidFill>
                          <a:schemeClr val="tx1">
                            <a:lumMod val="75000"/>
                            <a:lumOff val="25000"/>
                          </a:schemeClr>
                        </a:solidFill>
                      </a:rPr>
                      <a:pPr/>
                      <a:t>[NOMBRE DE CATEGORÍA]</a:t>
                    </a:fld>
                    <a:endParaRPr lang="en-US" b="1" baseline="0">
                      <a:solidFill>
                        <a:schemeClr val="tx1">
                          <a:lumMod val="75000"/>
                          <a:lumOff val="25000"/>
                        </a:schemeClr>
                      </a:solidFill>
                    </a:endParaRPr>
                  </a:p>
                  <a:p>
                    <a:fld id="{090B4A37-B516-41F9-A71E-E8A75EA0F80C}" type="VALUE">
                      <a:rPr lang="en-US">
                        <a:solidFill>
                          <a:schemeClr val="tx1">
                            <a:lumMod val="75000"/>
                            <a:lumOff val="25000"/>
                          </a:schemeClr>
                        </a:solidFill>
                      </a:rPr>
                      <a:pPr/>
                      <a:t>[VALOR]</a:t>
                    </a:fld>
                    <a:endParaRPr lang="es-ES"/>
                  </a:p>
                </c:rich>
              </c:tx>
              <c:dLblPos val="bestFit"/>
              <c:showLegendKey val="0"/>
              <c:showVal val="1"/>
              <c:showCatName val="1"/>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3-9258-4F56-9576-DA9ECF3DCF91}"/>
                </c:ext>
              </c:extLst>
            </c:dLbl>
            <c:numFmt formatCode="0.0%" sourceLinked="0"/>
            <c:spPr>
              <a:noFill/>
              <a:ln>
                <a:noFill/>
              </a:ln>
              <a:effectLst/>
            </c:spPr>
            <c:txPr>
              <a:bodyPr wrap="square" lIns="38100" tIns="19050" rIns="38100" bIns="19050" anchor="ctr">
                <a:spAutoFit/>
              </a:bodyPr>
              <a:lstStyle/>
              <a:p>
                <a:pPr>
                  <a:defRPr sz="1000">
                    <a:solidFill>
                      <a:schemeClr val="tx1">
                        <a:lumMod val="75000"/>
                        <a:lumOff val="25000"/>
                      </a:schemeClr>
                    </a:solidFill>
                  </a:defRPr>
                </a:pPr>
                <a:endParaRPr lang="es-ES"/>
              </a:p>
            </c:txPr>
            <c:dLblPos val="bestFit"/>
            <c:showLegendKey val="0"/>
            <c:showVal val="1"/>
            <c:showCatName val="1"/>
            <c:showSerName val="0"/>
            <c:showPercent val="0"/>
            <c:showBubbleSize val="0"/>
            <c:separator>
</c:separator>
            <c:showLeaderLines val="1"/>
            <c:leaderLines>
              <c:spPr>
                <a:ln w="3175">
                  <a:solidFill>
                    <a:schemeClr val="bg1">
                      <a:lumMod val="75000"/>
                    </a:schemeClr>
                  </a:solidFill>
                  <a:prstDash val="solid"/>
                </a:ln>
              </c:spPr>
            </c:leaderLines>
            <c:extLst>
              <c:ext xmlns:c15="http://schemas.microsoft.com/office/drawing/2012/chart" uri="{CE6537A1-D6FC-4f65-9D91-7224C49458BB}"/>
            </c:extLst>
          </c:dLbls>
          <c:cat>
            <c:strRef>
              <c:f>'6perfcuidador'!$B$19:$B$20</c:f>
              <c:strCache>
                <c:ptCount val="2"/>
                <c:pt idx="0">
                  <c:v>Hombre</c:v>
                </c:pt>
                <c:pt idx="1">
                  <c:v>Mujer</c:v>
                </c:pt>
              </c:strCache>
            </c:strRef>
          </c:cat>
          <c:val>
            <c:numRef>
              <c:f>'6perfcuidador'!$D$19:$D$20</c:f>
              <c:numCache>
                <c:formatCode>0%</c:formatCode>
                <c:ptCount val="2"/>
                <c:pt idx="0">
                  <c:v>0.27337886040059756</c:v>
                </c:pt>
                <c:pt idx="1">
                  <c:v>0.72662113959940244</c:v>
                </c:pt>
              </c:numCache>
            </c:numRef>
          </c:val>
          <c:extLst>
            <c:ext xmlns:c16="http://schemas.microsoft.com/office/drawing/2014/chart" uri="{C3380CC4-5D6E-409C-BE32-E72D297353CC}">
              <c16:uniqueId val="{00000004-9258-4F56-9576-DA9ECF3DCF91}"/>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85458529425881458"/>
          <c:h val="0.70145068315058745"/>
        </c:manualLayout>
      </c:layout>
      <c:barChart>
        <c:barDir val="col"/>
        <c:grouping val="stacked"/>
        <c:varyColors val="0"/>
        <c:ser>
          <c:idx val="0"/>
          <c:order val="0"/>
          <c:tx>
            <c:v>Hombre</c:v>
          </c:tx>
          <c:spPr>
            <a:solidFill>
              <a:schemeClr val="accent1">
                <a:lumMod val="50000"/>
              </a:schemeClr>
            </a:solidFill>
          </c:spPr>
          <c:invertIfNegative val="0"/>
          <c:dPt>
            <c:idx val="9"/>
            <c:invertIfNegative val="0"/>
            <c:bubble3D val="0"/>
            <c:extLst>
              <c:ext xmlns:c16="http://schemas.microsoft.com/office/drawing/2014/chart" uri="{C3380CC4-5D6E-409C-BE32-E72D297353CC}">
                <c16:uniqueId val="{00000000-D46E-437E-A989-2757E46352BC}"/>
              </c:ext>
            </c:extLst>
          </c:dPt>
          <c:dPt>
            <c:idx val="11"/>
            <c:invertIfNegative val="0"/>
            <c:bubble3D val="0"/>
            <c:extLst>
              <c:ext xmlns:c16="http://schemas.microsoft.com/office/drawing/2014/chart" uri="{C3380CC4-5D6E-409C-BE32-E72D297353CC}">
                <c16:uniqueId val="{00000001-D46E-437E-A989-2757E46352BC}"/>
              </c:ext>
            </c:extLst>
          </c:dPt>
          <c:dPt>
            <c:idx val="12"/>
            <c:invertIfNegative val="0"/>
            <c:bubble3D val="0"/>
            <c:extLst>
              <c:ext xmlns:c16="http://schemas.microsoft.com/office/drawing/2014/chart" uri="{C3380CC4-5D6E-409C-BE32-E72D297353CC}">
                <c16:uniqueId val="{00000002-D46E-437E-A989-2757E46352BC}"/>
              </c:ext>
            </c:extLst>
          </c:dPt>
          <c:dPt>
            <c:idx val="14"/>
            <c:invertIfNegative val="0"/>
            <c:bubble3D val="0"/>
            <c:extLst>
              <c:ext xmlns:c16="http://schemas.microsoft.com/office/drawing/2014/chart" uri="{C3380CC4-5D6E-409C-BE32-E72D297353CC}">
                <c16:uniqueId val="{00000003-D46E-437E-A989-2757E46352BC}"/>
              </c:ext>
            </c:extLst>
          </c:dPt>
          <c:dPt>
            <c:idx val="19"/>
            <c:invertIfNegative val="0"/>
            <c:bubble3D val="0"/>
            <c:spPr>
              <a:blipFill>
                <a:blip xmlns:r="http://schemas.openxmlformats.org/officeDocument/2006/relationships" r:embed="rId1"/>
                <a:tile tx="0" ty="0" sx="100000" sy="100000" flip="none" algn="tl"/>
              </a:blipFill>
            </c:spPr>
            <c:extLst>
              <c:ext xmlns:c16="http://schemas.microsoft.com/office/drawing/2014/chart" uri="{C3380CC4-5D6E-409C-BE32-E72D297353CC}">
                <c16:uniqueId val="{00000005-D46E-437E-A989-2757E46352B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D46E-437E-A989-2757E46352B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D46E-437E-A989-2757E46352B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D46E-437E-A989-2757E46352B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D46E-437E-A989-2757E46352B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D46E-437E-A989-2757E46352B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D46E-437E-A989-2757E46352B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D46E-437E-A989-2757E46352B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D46E-437E-A989-2757E46352B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D46E-437E-A989-2757E46352B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D46E-437E-A989-2757E46352B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D46E-437E-A989-2757E46352B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D46E-437E-A989-2757E46352B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D46E-437E-A989-2757E46352B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D46E-437E-A989-2757E46352B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46E-437E-A989-2757E46352B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D46E-437E-A989-2757E46352B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D46E-437E-A989-2757E46352B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D46E-437E-A989-2757E46352B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D46E-437E-A989-2757E46352BC}"/>
                </c:ext>
              </c:extLst>
            </c:dLbl>
            <c:dLbl>
              <c:idx val="19"/>
              <c:layout>
                <c:manualLayout>
                  <c:x val="0"/>
                  <c:y val="-1.273235705349922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D46E-437E-A989-2757E46352BC}"/>
                </c:ext>
              </c:extLst>
            </c:dLbl>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'61aperfcuidadorCCAA'!$G$13:$G$32</c:f>
              <c:numCache>
                <c:formatCode>0.0%</c:formatCode>
                <c:ptCount val="20"/>
                <c:pt idx="0">
                  <c:v>0.18351386630636407</c:v>
                </c:pt>
                <c:pt idx="1">
                  <c:v>0.30241132347332289</c:v>
                </c:pt>
                <c:pt idx="2">
                  <c:v>0.25714285714285712</c:v>
                </c:pt>
                <c:pt idx="3">
                  <c:v>0.29423382256128255</c:v>
                </c:pt>
                <c:pt idx="4">
                  <c:v>0.25884086444007859</c:v>
                </c:pt>
                <c:pt idx="5">
                  <c:v>0.28130841121495326</c:v>
                </c:pt>
                <c:pt idx="6">
                  <c:v>0.24752285542234631</c:v>
                </c:pt>
                <c:pt idx="7">
                  <c:v>0.23288195607445333</c:v>
                </c:pt>
                <c:pt idx="8">
                  <c:v>0.34929253502474383</c:v>
                </c:pt>
                <c:pt idx="9">
                  <c:v>0.26691048385000044</c:v>
                </c:pt>
                <c:pt idx="10">
                  <c:v>0.18698041425954628</c:v>
                </c:pt>
                <c:pt idx="11">
                  <c:v>0.16353938470330506</c:v>
                </c:pt>
                <c:pt idx="12">
                  <c:v>0.25450837471911175</c:v>
                </c:pt>
                <c:pt idx="13">
                  <c:v>0.28603570910146608</c:v>
                </c:pt>
                <c:pt idx="14">
                  <c:v>0.28392964221467121</c:v>
                </c:pt>
                <c:pt idx="15">
                  <c:v>0.33482303385216006</c:v>
                </c:pt>
                <c:pt idx="16">
                  <c:v>0.29476351351351349</c:v>
                </c:pt>
                <c:pt idx="17">
                  <c:v>0.16666666666666666</c:v>
                </c:pt>
                <c:pt idx="18">
                  <c:v>0.10951008645533142</c:v>
                </c:pt>
                <c:pt idx="19">
                  <c:v>0.27337886040059756</c:v>
                </c:pt>
              </c:numCache>
            </c:numRef>
          </c:val>
          <c:extLst>
            <c:ext xmlns:c16="http://schemas.microsoft.com/office/drawing/2014/chart" uri="{C3380CC4-5D6E-409C-BE32-E72D297353CC}">
              <c16:uniqueId val="{00000015-D46E-437E-A989-2757E46352BC}"/>
            </c:ext>
          </c:extLst>
        </c:ser>
        <c:ser>
          <c:idx val="1"/>
          <c:order val="1"/>
          <c:tx>
            <c:v>Mujer</c:v>
          </c:tx>
          <c:spPr>
            <a:solidFill>
              <a:srgbClr val="9999FF"/>
            </a:solidFill>
          </c:spPr>
          <c:invertIfNegative val="0"/>
          <c:dPt>
            <c:idx val="9"/>
            <c:invertIfNegative val="0"/>
            <c:bubble3D val="0"/>
            <c:extLst>
              <c:ext xmlns:c16="http://schemas.microsoft.com/office/drawing/2014/chart" uri="{C3380CC4-5D6E-409C-BE32-E72D297353CC}">
                <c16:uniqueId val="{00000016-D46E-437E-A989-2757E46352BC}"/>
              </c:ext>
            </c:extLst>
          </c:dPt>
          <c:dPt>
            <c:idx val="11"/>
            <c:invertIfNegative val="0"/>
            <c:bubble3D val="0"/>
            <c:extLst>
              <c:ext xmlns:c16="http://schemas.microsoft.com/office/drawing/2014/chart" uri="{C3380CC4-5D6E-409C-BE32-E72D297353CC}">
                <c16:uniqueId val="{00000017-D46E-437E-A989-2757E46352BC}"/>
              </c:ext>
            </c:extLst>
          </c:dPt>
          <c:dPt>
            <c:idx val="14"/>
            <c:invertIfNegative val="0"/>
            <c:bubble3D val="0"/>
            <c:extLst>
              <c:ext xmlns:c16="http://schemas.microsoft.com/office/drawing/2014/chart" uri="{C3380CC4-5D6E-409C-BE32-E72D297353CC}">
                <c16:uniqueId val="{00000018-D46E-437E-A989-2757E46352BC}"/>
              </c:ext>
            </c:extLst>
          </c:dPt>
          <c:dPt>
            <c:idx val="19"/>
            <c:invertIfNegative val="0"/>
            <c:bubble3D val="0"/>
            <c:spPr>
              <a:pattFill prst="wdUpDiag">
                <a:fgClr>
                  <a:srgbClr val="9999FF"/>
                </a:fgClr>
                <a:bgClr>
                  <a:srgbClr val="3737FF"/>
                </a:bgClr>
              </a:pattFill>
            </c:spPr>
            <c:extLst>
              <c:ext xmlns:c16="http://schemas.microsoft.com/office/drawing/2014/chart" uri="{C3380CC4-5D6E-409C-BE32-E72D297353CC}">
                <c16:uniqueId val="{0000001A-D46E-437E-A989-2757E46352BC}"/>
              </c:ext>
            </c:extLst>
          </c:dPt>
          <c:dLbls>
            <c:dLbl>
              <c:idx val="0"/>
              <c:layout>
                <c:manualLayout>
                  <c:x val="0"/>
                  <c:y val="-4.984423676012460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D46E-437E-A989-2757E46352BC}"/>
                </c:ext>
              </c:extLst>
            </c:dLbl>
            <c:dLbl>
              <c:idx val="2"/>
              <c:layout>
                <c:manualLayout>
                  <c:x val="0"/>
                  <c:y val="-2.699896157840086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D46E-437E-A989-2757E46352BC}"/>
                </c:ext>
              </c:extLst>
            </c:dLbl>
            <c:dLbl>
              <c:idx val="4"/>
              <c:layout>
                <c:manualLayout>
                  <c:x val="0"/>
                  <c:y val="-4.153686396677051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D46E-437E-A989-2757E46352BC}"/>
                </c:ext>
              </c:extLst>
            </c:dLbl>
            <c:dLbl>
              <c:idx val="7"/>
              <c:layout>
                <c:manualLayout>
                  <c:x val="-4.99710297718536E-17"/>
                  <c:y val="-1.453790238836971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D46E-437E-A989-2757E46352BC}"/>
                </c:ext>
              </c:extLst>
            </c:dLbl>
            <c:dLbl>
              <c:idx val="8"/>
              <c:layout>
                <c:manualLayout>
                  <c:x val="-9.99420595437072E-17"/>
                  <c:y val="3.115264797507788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D46E-437E-A989-2757E46352B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D46E-437E-A989-2757E46352BC}"/>
                </c:ext>
              </c:extLst>
            </c:dLbl>
            <c:dLbl>
              <c:idx val="11"/>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D46E-437E-A989-2757E46352BC}"/>
                </c:ext>
              </c:extLst>
            </c:dLbl>
            <c:dLbl>
              <c:idx val="15"/>
              <c:layout>
                <c:manualLayout>
                  <c:x val="-9.99420595437072E-17"/>
                  <c:y val="1.6614745586708203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D46E-437E-A989-2757E46352BC}"/>
                </c:ext>
              </c:extLst>
            </c:dLbl>
            <c:dLbl>
              <c:idx val="17"/>
              <c:layout>
                <c:manualLayout>
                  <c:x val="0"/>
                  <c:y val="-4.153686396677051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D46E-437E-A989-2757E46352B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3-D46E-437E-A989-2757E46352BC}"/>
                </c:ext>
              </c:extLst>
            </c:dLbl>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'61aperfcuidadorCCAA'!$H$13:$H$32</c:f>
              <c:numCache>
                <c:formatCode>0.0%</c:formatCode>
                <c:ptCount val="20"/>
                <c:pt idx="0">
                  <c:v>0.81648613369363587</c:v>
                </c:pt>
                <c:pt idx="1">
                  <c:v>0.69758867652667711</c:v>
                </c:pt>
                <c:pt idx="2">
                  <c:v>0.74285714285714288</c:v>
                </c:pt>
                <c:pt idx="3">
                  <c:v>0.70576617743871739</c:v>
                </c:pt>
                <c:pt idx="4">
                  <c:v>0.74115913555992141</c:v>
                </c:pt>
                <c:pt idx="5">
                  <c:v>0.71869158878504669</c:v>
                </c:pt>
                <c:pt idx="6">
                  <c:v>0.75247714457765369</c:v>
                </c:pt>
                <c:pt idx="7">
                  <c:v>0.76711804392554672</c:v>
                </c:pt>
                <c:pt idx="8">
                  <c:v>0.65070746497525611</c:v>
                </c:pt>
                <c:pt idx="9">
                  <c:v>0.73308951614999962</c:v>
                </c:pt>
                <c:pt idx="10">
                  <c:v>0.81301958574045374</c:v>
                </c:pt>
                <c:pt idx="11">
                  <c:v>0.83646061529669491</c:v>
                </c:pt>
                <c:pt idx="12">
                  <c:v>0.7454916252808883</c:v>
                </c:pt>
                <c:pt idx="13">
                  <c:v>0.71396429089853386</c:v>
                </c:pt>
                <c:pt idx="14">
                  <c:v>0.71607035778532879</c:v>
                </c:pt>
                <c:pt idx="15">
                  <c:v>0.66517696614783994</c:v>
                </c:pt>
                <c:pt idx="16">
                  <c:v>0.70523648648648651</c:v>
                </c:pt>
                <c:pt idx="17">
                  <c:v>0.83333333333333337</c:v>
                </c:pt>
                <c:pt idx="18">
                  <c:v>0.89048991354466855</c:v>
                </c:pt>
                <c:pt idx="19">
                  <c:v>0.72662113959940244</c:v>
                </c:pt>
              </c:numCache>
            </c:numRef>
          </c:val>
          <c:extLst>
            <c:ext xmlns:c16="http://schemas.microsoft.com/office/drawing/2014/chart" uri="{C3380CC4-5D6E-409C-BE32-E72D297353CC}">
              <c16:uniqueId val="{00000024-D46E-437E-A989-2757E46352BC}"/>
            </c:ext>
          </c:extLst>
        </c:ser>
        <c:dLbls>
          <c:dLblPos val="inEnd"/>
          <c:showLegendKey val="0"/>
          <c:showVal val="1"/>
          <c:showCatName val="0"/>
          <c:showSerName val="0"/>
          <c:showPercent val="0"/>
          <c:showBubbleSize val="0"/>
        </c:dLbls>
        <c:gapWidth val="30"/>
        <c:overlap val="100"/>
        <c:axId val="-2058253008"/>
        <c:axId val="-2058254640"/>
      </c:barChart>
      <c:lineChart>
        <c:grouping val="standard"/>
        <c:varyColors val="0"/>
        <c:ser>
          <c:idx val="2"/>
          <c:order val="2"/>
          <c:tx>
            <c:v>Media</c:v>
          </c:tx>
          <c:spPr>
            <a:ln w="25400">
              <a:solidFill>
                <a:srgbClr val="C00000"/>
              </a:solidFill>
            </a:ln>
          </c:spPr>
          <c:marker>
            <c:symbol val="none"/>
          </c:marker>
          <c:trendline>
            <c:spPr>
              <a:ln w="25400">
                <a:solidFill>
                  <a:srgbClr val="FFFF99"/>
                </a:solidFill>
              </a:ln>
            </c:spPr>
            <c:trendlineType val="linear"/>
            <c:forward val="0.5"/>
            <c:backward val="0.5"/>
            <c:dispRSqr val="0"/>
            <c:dispEq val="0"/>
          </c:trendline>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'61aperfcuidadorCCAA'!$I$13:$I$32</c:f>
              <c:numCache>
                <c:formatCode>0.0%</c:formatCode>
                <c:ptCount val="20"/>
                <c:pt idx="0">
                  <c:v>0.27337886040059756</c:v>
                </c:pt>
                <c:pt idx="1">
                  <c:v>0.27337886040059756</c:v>
                </c:pt>
                <c:pt idx="2">
                  <c:v>0.27337886040059756</c:v>
                </c:pt>
                <c:pt idx="3">
                  <c:v>0.27337886040059756</c:v>
                </c:pt>
                <c:pt idx="4">
                  <c:v>0.27337886040059756</c:v>
                </c:pt>
                <c:pt idx="5">
                  <c:v>0.27337886040059756</c:v>
                </c:pt>
                <c:pt idx="6">
                  <c:v>0.27337886040059756</c:v>
                </c:pt>
                <c:pt idx="7">
                  <c:v>0.27337886040059756</c:v>
                </c:pt>
                <c:pt idx="8">
                  <c:v>0.27337886040059756</c:v>
                </c:pt>
                <c:pt idx="9">
                  <c:v>0.27337886040059756</c:v>
                </c:pt>
                <c:pt idx="10">
                  <c:v>0.27337886040059756</c:v>
                </c:pt>
                <c:pt idx="11">
                  <c:v>0.27337886040059756</c:v>
                </c:pt>
                <c:pt idx="12">
                  <c:v>0.27337886040059756</c:v>
                </c:pt>
                <c:pt idx="13">
                  <c:v>0.27337886040059756</c:v>
                </c:pt>
                <c:pt idx="14">
                  <c:v>0.27337886040059756</c:v>
                </c:pt>
                <c:pt idx="15">
                  <c:v>0.27337886040059756</c:v>
                </c:pt>
                <c:pt idx="16">
                  <c:v>0.27337886040059756</c:v>
                </c:pt>
                <c:pt idx="17">
                  <c:v>0.27337886040059756</c:v>
                </c:pt>
                <c:pt idx="18">
                  <c:v>0.27337886040059756</c:v>
                </c:pt>
                <c:pt idx="19">
                  <c:v>0.27337886040059756</c:v>
                </c:pt>
              </c:numCache>
            </c:numRef>
          </c:val>
          <c:smooth val="0"/>
          <c:extLst>
            <c:ext xmlns:c16="http://schemas.microsoft.com/office/drawing/2014/chart" uri="{C3380CC4-5D6E-409C-BE32-E72D297353CC}">
              <c16:uniqueId val="{00000026-D46E-437E-A989-2757E46352BC}"/>
            </c:ext>
          </c:extLst>
        </c:ser>
        <c:dLbls>
          <c:showLegendKey val="0"/>
          <c:showVal val="0"/>
          <c:showCatName val="0"/>
          <c:showSerName val="0"/>
          <c:showPercent val="0"/>
          <c:showBubbleSize val="0"/>
        </c:dLbls>
        <c:marker val="1"/>
        <c:smooth val="0"/>
        <c:axId val="-2058253008"/>
        <c:axId val="-2058254640"/>
      </c:lineChart>
      <c:catAx>
        <c:axId val="-2058253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58254640"/>
        <c:crosses val="autoZero"/>
        <c:auto val="1"/>
        <c:lblAlgn val="ctr"/>
        <c:lblOffset val="100"/>
        <c:noMultiLvlLbl val="0"/>
      </c:catAx>
      <c:valAx>
        <c:axId val="-205825464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58253008"/>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0.22041018556890915"/>
          <c:y val="0.928624350166535"/>
          <c:w val="0.56405624638538954"/>
          <c:h val="7.0611302240248086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userShapes r:id="rId2"/>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a:t>
            </a:r>
            <a:endParaRPr lang="en-US" sz="900"/>
          </a:p>
        </c:rich>
      </c:tx>
      <c:layout>
        <c:manualLayout>
          <c:xMode val="edge"/>
          <c:yMode val="edge"/>
          <c:x val="0.19519968974854396"/>
          <c:y val="1.8248738138501919E-2"/>
        </c:manualLayout>
      </c:layout>
      <c:overlay val="0"/>
      <c:spPr>
        <a:noFill/>
        <a:ln>
          <a:noFill/>
        </a:ln>
        <a:effectLst/>
      </c:spPr>
    </c:title>
    <c:autoTitleDeleted val="0"/>
    <c:plotArea>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'7Intensidad'!$C$9:$C$18</c:f>
              <c:numCache>
                <c:formatCode>0.0%</c:formatCode>
                <c:ptCount val="10"/>
                <c:pt idx="0">
                  <c:v>2.7585641810000477E-3</c:v>
                </c:pt>
                <c:pt idx="1">
                  <c:v>0.33823820611390687</c:v>
                </c:pt>
                <c:pt idx="2">
                  <c:v>6.359719500454071E-2</c:v>
                </c:pt>
                <c:pt idx="3">
                  <c:v>0.44949574266146819</c:v>
                </c:pt>
                <c:pt idx="4">
                  <c:v>0.11271192805883117</c:v>
                </c:pt>
                <c:pt idx="5">
                  <c:v>3.1163581490307471E-2</c:v>
                </c:pt>
                <c:pt idx="6">
                  <c:v>7.2378169105446794E-4</c:v>
                </c:pt>
                <c:pt idx="7">
                  <c:v>5.4625033287129658E-4</c:v>
                </c:pt>
                <c:pt idx="8">
                  <c:v>2.5264077895297465E-4</c:v>
                </c:pt>
                <c:pt idx="9">
                  <c:v>5.1210968706684055E-4</c:v>
                </c:pt>
              </c:numCache>
            </c:numRef>
          </c:val>
          <c:extLst>
            <c:ext xmlns:c16="http://schemas.microsoft.com/office/drawing/2014/chart" uri="{C3380CC4-5D6E-409C-BE32-E72D297353CC}">
              <c16:uniqueId val="{00000000-C50D-4537-90E9-3106D9A66FD5}"/>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'7Intensidad'!$I$9:$I$18</c:f>
              <c:numCache>
                <c:formatCode>0.0%</c:formatCode>
                <c:ptCount val="10"/>
                <c:pt idx="0">
                  <c:v>5.1447293601581323E-4</c:v>
                </c:pt>
                <c:pt idx="1">
                  <c:v>1.6977606888521839E-2</c:v>
                </c:pt>
                <c:pt idx="2">
                  <c:v>6.3550946359427041E-2</c:v>
                </c:pt>
                <c:pt idx="3">
                  <c:v>0.64487828653434787</c:v>
                </c:pt>
                <c:pt idx="4">
                  <c:v>0.20800953128807775</c:v>
                </c:pt>
                <c:pt idx="5">
                  <c:v>5.2449161950664756E-2</c:v>
                </c:pt>
                <c:pt idx="6">
                  <c:v>1.3538761474100349E-4</c:v>
                </c:pt>
                <c:pt idx="7">
                  <c:v>4.576101378245918E-3</c:v>
                </c:pt>
                <c:pt idx="8">
                  <c:v>1.0831009179280279E-4</c:v>
                </c:pt>
                <c:pt idx="9">
                  <c:v>8.8001949581652267E-3</c:v>
                </c:pt>
              </c:numCache>
            </c:numRef>
          </c:val>
          <c:extLst>
            <c:ext xmlns:c16="http://schemas.microsoft.com/office/drawing/2014/chart" uri="{C3380CC4-5D6E-409C-BE32-E72D297353CC}">
              <c16:uniqueId val="{00000001-C50D-4537-90E9-3106D9A66FD5}"/>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'7Intensidad'!$O$9:$O$18</c:f>
              <c:numCache>
                <c:formatCode>0.0%</c:formatCode>
                <c:ptCount val="10"/>
                <c:pt idx="0">
                  <c:v>2.3064088723132791E-3</c:v>
                </c:pt>
                <c:pt idx="1">
                  <c:v>0.27351392024078253</c:v>
                </c:pt>
                <c:pt idx="2">
                  <c:v>6.3581640331075995E-2</c:v>
                </c:pt>
                <c:pt idx="3">
                  <c:v>0.48879510583308799</c:v>
                </c:pt>
                <c:pt idx="4">
                  <c:v>0.13189060097490757</c:v>
                </c:pt>
                <c:pt idx="5">
                  <c:v>3.544672359080054E-2</c:v>
                </c:pt>
                <c:pt idx="6">
                  <c:v>6.0522786011057679E-4</c:v>
                </c:pt>
                <c:pt idx="7">
                  <c:v>1.357673307815618E-3</c:v>
                </c:pt>
                <c:pt idx="8">
                  <c:v>2.2355263301381665E-4</c:v>
                </c:pt>
                <c:pt idx="9">
                  <c:v>2.2791463560920817E-3</c:v>
                </c:pt>
              </c:numCache>
            </c:numRef>
          </c:val>
          <c:extLst>
            <c:ext xmlns:c16="http://schemas.microsoft.com/office/drawing/2014/chart" uri="{C3380CC4-5D6E-409C-BE32-E72D297353CC}">
              <c16:uniqueId val="{00000002-C50D-4537-90E9-3106D9A66FD5}"/>
            </c:ext>
          </c:extLst>
        </c:ser>
        <c:dLbls>
          <c:showLegendKey val="0"/>
          <c:showVal val="0"/>
          <c:showCatName val="0"/>
          <c:showSerName val="0"/>
          <c:showPercent val="0"/>
          <c:showBubbleSize val="0"/>
        </c:dLbls>
        <c:gapWidth val="50"/>
        <c:overlap val="-27"/>
        <c:axId val="-2058255728"/>
        <c:axId val="-2058251920"/>
      </c:barChart>
      <c:catAx>
        <c:axId val="-2058255728"/>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1920"/>
        <c:crosses val="autoZero"/>
        <c:auto val="1"/>
        <c:lblAlgn val="ctr"/>
        <c:lblOffset val="100"/>
        <c:noMultiLvlLbl val="0"/>
      </c:catAx>
      <c:valAx>
        <c:axId val="-205825192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5728"/>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II</a:t>
            </a:r>
            <a:endParaRPr lang="en-US" sz="900"/>
          </a:p>
        </c:rich>
      </c:tx>
      <c:layout>
        <c:manualLayout>
          <c:xMode val="edge"/>
          <c:yMode val="edge"/>
          <c:x val="0.19519968974854396"/>
          <c:y val="1.8248532886877514E-2"/>
        </c:manualLayout>
      </c:layout>
      <c:overlay val="0"/>
      <c:spPr>
        <a:noFill/>
        <a:ln>
          <a:noFill/>
        </a:ln>
        <a:effectLst/>
      </c:spPr>
    </c:title>
    <c:autoTitleDeleted val="0"/>
    <c:plotArea>
      <c:layout>
        <c:manualLayout>
          <c:layoutTarget val="inner"/>
          <c:xMode val="edge"/>
          <c:yMode val="edge"/>
          <c:x val="0.12268134346770092"/>
          <c:y val="0.18591362126245847"/>
          <c:w val="0.83872215464073896"/>
          <c:h val="0.45353912156329296"/>
        </c:manualLayout>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'7Intensidad'!$D$9:$D$18</c:f>
              <c:numCache>
                <c:formatCode>0.0%</c:formatCode>
                <c:ptCount val="10"/>
                <c:pt idx="0">
                  <c:v>1.8171164957093799E-3</c:v>
                </c:pt>
                <c:pt idx="1">
                  <c:v>1.7911576886278174E-2</c:v>
                </c:pt>
                <c:pt idx="2">
                  <c:v>5.1739610914565859E-2</c:v>
                </c:pt>
                <c:pt idx="3">
                  <c:v>2.1234304192718184E-2</c:v>
                </c:pt>
                <c:pt idx="4">
                  <c:v>0.14405654569862567</c:v>
                </c:pt>
                <c:pt idx="5">
                  <c:v>0.58966542806072875</c:v>
                </c:pt>
                <c:pt idx="6">
                  <c:v>9.7271358535626615E-2</c:v>
                </c:pt>
                <c:pt idx="7">
                  <c:v>7.4553693938247706E-2</c:v>
                </c:pt>
                <c:pt idx="8">
                  <c:v>4.2275771532830473E-4</c:v>
                </c:pt>
                <c:pt idx="9">
                  <c:v>1.3276075621713429E-3</c:v>
                </c:pt>
              </c:numCache>
            </c:numRef>
          </c:val>
          <c:extLst>
            <c:ext xmlns:c16="http://schemas.microsoft.com/office/drawing/2014/chart" uri="{C3380CC4-5D6E-409C-BE32-E72D297353CC}">
              <c16:uniqueId val="{00000000-DF38-415E-9484-0298C79B541F}"/>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'7Intensidad'!$J$9:$J$18</c:f>
              <c:numCache>
                <c:formatCode>0.0%</c:formatCode>
                <c:ptCount val="10"/>
                <c:pt idx="0">
                  <c:v>0</c:v>
                </c:pt>
                <c:pt idx="1">
                  <c:v>3.5452013167890605E-4</c:v>
                </c:pt>
                <c:pt idx="2">
                  <c:v>8.1033172955178527E-4</c:v>
                </c:pt>
                <c:pt idx="3">
                  <c:v>3.823752848822487E-2</c:v>
                </c:pt>
                <c:pt idx="4">
                  <c:v>5.2874145353253986E-2</c:v>
                </c:pt>
                <c:pt idx="5">
                  <c:v>0.65008863003291972</c:v>
                </c:pt>
                <c:pt idx="6">
                  <c:v>0.14930362116991644</c:v>
                </c:pt>
                <c:pt idx="7">
                  <c:v>7.6677639908837678E-2</c:v>
                </c:pt>
                <c:pt idx="8">
                  <c:v>3.0387439858191946E-4</c:v>
                </c:pt>
                <c:pt idx="9">
                  <c:v>3.1349708787034691E-2</c:v>
                </c:pt>
              </c:numCache>
            </c:numRef>
          </c:val>
          <c:extLst>
            <c:ext xmlns:c16="http://schemas.microsoft.com/office/drawing/2014/chart" uri="{C3380CC4-5D6E-409C-BE32-E72D297353CC}">
              <c16:uniqueId val="{00000001-DF38-415E-9484-0298C79B541F}"/>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'7Intensidad'!$P$9:$P$18</c:f>
              <c:numCache>
                <c:formatCode>0.0%</c:formatCode>
                <c:ptCount val="10"/>
                <c:pt idx="0">
                  <c:v>1.5848373115984217E-3</c:v>
                </c:pt>
                <c:pt idx="1">
                  <c:v>1.5667248851801541E-2</c:v>
                </c:pt>
                <c:pt idx="2">
                  <c:v>4.5229316255902707E-2</c:v>
                </c:pt>
                <c:pt idx="3">
                  <c:v>2.3403842421890163E-2</c:v>
                </c:pt>
                <c:pt idx="4">
                  <c:v>0.13239536839381591</c:v>
                </c:pt>
                <c:pt idx="5">
                  <c:v>0.59732194837958474</c:v>
                </c:pt>
                <c:pt idx="6">
                  <c:v>0.10390710912736917</c:v>
                </c:pt>
                <c:pt idx="7">
                  <c:v>7.481725855488712E-2</c:v>
                </c:pt>
                <c:pt idx="8">
                  <c:v>4.0752959441102269E-4</c:v>
                </c:pt>
                <c:pt idx="9">
                  <c:v>5.2655411087392454E-3</c:v>
                </c:pt>
              </c:numCache>
            </c:numRef>
          </c:val>
          <c:extLst>
            <c:ext xmlns:c16="http://schemas.microsoft.com/office/drawing/2014/chart" uri="{C3380CC4-5D6E-409C-BE32-E72D297353CC}">
              <c16:uniqueId val="{00000002-DF38-415E-9484-0298C79B541F}"/>
            </c:ext>
          </c:extLst>
        </c:ser>
        <c:dLbls>
          <c:showLegendKey val="0"/>
          <c:showVal val="0"/>
          <c:showCatName val="0"/>
          <c:showSerName val="0"/>
          <c:showPercent val="0"/>
          <c:showBubbleSize val="0"/>
        </c:dLbls>
        <c:gapWidth val="50"/>
        <c:overlap val="-27"/>
        <c:axId val="-2058251376"/>
        <c:axId val="-2058249200"/>
      </c:barChart>
      <c:catAx>
        <c:axId val="-2058251376"/>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49200"/>
        <c:crosses val="autoZero"/>
        <c:auto val="1"/>
        <c:lblAlgn val="ctr"/>
        <c:lblOffset val="100"/>
        <c:noMultiLvlLbl val="0"/>
      </c:catAx>
      <c:valAx>
        <c:axId val="-205824920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1376"/>
        <c:crosses val="autoZero"/>
        <c:crossBetween val="between"/>
        <c:majorUnit val="0.2"/>
      </c:valAx>
      <c:spPr>
        <a:noFill/>
        <a:ln w="25400">
          <a:noFill/>
        </a:ln>
      </c:spPr>
    </c:plotArea>
    <c:legend>
      <c:legendPos val="b"/>
      <c:layout>
        <c:manualLayout>
          <c:xMode val="edge"/>
          <c:yMode val="edge"/>
          <c:x val="9.6064377177127267E-3"/>
          <c:y val="0.83056373767232594"/>
          <c:w val="0.99039356228228725"/>
          <c:h val="0.1428581892379731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III</a:t>
            </a:r>
            <a:endParaRPr lang="en-US" sz="900"/>
          </a:p>
        </c:rich>
      </c:tx>
      <c:layout>
        <c:manualLayout>
          <c:xMode val="edge"/>
          <c:yMode val="edge"/>
          <c:x val="0.19519968974854396"/>
          <c:y val="1.8248738138501919E-2"/>
        </c:manualLayout>
      </c:layout>
      <c:overlay val="0"/>
      <c:spPr>
        <a:noFill/>
        <a:ln>
          <a:noFill/>
        </a:ln>
        <a:effectLst/>
      </c:spPr>
    </c:title>
    <c:autoTitleDeleted val="0"/>
    <c:plotArea>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'7Intensidad'!$E$9:$E$18</c:f>
              <c:numCache>
                <c:formatCode>0.0%</c:formatCode>
                <c:ptCount val="10"/>
                <c:pt idx="0">
                  <c:v>1.3405016898877687E-3</c:v>
                </c:pt>
                <c:pt idx="1">
                  <c:v>6.488598605307816E-3</c:v>
                </c:pt>
                <c:pt idx="2">
                  <c:v>1.4674215307388445E-2</c:v>
                </c:pt>
                <c:pt idx="3">
                  <c:v>3.0118506053648589E-2</c:v>
                </c:pt>
                <c:pt idx="4">
                  <c:v>0.16088872409908303</c:v>
                </c:pt>
                <c:pt idx="5">
                  <c:v>3.115953396175292E-2</c:v>
                </c:pt>
                <c:pt idx="6">
                  <c:v>7.5267743821570671E-2</c:v>
                </c:pt>
                <c:pt idx="7">
                  <c:v>8.5963236028122017E-2</c:v>
                </c:pt>
                <c:pt idx="8">
                  <c:v>0.37378606163455641</c:v>
                </c:pt>
                <c:pt idx="9">
                  <c:v>0.2203128787986823</c:v>
                </c:pt>
              </c:numCache>
            </c:numRef>
          </c:val>
          <c:extLst>
            <c:ext xmlns:c16="http://schemas.microsoft.com/office/drawing/2014/chart" uri="{C3380CC4-5D6E-409C-BE32-E72D297353CC}">
              <c16:uniqueId val="{00000000-FC2D-485E-BC9F-93FAF6BEFFA5}"/>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'7Intensidad'!$K$9:$K$18</c:f>
              <c:numCache>
                <c:formatCode>0.0%</c:formatCode>
                <c:ptCount val="10"/>
                <c:pt idx="0">
                  <c:v>0</c:v>
                </c:pt>
                <c:pt idx="1">
                  <c:v>0</c:v>
                </c:pt>
                <c:pt idx="2">
                  <c:v>1.6607157684962219E-4</c:v>
                </c:pt>
                <c:pt idx="3">
                  <c:v>2.4993772315868138E-2</c:v>
                </c:pt>
                <c:pt idx="4">
                  <c:v>6.4767914971352652E-3</c:v>
                </c:pt>
                <c:pt idx="5">
                  <c:v>1.7354479780785519E-2</c:v>
                </c:pt>
                <c:pt idx="6">
                  <c:v>2.4412521796894463E-2</c:v>
                </c:pt>
                <c:pt idx="7">
                  <c:v>0.18749481026322345</c:v>
                </c:pt>
                <c:pt idx="8">
                  <c:v>0.47205845719505107</c:v>
                </c:pt>
                <c:pt idx="9">
                  <c:v>0.26704309557419248</c:v>
                </c:pt>
              </c:numCache>
            </c:numRef>
          </c:val>
          <c:extLst>
            <c:ext xmlns:c16="http://schemas.microsoft.com/office/drawing/2014/chart" uri="{C3380CC4-5D6E-409C-BE32-E72D297353CC}">
              <c16:uniqueId val="{00000001-FC2D-485E-BC9F-93FAF6BEFFA5}"/>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'7Intensidad'!$Q$9:$Q$18</c:f>
              <c:numCache>
                <c:formatCode>0.0%</c:formatCode>
                <c:ptCount val="10"/>
                <c:pt idx="0">
                  <c:v>1.1438306157215868E-3</c:v>
                </c:pt>
                <c:pt idx="1">
                  <c:v>5.5366269165247018E-3</c:v>
                </c:pt>
                <c:pt idx="2">
                  <c:v>1.2545631540520808E-2</c:v>
                </c:pt>
                <c:pt idx="3">
                  <c:v>2.9362375273789244E-2</c:v>
                </c:pt>
                <c:pt idx="4">
                  <c:v>0.13823314675103432</c:v>
                </c:pt>
                <c:pt idx="5">
                  <c:v>2.9131175468483816E-2</c:v>
                </c:pt>
                <c:pt idx="6">
                  <c:v>6.7802385008517888E-2</c:v>
                </c:pt>
                <c:pt idx="7">
                  <c:v>0.10082745193477732</c:v>
                </c:pt>
                <c:pt idx="8">
                  <c:v>0.38812363105378439</c:v>
                </c:pt>
                <c:pt idx="9">
                  <c:v>0.22729374543684594</c:v>
                </c:pt>
              </c:numCache>
            </c:numRef>
          </c:val>
          <c:extLst>
            <c:ext xmlns:c16="http://schemas.microsoft.com/office/drawing/2014/chart" uri="{C3380CC4-5D6E-409C-BE32-E72D297353CC}">
              <c16:uniqueId val="{00000002-FC2D-485E-BC9F-93FAF6BEFFA5}"/>
            </c:ext>
          </c:extLst>
        </c:ser>
        <c:dLbls>
          <c:showLegendKey val="0"/>
          <c:showVal val="0"/>
          <c:showCatName val="0"/>
          <c:showSerName val="0"/>
          <c:showPercent val="0"/>
          <c:showBubbleSize val="0"/>
        </c:dLbls>
        <c:gapWidth val="50"/>
        <c:overlap val="-27"/>
        <c:axId val="-2058256272"/>
        <c:axId val="-2058250288"/>
      </c:barChart>
      <c:catAx>
        <c:axId val="-2058256272"/>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0288"/>
        <c:crosses val="autoZero"/>
        <c:auto val="1"/>
        <c:lblAlgn val="ctr"/>
        <c:lblOffset val="100"/>
        <c:noMultiLvlLbl val="0"/>
      </c:catAx>
      <c:valAx>
        <c:axId val="-205825028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6272"/>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chemeClr val="tx1">
                    <a:lumMod val="65000"/>
                    <a:lumOff val="35000"/>
                  </a:schemeClr>
                </a:solidFill>
                <a:latin typeface="+mn-lt"/>
                <a:ea typeface="+mn-ea"/>
                <a:cs typeface="+mn-cs"/>
              </a:defRPr>
            </a:pPr>
            <a:r>
              <a:rPr lang="en-US" sz="900" b="1"/>
              <a:t>Distribución de la cuantía de las Prestaciones Económicas (euros).</a:t>
            </a:r>
            <a:r>
              <a:rPr lang="en-US" sz="900" b="1" baseline="0"/>
              <a:t> GRADO I</a:t>
            </a:r>
            <a:endParaRPr lang="en-US" sz="900" b="1"/>
          </a:p>
        </c:rich>
      </c:tx>
      <c:layout>
        <c:manualLayout>
          <c:xMode val="edge"/>
          <c:yMode val="edge"/>
          <c:x val="9.7192002536228853E-2"/>
          <c:y val="5.9354012396340736E-2"/>
        </c:manualLayout>
      </c:layout>
      <c:overlay val="0"/>
      <c:spPr>
        <a:noFill/>
        <a:ln>
          <a:noFill/>
        </a:ln>
        <a:effectLst/>
      </c:spPr>
    </c:title>
    <c:autoTitleDeleted val="0"/>
    <c:plotArea>
      <c:layout>
        <c:manualLayout>
          <c:layoutTarget val="inner"/>
          <c:xMode val="edge"/>
          <c:yMode val="edge"/>
          <c:x val="9.2615110584584062E-2"/>
          <c:y val="0.18195016957694771"/>
          <c:w val="0.77229315969064671"/>
          <c:h val="0.61731881159735247"/>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'8CuantíaPrest'!$C$12:$C$20</c:f>
              <c:numCache>
                <c:formatCode>0.0%</c:formatCode>
                <c:ptCount val="9"/>
                <c:pt idx="0">
                  <c:v>8.5010272074542345E-4</c:v>
                </c:pt>
                <c:pt idx="1">
                  <c:v>6.0007250876147533E-4</c:v>
                </c:pt>
                <c:pt idx="2">
                  <c:v>4.6838993044992939E-3</c:v>
                </c:pt>
                <c:pt idx="3">
                  <c:v>0.96781277737726645</c:v>
                </c:pt>
                <c:pt idx="4">
                  <c:v>3.0795387776022935E-3</c:v>
                </c:pt>
                <c:pt idx="5">
                  <c:v>2.5669768430352001E-3</c:v>
                </c:pt>
                <c:pt idx="6">
                  <c:v>2.0256614340899527E-2</c:v>
                </c:pt>
                <c:pt idx="7">
                  <c:v>8.3343403994649357E-5</c:v>
                </c:pt>
                <c:pt idx="8">
                  <c:v>6.6674723195719488E-5</c:v>
                </c:pt>
              </c:numCache>
            </c:numRef>
          </c:val>
          <c:extLst>
            <c:ext xmlns:c16="http://schemas.microsoft.com/office/drawing/2014/chart" uri="{C3380CC4-5D6E-409C-BE32-E72D297353CC}">
              <c16:uniqueId val="{00000000-BCF5-4962-9B79-46E7EB836552}"/>
            </c:ext>
          </c:extLst>
        </c:ser>
        <c:ser>
          <c:idx val="1"/>
          <c:order val="1"/>
          <c:tx>
            <c:v>PE Asistencia Personal</c:v>
          </c:tx>
          <c:spPr>
            <a:solidFill>
              <a:schemeClr val="accent2"/>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'8CuantíaPrest'!$C$28:$C$36</c:f>
              <c:numCache>
                <c:formatCode>0.0%</c:formatCode>
                <c:ptCount val="9"/>
                <c:pt idx="0">
                  <c:v>0</c:v>
                </c:pt>
                <c:pt idx="1">
                  <c:v>2.0476068594829791E-3</c:v>
                </c:pt>
                <c:pt idx="2">
                  <c:v>4.863066291272076E-3</c:v>
                </c:pt>
                <c:pt idx="3">
                  <c:v>0.12823137957512157</c:v>
                </c:pt>
                <c:pt idx="4">
                  <c:v>0.18223701049398516</c:v>
                </c:pt>
                <c:pt idx="5">
                  <c:v>0.58945482467366261</c:v>
                </c:pt>
                <c:pt idx="6">
                  <c:v>8.2928077809060655E-2</c:v>
                </c:pt>
                <c:pt idx="7">
                  <c:v>4.3511645764013306E-3</c:v>
                </c:pt>
                <c:pt idx="8">
                  <c:v>5.8868697210135651E-3</c:v>
                </c:pt>
              </c:numCache>
            </c:numRef>
          </c:val>
          <c:extLst>
            <c:ext xmlns:c16="http://schemas.microsoft.com/office/drawing/2014/chart" uri="{C3380CC4-5D6E-409C-BE32-E72D297353CC}">
              <c16:uniqueId val="{00000001-BCF5-4962-9B79-46E7EB836552}"/>
            </c:ext>
          </c:extLst>
        </c:ser>
        <c:ser>
          <c:idx val="3"/>
          <c:order val="2"/>
          <c:tx>
            <c:v>PE Vinculada al Servicio</c:v>
          </c:tx>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'8CuantíaPrest'!$I$12:$I$20</c:f>
              <c:numCache>
                <c:formatCode>0.0%</c:formatCode>
                <c:ptCount val="9"/>
                <c:pt idx="0">
                  <c:v>2.5912231339216003E-2</c:v>
                </c:pt>
                <c:pt idx="1">
                  <c:v>6.4080844983280053E-3</c:v>
                </c:pt>
                <c:pt idx="2">
                  <c:v>1.7530162190828338E-2</c:v>
                </c:pt>
                <c:pt idx="3">
                  <c:v>0.27242461293696507</c:v>
                </c:pt>
                <c:pt idx="4">
                  <c:v>0.26109629804221968</c:v>
                </c:pt>
                <c:pt idx="5">
                  <c:v>0.36073832918403725</c:v>
                </c:pt>
                <c:pt idx="6">
                  <c:v>4.2632175949795972E-2</c:v>
                </c:pt>
                <c:pt idx="7">
                  <c:v>2.6958148579172988E-3</c:v>
                </c:pt>
                <c:pt idx="8">
                  <c:v>1.0562291000692368E-2</c:v>
                </c:pt>
              </c:numCache>
            </c:numRef>
          </c:val>
          <c:extLst>
            <c:ext xmlns:c16="http://schemas.microsoft.com/office/drawing/2014/chart" uri="{C3380CC4-5D6E-409C-BE32-E72D297353CC}">
              <c16:uniqueId val="{00000002-BCF5-4962-9B79-46E7EB836552}"/>
            </c:ext>
          </c:extLst>
        </c:ser>
        <c:dLbls>
          <c:showLegendKey val="0"/>
          <c:showVal val="0"/>
          <c:showCatName val="0"/>
          <c:showSerName val="0"/>
          <c:showPercent val="0"/>
          <c:showBubbleSize val="0"/>
        </c:dLbls>
        <c:gapWidth val="50"/>
        <c:overlap val="-27"/>
        <c:axId val="-2058255184"/>
        <c:axId val="-2058250832"/>
      </c:barChart>
      <c:catAx>
        <c:axId val="-2058255184"/>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0832"/>
        <c:crosses val="autoZero"/>
        <c:auto val="1"/>
        <c:lblAlgn val="ctr"/>
        <c:lblOffset val="100"/>
        <c:noMultiLvlLbl val="0"/>
      </c:catAx>
      <c:valAx>
        <c:axId val="-205825083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5184"/>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chemeClr val="tx1">
                    <a:lumMod val="65000"/>
                    <a:lumOff val="35000"/>
                  </a:schemeClr>
                </a:solidFill>
                <a:latin typeface="+mn-lt"/>
                <a:ea typeface="+mn-ea"/>
                <a:cs typeface="+mn-cs"/>
              </a:defRPr>
            </a:pPr>
            <a:r>
              <a:rPr lang="en-US" sz="900" b="1" i="0" u="none" strike="noStrike" baseline="0">
                <a:effectLst/>
              </a:rPr>
              <a:t>Distribución de la cuantía de las Prestaciones Económicas (euros). </a:t>
            </a:r>
            <a:r>
              <a:rPr lang="en-US" sz="900" b="1" baseline="0"/>
              <a:t>GRADO II</a:t>
            </a:r>
            <a:endParaRPr lang="en-US" sz="900" b="1"/>
          </a:p>
        </c:rich>
      </c:tx>
      <c:layout>
        <c:manualLayout>
          <c:xMode val="edge"/>
          <c:yMode val="edge"/>
          <c:x val="8.6779827262076684E-2"/>
          <c:y val="4.3518098467121916E-2"/>
        </c:manualLayout>
      </c:layout>
      <c:overlay val="0"/>
      <c:spPr>
        <a:noFill/>
        <a:ln>
          <a:noFill/>
        </a:ln>
        <a:effectLst/>
      </c:spPr>
    </c:title>
    <c:autoTitleDeleted val="0"/>
    <c:plotArea>
      <c:layout>
        <c:manualLayout>
          <c:layoutTarget val="inner"/>
          <c:xMode val="edge"/>
          <c:yMode val="edge"/>
          <c:x val="7.4238436458418489E-2"/>
          <c:y val="0.18591362126245847"/>
          <c:w val="0.66801859975115563"/>
          <c:h val="0.54571032072177694"/>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'8CuantíaPrest'!$D$12:$D$20</c:f>
              <c:numCache>
                <c:formatCode>0.0%</c:formatCode>
                <c:ptCount val="9"/>
                <c:pt idx="0">
                  <c:v>1.3345457913393451E-3</c:v>
                </c:pt>
                <c:pt idx="1">
                  <c:v>2.7785495971103082E-4</c:v>
                </c:pt>
                <c:pt idx="2">
                  <c:v>3.1195534113011192E-3</c:v>
                </c:pt>
                <c:pt idx="3">
                  <c:v>0.14996589961858092</c:v>
                </c:pt>
                <c:pt idx="4">
                  <c:v>0.29011846725100404</c:v>
                </c:pt>
                <c:pt idx="5">
                  <c:v>0.53279530509316564</c:v>
                </c:pt>
                <c:pt idx="6">
                  <c:v>2.1980011282595333E-2</c:v>
                </c:pt>
                <c:pt idx="7">
                  <c:v>3.5784350871875185E-4</c:v>
                </c:pt>
                <c:pt idx="8">
                  <c:v>5.051908358382379E-5</c:v>
                </c:pt>
              </c:numCache>
            </c:numRef>
          </c:val>
          <c:extLst>
            <c:ext xmlns:c16="http://schemas.microsoft.com/office/drawing/2014/chart" uri="{C3380CC4-5D6E-409C-BE32-E72D297353CC}">
              <c16:uniqueId val="{00000000-FE47-43F0-893F-E3F679C8820C}"/>
            </c:ext>
          </c:extLst>
        </c:ser>
        <c:ser>
          <c:idx val="1"/>
          <c:order val="1"/>
          <c:tx>
            <c:v>PE Asistencia Personal</c:v>
          </c:tx>
          <c:spPr>
            <a:solidFill>
              <a:schemeClr val="accent2"/>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'8CuantíaPrest'!$D$28:$D$36</c:f>
              <c:numCache>
                <c:formatCode>0.0%</c:formatCode>
                <c:ptCount val="9"/>
                <c:pt idx="0">
                  <c:v>2.7100271002710027E-4</c:v>
                </c:pt>
                <c:pt idx="1">
                  <c:v>2.7100271002710027E-4</c:v>
                </c:pt>
                <c:pt idx="2">
                  <c:v>5.4200542005420054E-4</c:v>
                </c:pt>
                <c:pt idx="3">
                  <c:v>6.0162601626016263E-2</c:v>
                </c:pt>
                <c:pt idx="4">
                  <c:v>5.3116531165311655E-2</c:v>
                </c:pt>
                <c:pt idx="5">
                  <c:v>0.12926829268292683</c:v>
                </c:pt>
                <c:pt idx="6">
                  <c:v>0.11327913279132791</c:v>
                </c:pt>
                <c:pt idx="7">
                  <c:v>0.4241192411924119</c:v>
                </c:pt>
                <c:pt idx="8">
                  <c:v>0.21897018970189702</c:v>
                </c:pt>
              </c:numCache>
            </c:numRef>
          </c:val>
          <c:extLst>
            <c:ext xmlns:c16="http://schemas.microsoft.com/office/drawing/2014/chart" uri="{C3380CC4-5D6E-409C-BE32-E72D297353CC}">
              <c16:uniqueId val="{00000001-FE47-43F0-893F-E3F679C8820C}"/>
            </c:ext>
          </c:extLst>
        </c:ser>
        <c:ser>
          <c:idx val="3"/>
          <c:order val="2"/>
          <c:tx>
            <c:v>PE Vinculada al servicio</c:v>
          </c:tx>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'8CuantíaPrest'!$J$12:$J$20</c:f>
              <c:numCache>
                <c:formatCode>0.0%</c:formatCode>
                <c:ptCount val="9"/>
                <c:pt idx="0">
                  <c:v>1.5339971973858803E-2</c:v>
                </c:pt>
                <c:pt idx="1">
                  <c:v>1.8105383251280397E-3</c:v>
                </c:pt>
                <c:pt idx="2">
                  <c:v>9.8091494190156135E-3</c:v>
                </c:pt>
                <c:pt idx="3">
                  <c:v>0.1406887486203946</c:v>
                </c:pt>
                <c:pt idx="4">
                  <c:v>0.10410595369486229</c:v>
                </c:pt>
                <c:pt idx="5">
                  <c:v>0.18354642294671314</c:v>
                </c:pt>
                <c:pt idx="6">
                  <c:v>0.22783020622775579</c:v>
                </c:pt>
                <c:pt idx="7">
                  <c:v>0.11282381973982812</c:v>
                </c:pt>
                <c:pt idx="8">
                  <c:v>0.20404518905244359</c:v>
                </c:pt>
              </c:numCache>
            </c:numRef>
          </c:val>
          <c:extLst>
            <c:ext xmlns:c16="http://schemas.microsoft.com/office/drawing/2014/chart" uri="{C3380CC4-5D6E-409C-BE32-E72D297353CC}">
              <c16:uniqueId val="{00000002-FE47-43F0-893F-E3F679C8820C}"/>
            </c:ext>
          </c:extLst>
        </c:ser>
        <c:dLbls>
          <c:showLegendKey val="0"/>
          <c:showVal val="0"/>
          <c:showCatName val="0"/>
          <c:showSerName val="0"/>
          <c:showPercent val="0"/>
          <c:showBubbleSize val="0"/>
        </c:dLbls>
        <c:gapWidth val="50"/>
        <c:overlap val="-27"/>
        <c:axId val="-2058249744"/>
        <c:axId val="-2095907840"/>
      </c:barChart>
      <c:catAx>
        <c:axId val="-2058249744"/>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7840"/>
        <c:crosses val="autoZero"/>
        <c:auto val="1"/>
        <c:lblAlgn val="ctr"/>
        <c:lblOffset val="100"/>
        <c:noMultiLvlLbl val="0"/>
      </c:catAx>
      <c:valAx>
        <c:axId val="-209590784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49744"/>
        <c:crosses val="autoZero"/>
        <c:crossBetween val="between"/>
        <c:majorUnit val="0.2"/>
      </c:valAx>
      <c:spPr>
        <a:noFill/>
        <a:ln w="25400">
          <a:noFill/>
        </a:ln>
      </c:spPr>
    </c:plotArea>
    <c:legend>
      <c:legendPos val="r"/>
      <c:layout>
        <c:manualLayout>
          <c:xMode val="edge"/>
          <c:yMode val="edge"/>
          <c:x val="0.75283255683005013"/>
          <c:y val="0.20264482634756276"/>
          <c:w val="0.18257690107075719"/>
          <c:h val="0.7375794783416721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chemeClr val="tx1">
                    <a:lumMod val="65000"/>
                    <a:lumOff val="35000"/>
                  </a:schemeClr>
                </a:solidFill>
                <a:latin typeface="+mn-lt"/>
                <a:ea typeface="+mn-ea"/>
                <a:cs typeface="+mn-cs"/>
              </a:defRPr>
            </a:pPr>
            <a:r>
              <a:rPr lang="en-US" sz="900" b="1" i="0" u="none" strike="noStrike" baseline="0">
                <a:effectLst/>
              </a:rPr>
              <a:t>Distribución de la cuantía de las Prestaciones Económicas (euros). </a:t>
            </a:r>
            <a:r>
              <a:rPr lang="en-US" sz="900" b="1" baseline="0"/>
              <a:t> GRADO III</a:t>
            </a:r>
            <a:endParaRPr lang="en-US" sz="900" b="1"/>
          </a:p>
        </c:rich>
      </c:tx>
      <c:layout>
        <c:manualLayout>
          <c:xMode val="edge"/>
          <c:yMode val="edge"/>
          <c:x val="0.10812170886412595"/>
          <c:y val="3.9139671568087196E-2"/>
        </c:manualLayout>
      </c:layout>
      <c:overlay val="0"/>
      <c:spPr>
        <a:noFill/>
        <a:ln>
          <a:noFill/>
        </a:ln>
        <a:effectLst/>
      </c:spPr>
    </c:title>
    <c:autoTitleDeleted val="0"/>
    <c:plotArea>
      <c:layout>
        <c:manualLayout>
          <c:layoutTarget val="inner"/>
          <c:xMode val="edge"/>
          <c:yMode val="edge"/>
          <c:x val="9.2260885681231877E-2"/>
          <c:y val="0.16182665782776981"/>
          <c:w val="0.75733171159011725"/>
          <c:h val="0.65964297875210354"/>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'8CuantíaPrest'!$E$12:$E$20</c:f>
              <c:numCache>
                <c:formatCode>0.0%</c:formatCode>
                <c:ptCount val="9"/>
                <c:pt idx="0">
                  <c:v>1.6346737658213069E-3</c:v>
                </c:pt>
                <c:pt idx="1">
                  <c:v>1.6680344549197009E-4</c:v>
                </c:pt>
                <c:pt idx="2">
                  <c:v>1.3010668748373666E-3</c:v>
                </c:pt>
                <c:pt idx="3">
                  <c:v>8.4002215149756136E-3</c:v>
                </c:pt>
                <c:pt idx="4">
                  <c:v>0.19183730659140497</c:v>
                </c:pt>
                <c:pt idx="5">
                  <c:v>0.25893899664391468</c:v>
                </c:pt>
                <c:pt idx="6">
                  <c:v>0.50678890023152323</c:v>
                </c:pt>
                <c:pt idx="7">
                  <c:v>3.0871981691653824E-2</c:v>
                </c:pt>
                <c:pt idx="8">
                  <c:v>6.004924037710923E-5</c:v>
                </c:pt>
              </c:numCache>
            </c:numRef>
          </c:val>
          <c:extLst>
            <c:ext xmlns:c16="http://schemas.microsoft.com/office/drawing/2014/chart" uri="{C3380CC4-5D6E-409C-BE32-E72D297353CC}">
              <c16:uniqueId val="{00000000-D438-43EF-A1B3-FD8FCB43CC1D}"/>
            </c:ext>
          </c:extLst>
        </c:ser>
        <c:ser>
          <c:idx val="1"/>
          <c:order val="1"/>
          <c:tx>
            <c:v>PE Asistencia Personal</c:v>
          </c:tx>
          <c:spPr>
            <a:solidFill>
              <a:schemeClr val="accent2"/>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'8CuantíaPrest'!$E$28:$E$36</c:f>
              <c:numCache>
                <c:formatCode>0.0%</c:formatCode>
                <c:ptCount val="9"/>
                <c:pt idx="0">
                  <c:v>1.0176390773405698E-3</c:v>
                </c:pt>
                <c:pt idx="1">
                  <c:v>6.7842605156037987E-4</c:v>
                </c:pt>
                <c:pt idx="2">
                  <c:v>1.0176390773405698E-3</c:v>
                </c:pt>
                <c:pt idx="3">
                  <c:v>2.7137042062415195E-3</c:v>
                </c:pt>
                <c:pt idx="4">
                  <c:v>5.3934871099050201E-2</c:v>
                </c:pt>
                <c:pt idx="5">
                  <c:v>4.4097693351424695E-2</c:v>
                </c:pt>
                <c:pt idx="6">
                  <c:v>4.8168249660786977E-2</c:v>
                </c:pt>
                <c:pt idx="7">
                  <c:v>0.1556987788331072</c:v>
                </c:pt>
                <c:pt idx="8">
                  <c:v>0.69267299864314791</c:v>
                </c:pt>
              </c:numCache>
            </c:numRef>
          </c:val>
          <c:extLst>
            <c:ext xmlns:c16="http://schemas.microsoft.com/office/drawing/2014/chart" uri="{C3380CC4-5D6E-409C-BE32-E72D297353CC}">
              <c16:uniqueId val="{00000001-D438-43EF-A1B3-FD8FCB43CC1D}"/>
            </c:ext>
          </c:extLst>
        </c:ser>
        <c:ser>
          <c:idx val="3"/>
          <c:order val="2"/>
          <c:tx>
            <c:v>PE Vinculada al servicio</c:v>
          </c:tx>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'8CuantíaPrest'!$K$12:$K$20</c:f>
              <c:numCache>
                <c:formatCode>0.0%</c:formatCode>
                <c:ptCount val="9"/>
                <c:pt idx="0">
                  <c:v>1.0473600976611271E-2</c:v>
                </c:pt>
                <c:pt idx="1">
                  <c:v>4.3004189440390644E-4</c:v>
                </c:pt>
                <c:pt idx="2">
                  <c:v>7.5049246733068838E-3</c:v>
                </c:pt>
                <c:pt idx="3">
                  <c:v>1.6535804455788918E-2</c:v>
                </c:pt>
                <c:pt idx="4">
                  <c:v>0.1751519018949588</c:v>
                </c:pt>
                <c:pt idx="5">
                  <c:v>7.632550009710623E-2</c:v>
                </c:pt>
                <c:pt idx="6">
                  <c:v>0.14626973337402546</c:v>
                </c:pt>
                <c:pt idx="7">
                  <c:v>0.20350692228726799</c:v>
                </c:pt>
                <c:pt idx="8">
                  <c:v>0.36380157034653055</c:v>
                </c:pt>
              </c:numCache>
            </c:numRef>
          </c:val>
          <c:extLst>
            <c:ext xmlns:c16="http://schemas.microsoft.com/office/drawing/2014/chart" uri="{C3380CC4-5D6E-409C-BE32-E72D297353CC}">
              <c16:uniqueId val="{00000002-D438-43EF-A1B3-FD8FCB43CC1D}"/>
            </c:ext>
          </c:extLst>
        </c:ser>
        <c:dLbls>
          <c:showLegendKey val="0"/>
          <c:showVal val="0"/>
          <c:showCatName val="0"/>
          <c:showSerName val="0"/>
          <c:showPercent val="0"/>
          <c:showBubbleSize val="0"/>
        </c:dLbls>
        <c:gapWidth val="50"/>
        <c:overlap val="-27"/>
        <c:axId val="-2095912736"/>
        <c:axId val="-2095909472"/>
      </c:barChart>
      <c:catAx>
        <c:axId val="-2095912736"/>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9472"/>
        <c:crosses val="autoZero"/>
        <c:auto val="1"/>
        <c:lblAlgn val="ctr"/>
        <c:lblOffset val="100"/>
        <c:noMultiLvlLbl val="0"/>
      </c:catAx>
      <c:valAx>
        <c:axId val="-209590947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2736"/>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a:solidFill>
                  <a:schemeClr val="accent1">
                    <a:lumMod val="50000"/>
                  </a:schemeClr>
                </a:solidFill>
                <a:latin typeface="+mn-lt"/>
              </a:defRPr>
            </a:pPr>
            <a:r>
              <a:rPr lang="en-US" sz="1100" b="1">
                <a:solidFill>
                  <a:schemeClr val="accent1">
                    <a:lumMod val="50000"/>
                  </a:schemeClr>
                </a:solidFill>
                <a:latin typeface="+mn-lt"/>
              </a:rPr>
              <a:t>Tiempo medio desde la Solicitud de dependencia</a:t>
            </a:r>
            <a:r>
              <a:rPr lang="en-US" sz="1100" b="1" baseline="0">
                <a:solidFill>
                  <a:schemeClr val="accent1">
                    <a:lumMod val="50000"/>
                  </a:schemeClr>
                </a:solidFill>
                <a:latin typeface="+mn-lt"/>
              </a:rPr>
              <a:t> hasta la Resolución de Prestación (días)</a:t>
            </a:r>
            <a:endParaRPr lang="en-US" sz="1100" b="1">
              <a:solidFill>
                <a:schemeClr val="accent1">
                  <a:lumMod val="50000"/>
                </a:schemeClr>
              </a:solidFill>
              <a:latin typeface="+mn-lt"/>
            </a:endParaRPr>
          </a:p>
        </c:rich>
      </c:tx>
      <c:layout>
        <c:manualLayout>
          <c:xMode val="edge"/>
          <c:yMode val="edge"/>
          <c:x val="0.16727867100444779"/>
          <c:y val="1.0683727034120735E-2"/>
        </c:manualLayout>
      </c:layout>
      <c:overlay val="0"/>
    </c:title>
    <c:autoTitleDeleted val="0"/>
    <c:plotArea>
      <c:layout>
        <c:manualLayout>
          <c:layoutTarget val="inner"/>
          <c:xMode val="edge"/>
          <c:yMode val="edge"/>
          <c:x val="0.12526096033402923"/>
          <c:y val="6.7744258530183732E-2"/>
          <c:w val="0.84551148225469763"/>
          <c:h val="0.67535974409448829"/>
        </c:manualLayout>
      </c:layout>
      <c:barChart>
        <c:barDir val="col"/>
        <c:grouping val="clustered"/>
        <c:varyColors val="0"/>
        <c:ser>
          <c:idx val="0"/>
          <c:order val="0"/>
          <c:spPr>
            <a:solidFill>
              <a:schemeClr val="accent1">
                <a:lumMod val="40000"/>
                <a:lumOff val="60000"/>
              </a:schemeClr>
            </a:solidFill>
            <a:ln w="12700">
              <a:solidFill>
                <a:srgbClr val="000000"/>
              </a:solidFill>
              <a:prstDash val="solid"/>
            </a:ln>
          </c:spPr>
          <c:invertIfNegative val="0"/>
          <c:dPt>
            <c:idx val="4"/>
            <c:invertIfNegative val="0"/>
            <c:bubble3D val="0"/>
            <c:extLst>
              <c:ext xmlns:c16="http://schemas.microsoft.com/office/drawing/2014/chart" uri="{C3380CC4-5D6E-409C-BE32-E72D297353CC}">
                <c16:uniqueId val="{00000006-54D3-47CB-B024-215BA3F11768}"/>
              </c:ext>
            </c:extLst>
          </c:dPt>
          <c:dPt>
            <c:idx val="5"/>
            <c:invertIfNegative val="0"/>
            <c:bubble3D val="0"/>
            <c:spPr>
              <a:solidFill>
                <a:schemeClr val="accent1">
                  <a:lumMod val="50000"/>
                </a:schemeClr>
              </a:solidFill>
              <a:ln w="12700">
                <a:solidFill>
                  <a:srgbClr val="000000"/>
                </a:solidFill>
                <a:prstDash val="solid"/>
              </a:ln>
            </c:spPr>
            <c:extLst>
              <c:ext xmlns:c16="http://schemas.microsoft.com/office/drawing/2014/chart" uri="{C3380CC4-5D6E-409C-BE32-E72D297353CC}">
                <c16:uniqueId val="{00000000-F0B9-4BE1-AAFB-F7F36F8DDABA}"/>
              </c:ext>
            </c:extLst>
          </c:dPt>
          <c:dPt>
            <c:idx val="6"/>
            <c:invertIfNegative val="0"/>
            <c:bubble3D val="0"/>
            <c:extLst>
              <c:ext xmlns:c16="http://schemas.microsoft.com/office/drawing/2014/chart" uri="{C3380CC4-5D6E-409C-BE32-E72D297353CC}">
                <c16:uniqueId val="{00000002-F0B9-4BE1-AAFB-F7F36F8DDABA}"/>
              </c:ext>
            </c:extLst>
          </c:dPt>
          <c:dPt>
            <c:idx val="7"/>
            <c:invertIfNegative val="0"/>
            <c:bubble3D val="0"/>
            <c:extLst>
              <c:ext xmlns:c16="http://schemas.microsoft.com/office/drawing/2014/chart" uri="{C3380CC4-5D6E-409C-BE32-E72D297353CC}">
                <c16:uniqueId val="{00000003-F0B9-4BE1-AAFB-F7F36F8DDABA}"/>
              </c:ext>
            </c:extLst>
          </c:dPt>
          <c:dPt>
            <c:idx val="8"/>
            <c:invertIfNegative val="0"/>
            <c:bubble3D val="0"/>
            <c:extLst>
              <c:ext xmlns:c16="http://schemas.microsoft.com/office/drawing/2014/chart" uri="{C3380CC4-5D6E-409C-BE32-E72D297353CC}">
                <c16:uniqueId val="{00000004-F0B9-4BE1-AAFB-F7F36F8DDABA}"/>
              </c:ext>
            </c:extLst>
          </c:dPt>
          <c:dPt>
            <c:idx val="9"/>
            <c:invertIfNegative val="0"/>
            <c:bubble3D val="0"/>
            <c:extLst>
              <c:ext xmlns:c16="http://schemas.microsoft.com/office/drawing/2014/chart" uri="{C3380CC4-5D6E-409C-BE32-E72D297353CC}">
                <c16:uniqueId val="{00000005-F0B9-4BE1-AAFB-F7F36F8DDABA}"/>
              </c:ext>
            </c:extLst>
          </c:dPt>
          <c:dLbls>
            <c:dLbl>
              <c:idx val="0"/>
              <c:layout>
                <c:manualLayout>
                  <c:x val="7.9840319361277438E-3"/>
                  <c:y val="6.83760683760681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0B9-4BE1-AAFB-F7F36F8DDABA}"/>
                </c:ext>
              </c:extLst>
            </c:dLbl>
            <c:dLbl>
              <c:idx val="1"/>
              <c:layout>
                <c:manualLayout>
                  <c:x val="-2.4395371320756874E-17"/>
                  <c:y val="-4.558404558404600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0B9-4BE1-AAFB-F7F36F8DDABA}"/>
                </c:ext>
              </c:extLst>
            </c:dLbl>
            <c:dLbl>
              <c:idx val="3"/>
              <c:layout>
                <c:manualLayout>
                  <c:x val="-4.8790742641513747E-17"/>
                  <c:y val="-4.558404558404600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0B9-4BE1-AAFB-F7F36F8DDABA}"/>
                </c:ext>
              </c:extLst>
            </c:dLbl>
            <c:dLbl>
              <c:idx val="5"/>
              <c:layout>
                <c:manualLayout>
                  <c:x val="0"/>
                  <c:y val="6.83760683760683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0B9-4BE1-AAFB-F7F36F8DDABA}"/>
                </c:ext>
              </c:extLst>
            </c:dLbl>
            <c:dLbl>
              <c:idx val="6"/>
              <c:layout>
                <c:manualLayout>
                  <c:x val="2.6613439787091992E-3"/>
                  <c:y val="6.8376068376067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0B9-4BE1-AAFB-F7F36F8DDABA}"/>
                </c:ext>
              </c:extLst>
            </c:dLbl>
            <c:dLbl>
              <c:idx val="7"/>
              <c:layout>
                <c:manualLayout>
                  <c:x val="-4.8790742641513747E-17"/>
                  <c:y val="8.333333333333333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0B9-4BE1-AAFB-F7F36F8DDABA}"/>
                </c:ext>
              </c:extLst>
            </c:dLbl>
            <c:dLbl>
              <c:idx val="8"/>
              <c:layout>
                <c:manualLayout>
                  <c:x val="0"/>
                  <c:y val="6.250000000000000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0B9-4BE1-AAFB-F7F36F8DDABA}"/>
                </c:ext>
              </c:extLst>
            </c:dLbl>
            <c:spPr>
              <a:noFill/>
              <a:ln w="25400">
                <a:noFill/>
              </a:ln>
            </c:spPr>
            <c:txPr>
              <a:bodyPr wrap="square" lIns="38100" tIns="19050" rIns="38100" bIns="19050" anchor="ctr">
                <a:spAutoFit/>
              </a:bodyPr>
              <a:lstStyle/>
              <a:p>
                <a:pPr>
                  <a:defRPr sz="900">
                    <a:solidFill>
                      <a:schemeClr val="accent1"/>
                    </a:solidFill>
                    <a:latin typeface="+mn-lt"/>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'9TiempoEspera'!$P$13:$P$32</c:f>
              <c:strCache>
                <c:ptCount val="20"/>
                <c:pt idx="0">
                  <c:v>Andalucía</c:v>
                </c:pt>
                <c:pt idx="1">
                  <c:v>Canarias</c:v>
                </c:pt>
                <c:pt idx="2">
                  <c:v>Murcia, Región de</c:v>
                </c:pt>
                <c:pt idx="3">
                  <c:v>Galicia</c:v>
                </c:pt>
                <c:pt idx="4">
                  <c:v>Asturias, Principado de</c:v>
                </c:pt>
                <c:pt idx="5">
                  <c:v>TOTAL</c:v>
                </c:pt>
                <c:pt idx="6">
                  <c:v>Comunitat Valenciana</c:v>
                </c:pt>
                <c:pt idx="7">
                  <c:v>Madrid, Comunidad de*</c:v>
                </c:pt>
                <c:pt idx="8">
                  <c:v>Extremadura</c:v>
                </c:pt>
                <c:pt idx="9">
                  <c:v>Melilla</c:v>
                </c:pt>
                <c:pt idx="10">
                  <c:v>Cataluña</c:v>
                </c:pt>
                <c:pt idx="11">
                  <c:v>Balears, Illes</c:v>
                </c:pt>
                <c:pt idx="12">
                  <c:v>Rioja, La</c:v>
                </c:pt>
                <c:pt idx="13">
                  <c:v>Cantabria</c:v>
                </c:pt>
                <c:pt idx="14">
                  <c:v>Navarra, Comunidad Foral de</c:v>
                </c:pt>
                <c:pt idx="15">
                  <c:v>Aragón</c:v>
                </c:pt>
                <c:pt idx="16">
                  <c:v>Castilla - La Mancha</c:v>
                </c:pt>
                <c:pt idx="17">
                  <c:v>Castilla y León*</c:v>
                </c:pt>
                <c:pt idx="18">
                  <c:v>País Vasco*</c:v>
                </c:pt>
                <c:pt idx="19">
                  <c:v>Ceuta</c:v>
                </c:pt>
              </c:strCache>
            </c:strRef>
          </c:cat>
          <c:val>
            <c:numRef>
              <c:f>'9TiempoEspera'!$Q$13:$Q$32</c:f>
              <c:numCache>
                <c:formatCode>#,##0</c:formatCode>
                <c:ptCount val="20"/>
                <c:pt idx="0">
                  <c:v>611.02</c:v>
                </c:pt>
                <c:pt idx="1">
                  <c:v>566.89</c:v>
                </c:pt>
                <c:pt idx="2">
                  <c:v>516.96</c:v>
                </c:pt>
                <c:pt idx="3">
                  <c:v>387.74</c:v>
                </c:pt>
                <c:pt idx="4">
                  <c:v>342.87</c:v>
                </c:pt>
                <c:pt idx="5">
                  <c:v>331.74</c:v>
                </c:pt>
                <c:pt idx="6">
                  <c:v>313.39</c:v>
                </c:pt>
                <c:pt idx="7">
                  <c:v>302.39999999999998</c:v>
                </c:pt>
                <c:pt idx="8">
                  <c:v>281.48</c:v>
                </c:pt>
                <c:pt idx="9">
                  <c:v>272.67</c:v>
                </c:pt>
                <c:pt idx="10">
                  <c:v>267.81</c:v>
                </c:pt>
                <c:pt idx="11">
                  <c:v>248.04</c:v>
                </c:pt>
                <c:pt idx="12">
                  <c:v>209.91</c:v>
                </c:pt>
                <c:pt idx="13">
                  <c:v>209.6</c:v>
                </c:pt>
                <c:pt idx="14">
                  <c:v>203.1</c:v>
                </c:pt>
                <c:pt idx="15">
                  <c:v>193.83</c:v>
                </c:pt>
                <c:pt idx="16">
                  <c:v>188.73</c:v>
                </c:pt>
                <c:pt idx="17">
                  <c:v>126.53</c:v>
                </c:pt>
                <c:pt idx="18">
                  <c:v>125.77</c:v>
                </c:pt>
                <c:pt idx="19">
                  <c:v>57.72</c:v>
                </c:pt>
              </c:numCache>
            </c:numRef>
          </c:val>
          <c:extLst>
            <c:ext xmlns:c16="http://schemas.microsoft.com/office/drawing/2014/chart" uri="{C3380CC4-5D6E-409C-BE32-E72D297353CC}">
              <c16:uniqueId val="{00000009-F0B9-4BE1-AAFB-F7F36F8DDABA}"/>
            </c:ext>
          </c:extLst>
        </c:ser>
        <c:dLbls>
          <c:showLegendKey val="0"/>
          <c:showVal val="0"/>
          <c:showCatName val="0"/>
          <c:showSerName val="0"/>
          <c:showPercent val="0"/>
          <c:showBubbleSize val="0"/>
        </c:dLbls>
        <c:gapWidth val="20"/>
        <c:axId val="-2095908928"/>
        <c:axId val="-2095911104"/>
      </c:barChart>
      <c:catAx>
        <c:axId val="-209590892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i="0" u="none" strike="noStrike" baseline="0">
                <a:solidFill>
                  <a:schemeClr val="accent1"/>
                </a:solidFill>
                <a:latin typeface="+mn-lt"/>
                <a:ea typeface="Arial"/>
                <a:cs typeface="Arial"/>
              </a:defRPr>
            </a:pPr>
            <a:endParaRPr lang="es-ES"/>
          </a:p>
        </c:txPr>
        <c:crossAx val="-2095911104"/>
        <c:crosses val="autoZero"/>
        <c:auto val="1"/>
        <c:lblAlgn val="ctr"/>
        <c:lblOffset val="100"/>
        <c:tickLblSkip val="1"/>
        <c:tickMarkSkip val="1"/>
        <c:noMultiLvlLbl val="0"/>
      </c:catAx>
      <c:valAx>
        <c:axId val="-2095911104"/>
        <c:scaling>
          <c:orientation val="minMax"/>
          <c:max val="1004"/>
          <c:min val="0"/>
        </c:scaling>
        <c:delete val="0"/>
        <c:axPos val="l"/>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9590892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en el tramo de edad de 0 a 64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7"/>
            <c:invertIfNegative val="0"/>
            <c:bubble3D val="0"/>
            <c:extLst>
              <c:ext xmlns:c16="http://schemas.microsoft.com/office/drawing/2014/chart" uri="{C3380CC4-5D6E-409C-BE32-E72D297353CC}">
                <c16:uniqueId val="{0000000B-686B-498B-ACF0-F46FF0C502D2}"/>
              </c:ext>
            </c:extLst>
          </c:dPt>
          <c:dPt>
            <c:idx val="8"/>
            <c:invertIfNegative val="0"/>
            <c:bubble3D val="0"/>
            <c:extLst>
              <c:ext xmlns:c16="http://schemas.microsoft.com/office/drawing/2014/chart" uri="{C3380CC4-5D6E-409C-BE32-E72D297353CC}">
                <c16:uniqueId val="{00000000-686B-498B-ACF0-F46FF0C502D2}"/>
              </c:ext>
            </c:extLst>
          </c:dPt>
          <c:dPt>
            <c:idx val="9"/>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2-686B-498B-ACF0-F46FF0C502D2}"/>
              </c:ext>
            </c:extLst>
          </c:dPt>
          <c:dPt>
            <c:idx val="10"/>
            <c:invertIfNegative val="0"/>
            <c:bubble3D val="0"/>
            <c:extLst>
              <c:ext xmlns:c16="http://schemas.microsoft.com/office/drawing/2014/chart" uri="{C3380CC4-5D6E-409C-BE32-E72D297353CC}">
                <c16:uniqueId val="{00000003-686B-498B-ACF0-F46FF0C502D2}"/>
              </c:ext>
            </c:extLst>
          </c:dPt>
          <c:dLbls>
            <c:dLbl>
              <c:idx val="0"/>
              <c:layout>
                <c:manualLayout>
                  <c:x val="1.118099231306778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86B-498B-ACF0-F46FF0C502D2}"/>
                </c:ext>
              </c:extLst>
            </c:dLbl>
            <c:dLbl>
              <c:idx val="1"/>
              <c:layout>
                <c:manualLayout>
                  <c:x val="8.3857938810280291E-3"/>
                  <c:y val="-1.1030759053880138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86B-498B-ACF0-F46FF0C502D2}"/>
                </c:ext>
              </c:extLst>
            </c:dLbl>
            <c:dLbl>
              <c:idx val="2"/>
              <c:layout>
                <c:manualLayout>
                  <c:x val="2.7951769186746393E-3"/>
                  <c:y val="4.813477737665440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86B-498B-ACF0-F46FF0C502D2}"/>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86B-498B-ACF0-F46FF0C502D2}"/>
                </c:ext>
              </c:extLst>
            </c:dLbl>
            <c:dLbl>
              <c:idx val="4"/>
              <c:layout>
                <c:manualLayout>
                  <c:x val="3.9510850617357042E-3"/>
                  <c:y val="9.626955475330904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86B-498B-ACF0-F46FF0C502D2}"/>
                </c:ext>
              </c:extLst>
            </c:dLbl>
            <c:dLbl>
              <c:idx val="5"/>
              <c:layout>
                <c:manualLayout>
                  <c:x val="3.3497479174240674E-3"/>
                  <c:y val="7.878601381723835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86B-498B-ACF0-F46FF0C502D2}"/>
                </c:ext>
              </c:extLst>
            </c:dLbl>
            <c:dLbl>
              <c:idx val="6"/>
              <c:layout>
                <c:manualLayout>
                  <c:x val="-1.1236051714712023E-5"/>
                  <c:y val="7.22020092316046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86B-498B-ACF0-F46FF0C502D2}"/>
                </c:ext>
              </c:extLst>
            </c:dLbl>
            <c:dLbl>
              <c:idx val="7"/>
              <c:layout>
                <c:manualLayout>
                  <c:x val="-2.7624886520266766E-3"/>
                  <c:y val="4.3819350167435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86B-498B-ACF0-F46FF0C502D2}"/>
                </c:ext>
              </c:extLst>
            </c:dLbl>
            <c:dLbl>
              <c:idx val="8"/>
              <c:layout>
                <c:manualLayout>
                  <c:x val="-6.126356406866763E-17"/>
                  <c:y val="-2.4067388688327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86B-498B-ACF0-F46FF0C502D2}"/>
                </c:ext>
              </c:extLst>
            </c:dLbl>
            <c:dLbl>
              <c:idx val="9"/>
              <c:layout>
                <c:manualLayout>
                  <c:x val="0"/>
                  <c:y val="7.2202166064981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86B-498B-ACF0-F46FF0C502D2}"/>
                </c:ext>
              </c:extLst>
            </c:dLbl>
            <c:dLbl>
              <c:idx val="10"/>
              <c:layout>
                <c:manualLayout>
                  <c:x val="2.8032193394921293E-3"/>
                  <c:y val="9.626934564213984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86B-498B-ACF0-F46FF0C502D2}"/>
                </c:ext>
              </c:extLst>
            </c:dLbl>
            <c:dLbl>
              <c:idx val="11"/>
              <c:layout>
                <c:manualLayout>
                  <c:x val="2.8033071211462316E-3"/>
                  <c:y val="7.2202009231604669E-3"/>
                </c:manualLayout>
              </c:layout>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686B-498B-ACF0-F46FF0C502D2}"/>
                </c:ext>
              </c:extLst>
            </c:dLbl>
            <c:dLbl>
              <c:idx val="13"/>
              <c:layout>
                <c:manualLayout>
                  <c:x val="-1.1232540448470264E-3"/>
                  <c:y val="4.15506682354360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86B-498B-ACF0-F46FF0C502D2}"/>
                </c:ext>
              </c:extLst>
            </c:dLbl>
            <c:dLbl>
              <c:idx val="14"/>
              <c:layout>
                <c:manualLayout>
                  <c:x val="0"/>
                  <c:y val="9.626955475330838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86B-498B-ACF0-F46FF0C502D2}"/>
                </c:ext>
              </c:extLst>
            </c:dLbl>
            <c:dLbl>
              <c:idx val="15"/>
              <c:layout>
                <c:manualLayout>
                  <c:x val="5.5904961565338921E-3"/>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86B-498B-ACF0-F46FF0C502D2}"/>
                </c:ext>
              </c:extLst>
            </c:dLbl>
            <c:dLbl>
              <c:idx val="16"/>
              <c:layout>
                <c:manualLayout>
                  <c:x val="1.0025062656641603E-2"/>
                  <c:y val="7.220216606498106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86B-498B-ACF0-F46FF0C502D2}"/>
                </c:ext>
              </c:extLst>
            </c:dLbl>
            <c:dLbl>
              <c:idx val="17"/>
              <c:layout>
                <c:manualLayout>
                  <c:x val="1.1180992313067784E-2"/>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86B-498B-ACF0-F46FF0C502D2}"/>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86B-498B-ACF0-F46FF0C502D2}"/>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'24asolcasaad_pobl'!$AK$11:$AK$29</c:f>
              <c:strCache>
                <c:ptCount val="19"/>
                <c:pt idx="0">
                  <c:v>Ceuta y Melilla</c:v>
                </c:pt>
                <c:pt idx="1">
                  <c:v>Castilla y León</c:v>
                </c:pt>
                <c:pt idx="2">
                  <c:v>País Vasco</c:v>
                </c:pt>
                <c:pt idx="3">
                  <c:v>Murcia, Región de</c:v>
                </c:pt>
                <c:pt idx="4">
                  <c:v>Andalucía</c:v>
                </c:pt>
                <c:pt idx="5">
                  <c:v>Extremadura</c:v>
                </c:pt>
                <c:pt idx="6">
                  <c:v>Asturias, Principado de</c:v>
                </c:pt>
                <c:pt idx="7">
                  <c:v>Cataluña</c:v>
                </c:pt>
                <c:pt idx="8">
                  <c:v>Cantabria</c:v>
                </c:pt>
                <c:pt idx="9">
                  <c:v>TOTAL</c:v>
                </c:pt>
                <c:pt idx="10">
                  <c:v>Comunitat Valenciana</c:v>
                </c:pt>
                <c:pt idx="11">
                  <c:v>Canarias</c:v>
                </c:pt>
                <c:pt idx="12">
                  <c:v>Castilla - La Mancha</c:v>
                </c:pt>
                <c:pt idx="13">
                  <c:v>Rioja, La</c:v>
                </c:pt>
                <c:pt idx="14">
                  <c:v>Balears, Illes</c:v>
                </c:pt>
                <c:pt idx="15">
                  <c:v>Galicia</c:v>
                </c:pt>
                <c:pt idx="16">
                  <c:v>Madrid, Comunidad de</c:v>
                </c:pt>
                <c:pt idx="17">
                  <c:v>Aragón</c:v>
                </c:pt>
                <c:pt idx="18">
                  <c:v>Navarra, Comunidad Foral de</c:v>
                </c:pt>
              </c:strCache>
            </c:strRef>
          </c:cat>
          <c:val>
            <c:numRef>
              <c:f>'24asolcasaad_pobl'!$AL$11:$AL$29</c:f>
              <c:numCache>
                <c:formatCode>0.00</c:formatCode>
                <c:ptCount val="19"/>
                <c:pt idx="0">
                  <c:v>2.0170475669025749</c:v>
                </c:pt>
                <c:pt idx="1">
                  <c:v>1.8448938043452832</c:v>
                </c:pt>
                <c:pt idx="2">
                  <c:v>1.8222254191778819</c:v>
                </c:pt>
                <c:pt idx="3">
                  <c:v>1.7715954605370101</c:v>
                </c:pt>
                <c:pt idx="4">
                  <c:v>1.7093239883599267</c:v>
                </c:pt>
                <c:pt idx="5">
                  <c:v>1.6700665866542723</c:v>
                </c:pt>
                <c:pt idx="6">
                  <c:v>1.4940833476247641</c:v>
                </c:pt>
                <c:pt idx="7">
                  <c:v>1.4929389739108356</c:v>
                </c:pt>
                <c:pt idx="8">
                  <c:v>1.4655252835318315</c:v>
                </c:pt>
                <c:pt idx="9">
                  <c:v>1.4588495604606384</c:v>
                </c:pt>
                <c:pt idx="10">
                  <c:v>1.3892230622734734</c:v>
                </c:pt>
                <c:pt idx="11">
                  <c:v>1.3869384041010278</c:v>
                </c:pt>
                <c:pt idx="12">
                  <c:v>1.3699877950763553</c:v>
                </c:pt>
                <c:pt idx="13">
                  <c:v>1.3546158087433211</c:v>
                </c:pt>
                <c:pt idx="14">
                  <c:v>1.3178992794362183</c:v>
                </c:pt>
                <c:pt idx="15">
                  <c:v>1.2603660761768996</c:v>
                </c:pt>
                <c:pt idx="16">
                  <c:v>1.0777531882401949</c:v>
                </c:pt>
                <c:pt idx="17">
                  <c:v>1.0541648032682174</c:v>
                </c:pt>
                <c:pt idx="18">
                  <c:v>0.96218401745957238</c:v>
                </c:pt>
              </c:numCache>
            </c:numRef>
          </c:val>
          <c:extLst>
            <c:ext xmlns:c16="http://schemas.microsoft.com/office/drawing/2014/chart" uri="{C3380CC4-5D6E-409C-BE32-E72D297353CC}">
              <c16:uniqueId val="{00000013-686B-498B-ACF0-F46FF0C502D2}"/>
            </c:ext>
          </c:extLst>
        </c:ser>
        <c:dLbls>
          <c:showLegendKey val="0"/>
          <c:showVal val="0"/>
          <c:showCatName val="0"/>
          <c:showSerName val="0"/>
          <c:showPercent val="0"/>
          <c:showBubbleSize val="0"/>
        </c:dLbls>
        <c:gapWidth val="20"/>
        <c:axId val="711915360"/>
        <c:axId val="711916448"/>
      </c:barChart>
      <c:catAx>
        <c:axId val="71191536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b="1">
                <a:solidFill>
                  <a:sysClr val="windowText" lastClr="000000"/>
                </a:solidFill>
                <a:latin typeface="+mn-lt"/>
              </a:defRPr>
            </a:pPr>
            <a:endParaRPr lang="es-ES"/>
          </a:p>
        </c:txPr>
        <c:crossAx val="711916448"/>
        <c:crosses val="autoZero"/>
        <c:auto val="1"/>
        <c:lblAlgn val="ctr"/>
        <c:lblOffset val="100"/>
        <c:tickLblSkip val="1"/>
        <c:tickMarkSkip val="1"/>
        <c:noMultiLvlLbl val="0"/>
      </c:catAx>
      <c:valAx>
        <c:axId val="71191644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71191536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chemeClr val="accent1">
              <a:lumMod val="50000"/>
            </a:schemeClr>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1"/>
            </a:solidFill>
            <a:ln>
              <a:noFill/>
            </a:ln>
            <a:effectLst/>
          </c:spPr>
          <c:invertIfNegative val="0"/>
          <c:dPt>
            <c:idx val="9"/>
            <c:invertIfNegative val="0"/>
            <c:bubble3D val="0"/>
            <c:spPr>
              <a:solidFill>
                <a:schemeClr val="accent1"/>
              </a:solidFill>
              <a:ln>
                <a:noFill/>
              </a:ln>
              <a:effectLst/>
            </c:spPr>
            <c:extLst>
              <c:ext xmlns:c16="http://schemas.microsoft.com/office/drawing/2014/chart" uri="{C3380CC4-5D6E-409C-BE32-E72D297353CC}">
                <c16:uniqueId val="{00000000-6C81-47B0-B1AF-BAF6FD9CCEB2}"/>
              </c:ext>
            </c:extLst>
          </c:dPt>
          <c:dPt>
            <c:idx val="10"/>
            <c:invertIfNegative val="0"/>
            <c:bubble3D val="0"/>
            <c:spPr>
              <a:solidFill>
                <a:schemeClr val="accent1"/>
              </a:solidFill>
              <a:ln>
                <a:noFill/>
              </a:ln>
              <a:effectLst/>
            </c:spPr>
            <c:extLst>
              <c:ext xmlns:c16="http://schemas.microsoft.com/office/drawing/2014/chart" uri="{C3380CC4-5D6E-409C-BE32-E72D297353CC}">
                <c16:uniqueId val="{0000000F-6C81-47B0-B1AF-BAF6FD9CCEB2}"/>
              </c:ext>
            </c:extLst>
          </c:dPt>
          <c:dPt>
            <c:idx val="11"/>
            <c:invertIfNegative val="0"/>
            <c:bubble3D val="0"/>
            <c:spPr>
              <a:solidFill>
                <a:schemeClr val="accent1">
                  <a:lumMod val="50000"/>
                </a:schemeClr>
              </a:solidFill>
              <a:ln>
                <a:noFill/>
              </a:ln>
              <a:effectLst/>
            </c:spPr>
            <c:extLst>
              <c:ext xmlns:c16="http://schemas.microsoft.com/office/drawing/2014/chart" uri="{C3380CC4-5D6E-409C-BE32-E72D297353CC}">
                <c16:uniqueId val="{00000001-6C81-47B0-B1AF-BAF6FD9CCEB2}"/>
              </c:ext>
            </c:extLst>
          </c:dPt>
          <c:dPt>
            <c:idx val="12"/>
            <c:invertIfNegative val="0"/>
            <c:bubble3D val="0"/>
            <c:spPr>
              <a:solidFill>
                <a:schemeClr val="accent1"/>
              </a:solidFill>
              <a:ln>
                <a:noFill/>
              </a:ln>
              <a:effectLst/>
            </c:spPr>
            <c:extLst>
              <c:ext xmlns:c16="http://schemas.microsoft.com/office/drawing/2014/chart" uri="{C3380CC4-5D6E-409C-BE32-E72D297353CC}">
                <c16:uniqueId val="{00000002-6C81-47B0-B1AF-BAF6FD9CCEB2}"/>
              </c:ext>
            </c:extLst>
          </c:dPt>
          <c:dPt>
            <c:idx val="13"/>
            <c:invertIfNegative val="0"/>
            <c:bubble3D val="0"/>
            <c:extLst>
              <c:ext xmlns:c16="http://schemas.microsoft.com/office/drawing/2014/chart" uri="{C3380CC4-5D6E-409C-BE32-E72D297353CC}">
                <c16:uniqueId val="{00000004-6C81-47B0-B1AF-BAF6FD9CCEB2}"/>
              </c:ext>
            </c:extLst>
          </c:dPt>
          <c:dPt>
            <c:idx val="14"/>
            <c:invertIfNegative val="0"/>
            <c:bubble3D val="0"/>
            <c:extLst>
              <c:ext xmlns:c16="http://schemas.microsoft.com/office/drawing/2014/chart" uri="{C3380CC4-5D6E-409C-BE32-E72D297353CC}">
                <c16:uniqueId val="{00000005-6C81-47B0-B1AF-BAF6FD9CCEB2}"/>
              </c:ext>
            </c:extLst>
          </c:dPt>
          <c:dLbls>
            <c:dLbl>
              <c:idx val="0"/>
              <c:layout>
                <c:manualLayout>
                  <c:x val="0"/>
                  <c:y val="-3.0478894636931943E-3"/>
                </c:manualLayout>
              </c:layout>
              <c:tx>
                <c:rich>
                  <a:bodyPr/>
                  <a:lstStyle/>
                  <a:p>
                    <a:fld id="{3AE88EBA-9FF6-4FCB-AF1D-4EEF805CAA60}" type="CELLRANGE">
                      <a:rPr lang="en-US" baseline="0"/>
                      <a:pPr/>
                      <a:t>[CELLRANGE]</a:t>
                    </a:fld>
                    <a:r>
                      <a:rPr lang="en-US" baseline="0"/>
                      <a:t>
</a:t>
                    </a:r>
                    <a:fld id="{5C376B27-5D1F-47AE-85E6-D634B9482CA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6C81-47B0-B1AF-BAF6FD9CCEB2}"/>
                </c:ext>
              </c:extLst>
            </c:dLbl>
            <c:dLbl>
              <c:idx val="1"/>
              <c:layout>
                <c:manualLayout>
                  <c:x val="0"/>
                  <c:y val="-1.7720988787653831E-2"/>
                </c:manualLayout>
              </c:layout>
              <c:tx>
                <c:rich>
                  <a:bodyPr/>
                  <a:lstStyle/>
                  <a:p>
                    <a:fld id="{428163E2-0B39-4A54-87A1-44A6509401E0}" type="CELLRANGE">
                      <a:rPr lang="en-US" baseline="0"/>
                      <a:pPr/>
                      <a:t>[CELLRANGE]</a:t>
                    </a:fld>
                    <a:r>
                      <a:rPr lang="en-US" baseline="0"/>
                      <a:t>
</a:t>
                    </a:r>
                    <a:fld id="{B0D0B211-DA3F-494B-B9E8-4C7D7FC57D6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6C81-47B0-B1AF-BAF6FD9CCEB2}"/>
                </c:ext>
              </c:extLst>
            </c:dLbl>
            <c:dLbl>
              <c:idx val="2"/>
              <c:layout>
                <c:manualLayout>
                  <c:x val="-3.1535065771196298E-17"/>
                  <c:y val="-8.2036905618415919E-3"/>
                </c:manualLayout>
              </c:layout>
              <c:tx>
                <c:rich>
                  <a:bodyPr/>
                  <a:lstStyle/>
                  <a:p>
                    <a:fld id="{1038739E-DD1B-4B67-93B6-01158DDF094C}" type="CELLRANGE">
                      <a:rPr lang="en-US" baseline="0"/>
                      <a:pPr/>
                      <a:t>[CELLRANGE]</a:t>
                    </a:fld>
                    <a:r>
                      <a:rPr lang="en-US" baseline="0"/>
                      <a:t>
</a:t>
                    </a:r>
                    <a:fld id="{3CE147EF-8312-4929-9553-337FE963E95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6C81-47B0-B1AF-BAF6FD9CCEB2}"/>
                </c:ext>
              </c:extLst>
            </c:dLbl>
            <c:dLbl>
              <c:idx val="3"/>
              <c:layout>
                <c:manualLayout>
                  <c:x val="0"/>
                  <c:y val="-1.6731786998662599E-2"/>
                </c:manualLayout>
              </c:layout>
              <c:tx>
                <c:rich>
                  <a:bodyPr/>
                  <a:lstStyle/>
                  <a:p>
                    <a:fld id="{2DB24A35-D643-4CC9-8B37-D706CD24C0D4}" type="CELLRANGE">
                      <a:rPr lang="en-US" baseline="0"/>
                      <a:pPr/>
                      <a:t>[CELLRANGE]</a:t>
                    </a:fld>
                    <a:r>
                      <a:rPr lang="en-US" baseline="0"/>
                      <a:t>
</a:t>
                    </a:r>
                    <a:fld id="{C4E09995-2B09-4681-9C87-058CC5C3305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6C81-47B0-B1AF-BAF6FD9CCEB2}"/>
                </c:ext>
              </c:extLst>
            </c:dLbl>
            <c:dLbl>
              <c:idx val="4"/>
              <c:layout>
                <c:manualLayout>
                  <c:x val="-3.1535065771196298E-17"/>
                  <c:y val="-8.7159103644407574E-3"/>
                </c:manualLayout>
              </c:layout>
              <c:tx>
                <c:rich>
                  <a:bodyPr/>
                  <a:lstStyle/>
                  <a:p>
                    <a:fld id="{53159769-EAB1-4BC9-AB50-41CBC7E7BFF2}" type="CELLRANGE">
                      <a:rPr lang="en-US" baseline="0"/>
                      <a:pPr/>
                      <a:t>[CELLRANGE]</a:t>
                    </a:fld>
                    <a:r>
                      <a:rPr lang="en-US" baseline="0"/>
                      <a:t>
</a:t>
                    </a:r>
                    <a:fld id="{9FA1FCAE-2745-4999-A4CB-D9A78431AA2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6C81-47B0-B1AF-BAF6FD9CCEB2}"/>
                </c:ext>
              </c:extLst>
            </c:dLbl>
            <c:dLbl>
              <c:idx val="5"/>
              <c:layout>
                <c:manualLayout>
                  <c:x val="0"/>
                  <c:y val="-1.7646335475998459E-2"/>
                </c:manualLayout>
              </c:layout>
              <c:tx>
                <c:rich>
                  <a:bodyPr/>
                  <a:lstStyle/>
                  <a:p>
                    <a:fld id="{C949B88E-E6D7-4B15-B645-9865D6A95260}" type="CELLRANGE">
                      <a:rPr lang="en-US" baseline="0"/>
                      <a:pPr/>
                      <a:t>[CELLRANGE]</a:t>
                    </a:fld>
                    <a:r>
                      <a:rPr lang="en-US" baseline="0"/>
                      <a:t>
</a:t>
                    </a:r>
                    <a:fld id="{64765899-74A6-42B5-AE25-3B117DDB080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6C81-47B0-B1AF-BAF6FD9CCEB2}"/>
                </c:ext>
              </c:extLst>
            </c:dLbl>
            <c:dLbl>
              <c:idx val="6"/>
              <c:layout>
                <c:manualLayout>
                  <c:x val="0"/>
                  <c:y val="-2.4497184516648868E-2"/>
                </c:manualLayout>
              </c:layout>
              <c:tx>
                <c:rich>
                  <a:bodyPr/>
                  <a:lstStyle/>
                  <a:p>
                    <a:fld id="{B867B5DA-648F-47B2-B0D4-5467BB3C9433}" type="CELLRANGE">
                      <a:rPr lang="en-US" baseline="0"/>
                      <a:pPr/>
                      <a:t>[CELLRANGE]</a:t>
                    </a:fld>
                    <a:r>
                      <a:rPr lang="en-US" baseline="0"/>
                      <a:t>
</a:t>
                    </a:r>
                    <a:fld id="{8A5F3FA0-BDA6-490F-B385-F0FFF8CFB0D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6C81-47B0-B1AF-BAF6FD9CCEB2}"/>
                </c:ext>
              </c:extLst>
            </c:dLbl>
            <c:dLbl>
              <c:idx val="7"/>
              <c:layout>
                <c:manualLayout>
                  <c:x val="0"/>
                  <c:y val="-2.2163314926720738E-2"/>
                </c:manualLayout>
              </c:layout>
              <c:tx>
                <c:rich>
                  <a:bodyPr/>
                  <a:lstStyle/>
                  <a:p>
                    <a:fld id="{92FCBAF4-36DC-4AA6-8019-87942A810C15}" type="CELLRANGE">
                      <a:rPr lang="en-US" baseline="0"/>
                      <a:pPr/>
                      <a:t>[CELLRANGE]</a:t>
                    </a:fld>
                    <a:r>
                      <a:rPr lang="en-US" baseline="0"/>
                      <a:t>
</a:t>
                    </a:r>
                    <a:fld id="{C671333C-85AA-49E4-9553-F1C5B1E6D5C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6C81-47B0-B1AF-BAF6FD9CCEB2}"/>
                </c:ext>
              </c:extLst>
            </c:dLbl>
            <c:dLbl>
              <c:idx val="8"/>
              <c:layout>
                <c:manualLayout>
                  <c:x val="0"/>
                  <c:y val="-2.1526309661573512E-2"/>
                </c:manualLayout>
              </c:layout>
              <c:tx>
                <c:rich>
                  <a:bodyPr/>
                  <a:lstStyle/>
                  <a:p>
                    <a:fld id="{7DAF5F67-0CBF-4A16-82D0-1260C20C9D76}" type="CELLRANGE">
                      <a:rPr lang="en-US" baseline="0"/>
                      <a:pPr/>
                      <a:t>[CELLRANGE]</a:t>
                    </a:fld>
                    <a:r>
                      <a:rPr lang="en-US" baseline="0"/>
                      <a:t>
</a:t>
                    </a:r>
                    <a:fld id="{5D1A8CC9-DD56-4547-8561-6B5C47AE17E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6C81-47B0-B1AF-BAF6FD9CCEB2}"/>
                </c:ext>
              </c:extLst>
            </c:dLbl>
            <c:dLbl>
              <c:idx val="9"/>
              <c:layout>
                <c:manualLayout>
                  <c:x val="-6.3070131542392597E-17"/>
                  <c:y val="-2.7204139026626207E-2"/>
                </c:manualLayout>
              </c:layout>
              <c:tx>
                <c:rich>
                  <a:bodyPr/>
                  <a:lstStyle/>
                  <a:p>
                    <a:fld id="{418DEE29-5326-4A48-98D3-139893BE9EDA}" type="CELLRANGE">
                      <a:rPr lang="en-US" baseline="0"/>
                      <a:pPr/>
                      <a:t>[CELLRANGE]</a:t>
                    </a:fld>
                    <a:r>
                      <a:rPr lang="en-US" baseline="0"/>
                      <a:t>
</a:t>
                    </a:r>
                    <a:fld id="{9C5A88D0-323E-482F-B090-881AE980323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6C81-47B0-B1AF-BAF6FD9CCEB2}"/>
                </c:ext>
              </c:extLst>
            </c:dLbl>
            <c:dLbl>
              <c:idx val="10"/>
              <c:layout>
                <c:manualLayout>
                  <c:x val="0"/>
                  <c:y val="-3.0493788971617027E-2"/>
                </c:manualLayout>
              </c:layout>
              <c:tx>
                <c:rich>
                  <a:bodyPr/>
                  <a:lstStyle/>
                  <a:p>
                    <a:fld id="{E48009C4-6861-4EEA-BD81-CD1BC17C97B2}" type="CELLRANGE">
                      <a:rPr lang="en-US" baseline="0">
                        <a:solidFill>
                          <a:sysClr val="windowText" lastClr="000000"/>
                        </a:solidFill>
                      </a:rPr>
                      <a:pPr/>
                      <a:t>[CELLRANGE]</a:t>
                    </a:fld>
                    <a:r>
                      <a:rPr lang="en-US" baseline="0">
                        <a:solidFill>
                          <a:sysClr val="windowText" lastClr="000000"/>
                        </a:solidFill>
                      </a:rPr>
                      <a:t>
</a:t>
                    </a:r>
                    <a:fld id="{1A35F788-6EDD-4C5D-B379-A131BADFE044}" type="VALUE">
                      <a:rPr lang="en-US" baseline="0">
                        <a:solidFill>
                          <a:sysClr val="windowText" lastClr="000000"/>
                        </a:solidFill>
                      </a:rPr>
                      <a:pPr/>
                      <a:t>[VALOR]</a:t>
                    </a:fld>
                    <a:endParaRPr lang="en-US"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6C81-47B0-B1AF-BAF6FD9CCEB2}"/>
                </c:ext>
              </c:extLst>
            </c:dLbl>
            <c:dLbl>
              <c:idx val="11"/>
              <c:layout>
                <c:manualLayout>
                  <c:x val="0"/>
                  <c:y val="-3.8704200147889889E-2"/>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fld id="{E9D62255-5A74-4A6A-8198-899B9E57D3E8}" type="CELLRANGE">
                      <a:rPr lang="en-US" baseline="0">
                        <a:solidFill>
                          <a:schemeClr val="bg1"/>
                        </a:solidFill>
                      </a:rPr>
                      <a:pPr>
                        <a:defRPr b="1">
                          <a:solidFill>
                            <a:schemeClr val="bg1"/>
                          </a:solidFill>
                        </a:defRPr>
                      </a:pPr>
                      <a:t>[CELLRANGE]</a:t>
                    </a:fld>
                    <a:r>
                      <a:rPr lang="en-US" baseline="0">
                        <a:solidFill>
                          <a:schemeClr val="bg1"/>
                        </a:solidFill>
                      </a:rPr>
                      <a:t>
</a:t>
                    </a:r>
                    <a:fld id="{42F761CB-77B8-4EF9-9DE4-03EF4C505E47}" type="VALUE">
                      <a:rPr lang="en-US" baseline="0">
                        <a:solidFill>
                          <a:schemeClr val="bg1"/>
                        </a:solidFill>
                      </a:rPr>
                      <a:pPr>
                        <a:defRPr b="1">
                          <a:solidFill>
                            <a:schemeClr val="bg1"/>
                          </a:solidFill>
                        </a:defRPr>
                      </a:pPr>
                      <a:t>[VALOR]</a:t>
                    </a:fld>
                    <a:endParaRPr lang="en-US"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6C81-47B0-B1AF-BAF6FD9CCEB2}"/>
                </c:ext>
              </c:extLst>
            </c:dLbl>
            <c:dLbl>
              <c:idx val="12"/>
              <c:layout>
                <c:manualLayout>
                  <c:x val="0"/>
                  <c:y val="-4.5254437921412038E-2"/>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fld id="{BCE5AC71-0119-4087-A083-36EDF0BBB848}" type="CELLRANGE">
                      <a:rPr lang="en-US" baseline="0">
                        <a:solidFill>
                          <a:schemeClr val="tx1"/>
                        </a:solidFill>
                      </a:rPr>
                      <a:pPr>
                        <a:defRPr b="1">
                          <a:solidFill>
                            <a:schemeClr val="tx1"/>
                          </a:solidFill>
                        </a:defRPr>
                      </a:pPr>
                      <a:t>[CELLRANGE]</a:t>
                    </a:fld>
                    <a:r>
                      <a:rPr lang="en-US" baseline="0">
                        <a:solidFill>
                          <a:schemeClr val="tx1"/>
                        </a:solidFill>
                      </a:rPr>
                      <a:t>
</a:t>
                    </a:r>
                    <a:fld id="{159B3350-6A73-4B3A-9BCE-1A7503957AB2}" type="VALUE">
                      <a:rPr lang="en-US" baseline="0">
                        <a:solidFill>
                          <a:schemeClr val="tx1"/>
                        </a:solidFill>
                      </a:rPr>
                      <a:pPr>
                        <a:defRPr b="1">
                          <a:solidFill>
                            <a:schemeClr val="tx1"/>
                          </a:solidFill>
                        </a:defRPr>
                      </a:pPr>
                      <a:t>[VALOR]</a:t>
                    </a:fld>
                    <a:endParaRPr lang="en-US" baseline="0">
                      <a:solidFill>
                        <a:schemeClr val="tx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6C81-47B0-B1AF-BAF6FD9CCEB2}"/>
                </c:ext>
              </c:extLst>
            </c:dLbl>
            <c:dLbl>
              <c:idx val="13"/>
              <c:layout>
                <c:manualLayout>
                  <c:x val="0"/>
                  <c:y val="-4.0625206045864781E-2"/>
                </c:manualLayout>
              </c:layout>
              <c:tx>
                <c:rich>
                  <a:bodyPr/>
                  <a:lstStyle/>
                  <a:p>
                    <a:fld id="{8C5269F8-6A72-482A-B0FD-6EE9493EFDA8}" type="CELLRANGE">
                      <a:rPr lang="en-US" baseline="0"/>
                      <a:pPr/>
                      <a:t>[CELLRANGE]</a:t>
                    </a:fld>
                    <a:r>
                      <a:rPr lang="en-US" baseline="0"/>
                      <a:t>
</a:t>
                    </a:r>
                    <a:fld id="{0738C4B7-2B21-4981-95F6-ECFA2E40D7F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6C81-47B0-B1AF-BAF6FD9CCEB2}"/>
                </c:ext>
              </c:extLst>
            </c:dLbl>
            <c:dLbl>
              <c:idx val="14"/>
              <c:layout>
                <c:manualLayout>
                  <c:x val="0"/>
                  <c:y val="-4.4239261865835058E-2"/>
                </c:manualLayout>
              </c:layout>
              <c:tx>
                <c:rich>
                  <a:bodyPr/>
                  <a:lstStyle/>
                  <a:p>
                    <a:fld id="{7E21481A-0FB8-4B57-A41A-B305CF29C50C}" type="CELLRANGE">
                      <a:rPr lang="en-US" baseline="0"/>
                      <a:pPr/>
                      <a:t>[CELLRANGE]</a:t>
                    </a:fld>
                    <a:r>
                      <a:rPr lang="en-US" baseline="0"/>
                      <a:t>
</a:t>
                    </a:r>
                    <a:fld id="{670036E9-B8FF-4AFE-8E9C-0A84046D13E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6C81-47B0-B1AF-BAF6FD9CCEB2}"/>
                </c:ext>
              </c:extLst>
            </c:dLbl>
            <c:dLbl>
              <c:idx val="15"/>
              <c:layout>
                <c:manualLayout>
                  <c:x val="0"/>
                  <c:y val="-4.177061671082595E-2"/>
                </c:manualLayout>
              </c:layout>
              <c:tx>
                <c:rich>
                  <a:bodyPr/>
                  <a:lstStyle/>
                  <a:p>
                    <a:fld id="{160F13FD-D545-4932-9E33-7BCF63597630}" type="CELLRANGE">
                      <a:rPr lang="en-US" baseline="0"/>
                      <a:pPr/>
                      <a:t>[CELLRANGE]</a:t>
                    </a:fld>
                    <a:r>
                      <a:rPr lang="en-US" baseline="0"/>
                      <a:t>
</a:t>
                    </a:r>
                    <a:fld id="{1A6FEA5D-363A-4D2B-9907-7408B598685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6C81-47B0-B1AF-BAF6FD9CCEB2}"/>
                </c:ext>
              </c:extLst>
            </c:dLbl>
            <c:dLbl>
              <c:idx val="16"/>
              <c:layout>
                <c:manualLayout>
                  <c:x val="-1.2614026308478519E-16"/>
                  <c:y val="-5.4237901395508381E-2"/>
                </c:manualLayout>
              </c:layout>
              <c:tx>
                <c:rich>
                  <a:bodyPr/>
                  <a:lstStyle/>
                  <a:p>
                    <a:fld id="{E95A0842-3E18-4723-8607-5B7803C2959F}" type="CELLRANGE">
                      <a:rPr lang="en-US" baseline="0"/>
                      <a:pPr/>
                      <a:t>[CELLRANGE]</a:t>
                    </a:fld>
                    <a:r>
                      <a:rPr lang="en-US" baseline="0"/>
                      <a:t>
</a:t>
                    </a:r>
                    <a:fld id="{894E58D3-F7DA-4EC2-B69E-1C401D1F77B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6C81-47B0-B1AF-BAF6FD9CCEB2}"/>
                </c:ext>
              </c:extLst>
            </c:dLbl>
            <c:dLbl>
              <c:idx val="17"/>
              <c:layout>
                <c:manualLayout>
                  <c:x val="0"/>
                  <c:y val="-5.7139753723992361E-2"/>
                </c:manualLayout>
              </c:layout>
              <c:tx>
                <c:rich>
                  <a:bodyPr/>
                  <a:lstStyle/>
                  <a:p>
                    <a:fld id="{0E6027EA-EDD2-4890-B8A3-AF33304D48D5}" type="CELLRANGE">
                      <a:rPr lang="en-US" baseline="0"/>
                      <a:pPr/>
                      <a:t>[CELLRANGE]</a:t>
                    </a:fld>
                    <a:r>
                      <a:rPr lang="en-US" baseline="0"/>
                      <a:t>
</a:t>
                    </a:r>
                    <a:fld id="{020049E6-19DE-400E-B4A6-5C52716C364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6C81-47B0-B1AF-BAF6FD9CCEB2}"/>
                </c:ext>
              </c:extLst>
            </c:dLbl>
            <c:dLbl>
              <c:idx val="18"/>
              <c:layout>
                <c:manualLayout>
                  <c:x val="-1.2614026308478519E-16"/>
                  <c:y val="-5.958878195039137E-2"/>
                </c:manualLayout>
              </c:layout>
              <c:tx>
                <c:rich>
                  <a:bodyPr/>
                  <a:lstStyle/>
                  <a:p>
                    <a:fld id="{18339515-002A-494C-9088-9ABC03E18215}" type="CELLRANGE">
                      <a:rPr lang="en-US" baseline="0"/>
                      <a:pPr/>
                      <a:t>[CELLRANGE]</a:t>
                    </a:fld>
                    <a:r>
                      <a:rPr lang="en-US" baseline="0"/>
                      <a:t>
</a:t>
                    </a:r>
                    <a:fld id="{5894B4DD-A1A4-4AEC-AD26-5471EEDA2B4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6C81-47B0-B1AF-BAF6FD9CCEB2}"/>
                </c:ext>
              </c:extLst>
            </c:dLbl>
            <c:dLbl>
              <c:idx val="19"/>
              <c:layout>
                <c:manualLayout>
                  <c:x val="0"/>
                  <c:y val="-8.3345064135550109E-2"/>
                </c:manualLayout>
              </c:layout>
              <c:tx>
                <c:rich>
                  <a:bodyPr/>
                  <a:lstStyle/>
                  <a:p>
                    <a:fld id="{DC512275-1E86-45AE-95D4-651B8D676857}" type="CELLRANGE">
                      <a:rPr lang="en-US" baseline="0"/>
                      <a:pPr/>
                      <a:t>[CELLRANGE]</a:t>
                    </a:fld>
                    <a:r>
                      <a:rPr lang="en-US" baseline="0"/>
                      <a:t>
</a:t>
                    </a:r>
                    <a:fld id="{FF21DE37-32F9-4136-8337-D13D49E404A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6C81-47B0-B1AF-BAF6FD9CCEB2}"/>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'11ListaEspera'!$L$13:$L$32</c:f>
              <c:strCache>
                <c:ptCount val="20"/>
                <c:pt idx="0">
                  <c:v>Castilla y León</c:v>
                </c:pt>
                <c:pt idx="1">
                  <c:v>Aragón</c:v>
                </c:pt>
                <c:pt idx="2">
                  <c:v>Galicia</c:v>
                </c:pt>
                <c:pt idx="3">
                  <c:v>Asturias, Principado de</c:v>
                </c:pt>
                <c:pt idx="4">
                  <c:v>Cantabria</c:v>
                </c:pt>
                <c:pt idx="5">
                  <c:v>Navarra, Comunidad Foral de</c:v>
                </c:pt>
                <c:pt idx="6">
                  <c:v>Ceuta</c:v>
                </c:pt>
                <c:pt idx="7">
                  <c:v>Castilla - La Mancha</c:v>
                </c:pt>
                <c:pt idx="8">
                  <c:v>Comunitat Valenciana</c:v>
                </c:pt>
                <c:pt idx="9">
                  <c:v>Andalucía</c:v>
                </c:pt>
                <c:pt idx="10">
                  <c:v>Madrid, Comunidad de</c:v>
                </c:pt>
                <c:pt idx="11">
                  <c:v>Media Nacional</c:v>
                </c:pt>
                <c:pt idx="12">
                  <c:v>Extremadura</c:v>
                </c:pt>
                <c:pt idx="13">
                  <c:v>Balears, Illes</c:v>
                </c:pt>
                <c:pt idx="14">
                  <c:v>Melilla</c:v>
                </c:pt>
                <c:pt idx="15">
                  <c:v>Rioja, La</c:v>
                </c:pt>
                <c:pt idx="16">
                  <c:v>Murcia, Región de</c:v>
                </c:pt>
                <c:pt idx="17">
                  <c:v>Canarias</c:v>
                </c:pt>
                <c:pt idx="18">
                  <c:v>Cataluña</c:v>
                </c:pt>
                <c:pt idx="19">
                  <c:v>País Vasco</c:v>
                </c:pt>
              </c:strCache>
            </c:strRef>
          </c:cat>
          <c:val>
            <c:numRef>
              <c:f>'11ListaEspera'!$O$13:$O$32</c:f>
              <c:numCache>
                <c:formatCode>0.00%</c:formatCode>
                <c:ptCount val="20"/>
                <c:pt idx="0">
                  <c:v>0.99863403167140519</c:v>
                </c:pt>
                <c:pt idx="1">
                  <c:v>0.99815305191481785</c:v>
                </c:pt>
                <c:pt idx="2">
                  <c:v>0.98385243809037526</c:v>
                </c:pt>
                <c:pt idx="3">
                  <c:v>0.98348370852192679</c:v>
                </c:pt>
                <c:pt idx="4">
                  <c:v>0.98301166603946022</c:v>
                </c:pt>
                <c:pt idx="5">
                  <c:v>0.97693425354159102</c:v>
                </c:pt>
                <c:pt idx="6">
                  <c:v>0.96946107784431135</c:v>
                </c:pt>
                <c:pt idx="7">
                  <c:v>0.96360167683309483</c:v>
                </c:pt>
                <c:pt idx="8">
                  <c:v>0.95172224845379449</c:v>
                </c:pt>
                <c:pt idx="9">
                  <c:v>0.93911111826537674</c:v>
                </c:pt>
                <c:pt idx="10">
                  <c:v>0.93558763456244387</c:v>
                </c:pt>
                <c:pt idx="11">
                  <c:v>0.923897459953545</c:v>
                </c:pt>
                <c:pt idx="12">
                  <c:v>0.902615996893807</c:v>
                </c:pt>
                <c:pt idx="13">
                  <c:v>0.89581751188366665</c:v>
                </c:pt>
                <c:pt idx="14">
                  <c:v>0.89498703543647362</c:v>
                </c:pt>
                <c:pt idx="15">
                  <c:v>0.8843343770756239</c:v>
                </c:pt>
                <c:pt idx="16">
                  <c:v>0.86401742817684934</c:v>
                </c:pt>
                <c:pt idx="17">
                  <c:v>0.85424585640689221</c:v>
                </c:pt>
                <c:pt idx="18">
                  <c:v>0.85115417914419467</c:v>
                </c:pt>
                <c:pt idx="19">
                  <c:v>0.82921987148613252</c:v>
                </c:pt>
              </c:numCache>
            </c:numRef>
          </c:val>
          <c:extLst>
            <c:ext xmlns:c15="http://schemas.microsoft.com/office/drawing/2012/chart" uri="{02D57815-91ED-43cb-92C2-25804820EDAC}">
              <c15:datalabelsRange>
                <c15:f>'11ListaEspera'!$M$13:$M$32</c15:f>
                <c15:dlblRangeCache>
                  <c:ptCount val="20"/>
                  <c:pt idx="0">
                    <c:v>125.746</c:v>
                  </c:pt>
                  <c:pt idx="1">
                    <c:v>44.856</c:v>
                  </c:pt>
                  <c:pt idx="2">
                    <c:v>77.075</c:v>
                  </c:pt>
                  <c:pt idx="3">
                    <c:v>32.810</c:v>
                  </c:pt>
                  <c:pt idx="4">
                    <c:v>18.285</c:v>
                  </c:pt>
                  <c:pt idx="5">
                    <c:v>16.137</c:v>
                  </c:pt>
                  <c:pt idx="6">
                    <c:v>1.619</c:v>
                  </c:pt>
                  <c:pt idx="7">
                    <c:v>76.774</c:v>
                  </c:pt>
                  <c:pt idx="8">
                    <c:v>163.267</c:v>
                  </c:pt>
                  <c:pt idx="9">
                    <c:v>291.702</c:v>
                  </c:pt>
                  <c:pt idx="10">
                    <c:v>189.638</c:v>
                  </c:pt>
                  <c:pt idx="11">
                    <c:v>1.504.725</c:v>
                  </c:pt>
                  <c:pt idx="12">
                    <c:v>37.195</c:v>
                  </c:pt>
                  <c:pt idx="13">
                    <c:v>31.849</c:v>
                  </c:pt>
                  <c:pt idx="14">
                    <c:v>2.071</c:v>
                  </c:pt>
                  <c:pt idx="15">
                    <c:v>9.320</c:v>
                  </c:pt>
                  <c:pt idx="16">
                    <c:v>44.420</c:v>
                  </c:pt>
                  <c:pt idx="17">
                    <c:v>44.273</c:v>
                  </c:pt>
                  <c:pt idx="18">
                    <c:v>227.099</c:v>
                  </c:pt>
                  <c:pt idx="19">
                    <c:v>70.589</c:v>
                  </c:pt>
                </c15:dlblRangeCache>
              </c15:datalabelsRange>
            </c:ext>
            <c:ext xmlns:c16="http://schemas.microsoft.com/office/drawing/2014/chart" uri="{C3380CC4-5D6E-409C-BE32-E72D297353CC}">
              <c16:uniqueId val="{00000015-6C81-47B0-B1AF-BAF6FD9CCEB2}"/>
            </c:ext>
          </c:extLst>
        </c:ser>
        <c:ser>
          <c:idx val="1"/>
          <c:order val="1"/>
          <c:tx>
            <c:v>Personas beneficiarias con derecho a prestación pendientes de resolución de PIA</c:v>
          </c:tx>
          <c:spPr>
            <a:solidFill>
              <a:schemeClr val="accent2"/>
            </a:solidFill>
            <a:ln>
              <a:noFill/>
            </a:ln>
            <a:effectLst/>
          </c:spPr>
          <c:invertIfNegative val="0"/>
          <c:dPt>
            <c:idx val="9"/>
            <c:invertIfNegative val="0"/>
            <c:bubble3D val="0"/>
            <c:spPr>
              <a:solidFill>
                <a:schemeClr val="accent2"/>
              </a:solidFill>
              <a:ln>
                <a:noFill/>
              </a:ln>
              <a:effectLst/>
            </c:spPr>
            <c:extLst>
              <c:ext xmlns:c16="http://schemas.microsoft.com/office/drawing/2014/chart" uri="{C3380CC4-5D6E-409C-BE32-E72D297353CC}">
                <c16:uniqueId val="{00000016-6C81-47B0-B1AF-BAF6FD9CCEB2}"/>
              </c:ext>
            </c:extLst>
          </c:dPt>
          <c:dPt>
            <c:idx val="10"/>
            <c:invertIfNegative val="0"/>
            <c:bubble3D val="0"/>
            <c:spPr>
              <a:solidFill>
                <a:schemeClr val="accent2"/>
              </a:solidFill>
              <a:ln>
                <a:noFill/>
              </a:ln>
              <a:effectLst/>
            </c:spPr>
            <c:extLst>
              <c:ext xmlns:c16="http://schemas.microsoft.com/office/drawing/2014/chart" uri="{C3380CC4-5D6E-409C-BE32-E72D297353CC}">
                <c16:uniqueId val="{00000025-6C81-47B0-B1AF-BAF6FD9CCEB2}"/>
              </c:ext>
            </c:extLst>
          </c:dPt>
          <c:dPt>
            <c:idx val="11"/>
            <c:invertIfNegative val="0"/>
            <c:bubble3D val="0"/>
            <c:spPr>
              <a:solidFill>
                <a:schemeClr val="accent2">
                  <a:lumMod val="50000"/>
                </a:schemeClr>
              </a:solidFill>
              <a:ln>
                <a:noFill/>
              </a:ln>
              <a:effectLst/>
            </c:spPr>
            <c:extLst>
              <c:ext xmlns:c16="http://schemas.microsoft.com/office/drawing/2014/chart" uri="{C3380CC4-5D6E-409C-BE32-E72D297353CC}">
                <c16:uniqueId val="{00000017-6C81-47B0-B1AF-BAF6FD9CCEB2}"/>
              </c:ext>
            </c:extLst>
          </c:dPt>
          <c:dPt>
            <c:idx val="12"/>
            <c:invertIfNegative val="0"/>
            <c:bubble3D val="0"/>
            <c:spPr>
              <a:solidFill>
                <a:schemeClr val="accent2"/>
              </a:solidFill>
              <a:ln>
                <a:noFill/>
              </a:ln>
              <a:effectLst/>
            </c:spPr>
            <c:extLst>
              <c:ext xmlns:c16="http://schemas.microsoft.com/office/drawing/2014/chart" uri="{C3380CC4-5D6E-409C-BE32-E72D297353CC}">
                <c16:uniqueId val="{00000018-6C81-47B0-B1AF-BAF6FD9CCEB2}"/>
              </c:ext>
            </c:extLst>
          </c:dPt>
          <c:dPt>
            <c:idx val="13"/>
            <c:invertIfNegative val="0"/>
            <c:bubble3D val="0"/>
            <c:extLst>
              <c:ext xmlns:c16="http://schemas.microsoft.com/office/drawing/2014/chart" uri="{C3380CC4-5D6E-409C-BE32-E72D297353CC}">
                <c16:uniqueId val="{0000001A-6C81-47B0-B1AF-BAF6FD9CCEB2}"/>
              </c:ext>
            </c:extLst>
          </c:dPt>
          <c:dPt>
            <c:idx val="14"/>
            <c:invertIfNegative val="0"/>
            <c:bubble3D val="0"/>
            <c:extLst>
              <c:ext xmlns:c16="http://schemas.microsoft.com/office/drawing/2014/chart" uri="{C3380CC4-5D6E-409C-BE32-E72D297353CC}">
                <c16:uniqueId val="{0000001B-6C81-47B0-B1AF-BAF6FD9CCEB2}"/>
              </c:ext>
            </c:extLst>
          </c:dPt>
          <c:dLbls>
            <c:dLbl>
              <c:idx val="0"/>
              <c:layout>
                <c:manualLayout>
                  <c:x val="0"/>
                  <c:y val="3.1604688373282543E-2"/>
                </c:manualLayout>
              </c:layout>
              <c:tx>
                <c:rich>
                  <a:bodyPr/>
                  <a:lstStyle/>
                  <a:p>
                    <a:fld id="{D8C9B7DB-93A1-4E82-AFAA-36A7B15782FB}" type="CELLRANGE">
                      <a:rPr lang="en-US" baseline="0"/>
                      <a:pPr/>
                      <a:t>[CELLRANGE]</a:t>
                    </a:fld>
                    <a:r>
                      <a:rPr lang="en-US" baseline="0"/>
                      <a:t>
</a:t>
                    </a:r>
                    <a:fld id="{348E4FAF-93F6-4298-91C3-D160B578CB6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6C81-47B0-B1AF-BAF6FD9CCEB2}"/>
                </c:ext>
              </c:extLst>
            </c:dLbl>
            <c:dLbl>
              <c:idx val="1"/>
              <c:layout>
                <c:manualLayout>
                  <c:x val="0"/>
                  <c:y val="2.5516538251466866E-2"/>
                </c:manualLayout>
              </c:layout>
              <c:tx>
                <c:rich>
                  <a:bodyPr/>
                  <a:lstStyle/>
                  <a:p>
                    <a:fld id="{D374C033-0ACA-41CE-AC74-4EB7FA79E287}" type="CELLRANGE">
                      <a:rPr lang="en-US" baseline="0"/>
                      <a:pPr/>
                      <a:t>[CELLRANGE]</a:t>
                    </a:fld>
                    <a:r>
                      <a:rPr lang="en-US" baseline="0"/>
                      <a:t>
</a:t>
                    </a:r>
                    <a:fld id="{3671264F-EAFF-42E1-9177-781E8506CA1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6C81-47B0-B1AF-BAF6FD9CCEB2}"/>
                </c:ext>
              </c:extLst>
            </c:dLbl>
            <c:dLbl>
              <c:idx val="2"/>
              <c:layout>
                <c:manualLayout>
                  <c:x val="-3.1535065771196298E-17"/>
                  <c:y val="1.8306045519629735E-2"/>
                </c:manualLayout>
              </c:layout>
              <c:tx>
                <c:rich>
                  <a:bodyPr/>
                  <a:lstStyle/>
                  <a:p>
                    <a:fld id="{E6E09787-5A3C-4ADD-AC1D-6885DB5DF28A}" type="CELLRANGE">
                      <a:rPr lang="en-US" baseline="0"/>
                      <a:pPr/>
                      <a:t>[CELLRANGE]</a:t>
                    </a:fld>
                    <a:r>
                      <a:rPr lang="en-US" baseline="0"/>
                      <a:t>
</a:t>
                    </a:r>
                    <a:fld id="{0AC1BFF9-07E3-4D09-B484-F1AD49785D4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6C81-47B0-B1AF-BAF6FD9CCEB2}"/>
                </c:ext>
              </c:extLst>
            </c:dLbl>
            <c:dLbl>
              <c:idx val="3"/>
              <c:layout>
                <c:manualLayout>
                  <c:x val="0"/>
                  <c:y val="1.7606919980550178E-2"/>
                </c:manualLayout>
              </c:layout>
              <c:tx>
                <c:rich>
                  <a:bodyPr/>
                  <a:lstStyle/>
                  <a:p>
                    <a:fld id="{BF3757E1-2D10-4D25-948B-221D88E456A8}" type="CELLRANGE">
                      <a:rPr lang="en-US" baseline="0"/>
                      <a:pPr/>
                      <a:t>[CELLRANGE]</a:t>
                    </a:fld>
                    <a:r>
                      <a:rPr lang="en-US" baseline="0"/>
                      <a:t>
</a:t>
                    </a:r>
                    <a:fld id="{943D1426-87FF-4B61-90C2-29157814416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6C81-47B0-B1AF-BAF6FD9CCEB2}"/>
                </c:ext>
              </c:extLst>
            </c:dLbl>
            <c:dLbl>
              <c:idx val="4"/>
              <c:layout>
                <c:manualLayout>
                  <c:x val="1.3988426885235836E-3"/>
                  <c:y val="4.9774323583780256E-3"/>
                </c:manualLayout>
              </c:layout>
              <c:tx>
                <c:rich>
                  <a:bodyPr/>
                  <a:lstStyle/>
                  <a:p>
                    <a:fld id="{81B74077-D2C3-40E4-8E0A-FB6808B202A3}" type="CELLRANGE">
                      <a:rPr lang="en-US" baseline="0"/>
                      <a:pPr/>
                      <a:t>[CELLRANGE]</a:t>
                    </a:fld>
                    <a:r>
                      <a:rPr lang="en-US" baseline="0"/>
                      <a:t>
</a:t>
                    </a:r>
                    <a:fld id="{49E37B32-0DCD-4435-A1E0-79E9D121C29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6C81-47B0-B1AF-BAF6FD9CCEB2}"/>
                </c:ext>
              </c:extLst>
            </c:dLbl>
            <c:dLbl>
              <c:idx val="5"/>
              <c:layout>
                <c:manualLayout>
                  <c:x val="0"/>
                  <c:y val="6.9874409880102319E-3"/>
                </c:manualLayout>
              </c:layout>
              <c:tx>
                <c:rich>
                  <a:bodyPr/>
                  <a:lstStyle/>
                  <a:p>
                    <a:fld id="{7489183A-1F5D-42EE-ABCD-1651443683B6}" type="CELLRANGE">
                      <a:rPr lang="en-US" baseline="0"/>
                      <a:pPr/>
                      <a:t>[CELLRANGE]</a:t>
                    </a:fld>
                    <a:r>
                      <a:rPr lang="en-US" baseline="0"/>
                      <a:t>
</a:t>
                    </a:r>
                    <a:fld id="{21706ACF-2894-4C62-A08F-5CB7C92CDF4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6C81-47B0-B1AF-BAF6FD9CCEB2}"/>
                </c:ext>
              </c:extLst>
            </c:dLbl>
            <c:dLbl>
              <c:idx val="6"/>
              <c:layout>
                <c:manualLayout>
                  <c:x val="0"/>
                  <c:y val="9.2246790407103946E-3"/>
                </c:manualLayout>
              </c:layout>
              <c:tx>
                <c:rich>
                  <a:bodyPr/>
                  <a:lstStyle/>
                  <a:p>
                    <a:fld id="{C6B364CD-430C-4F2C-B7F9-8644252537FD}" type="CELLRANGE">
                      <a:rPr lang="en-US" baseline="0"/>
                      <a:pPr/>
                      <a:t>[CELLRANGE]</a:t>
                    </a:fld>
                    <a:r>
                      <a:rPr lang="en-US" baseline="0"/>
                      <a:t>
</a:t>
                    </a:r>
                    <a:fld id="{92EBAD48-4B06-461B-B0B4-254AB17F1CD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6C81-47B0-B1AF-BAF6FD9CCEB2}"/>
                </c:ext>
              </c:extLst>
            </c:dLbl>
            <c:dLbl>
              <c:idx val="7"/>
              <c:layout>
                <c:manualLayout>
                  <c:x val="0"/>
                  <c:y val="9.1976149447574578E-3"/>
                </c:manualLayout>
              </c:layout>
              <c:tx>
                <c:rich>
                  <a:bodyPr/>
                  <a:lstStyle/>
                  <a:p>
                    <a:fld id="{56344610-0532-4927-90AA-9E0382CD7010}" type="CELLRANGE">
                      <a:rPr lang="en-US" baseline="0"/>
                      <a:pPr/>
                      <a:t>[CELLRANGE]</a:t>
                    </a:fld>
                    <a:r>
                      <a:rPr lang="en-US" baseline="0"/>
                      <a:t>
</a:t>
                    </a:r>
                    <a:fld id="{DEF44C67-3965-43B7-85E7-ACBE170A4A8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6C81-47B0-B1AF-BAF6FD9CCEB2}"/>
                </c:ext>
              </c:extLst>
            </c:dLbl>
            <c:dLbl>
              <c:idx val="8"/>
              <c:layout>
                <c:manualLayout>
                  <c:x val="0"/>
                  <c:y val="4.1758628587786393E-4"/>
                </c:manualLayout>
              </c:layout>
              <c:tx>
                <c:rich>
                  <a:bodyPr/>
                  <a:lstStyle/>
                  <a:p>
                    <a:fld id="{374DBF48-39C1-42A7-8D38-A77700C17803}" type="CELLRANGE">
                      <a:rPr lang="en-US" baseline="0"/>
                      <a:pPr/>
                      <a:t>[CELLRANGE]</a:t>
                    </a:fld>
                    <a:r>
                      <a:rPr lang="en-US" baseline="0"/>
                      <a:t>
</a:t>
                    </a:r>
                    <a:fld id="{AD4067C6-AB51-434E-A9F4-7CE85283AD2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6C81-47B0-B1AF-BAF6FD9CCEB2}"/>
                </c:ext>
              </c:extLst>
            </c:dLbl>
            <c:dLbl>
              <c:idx val="9"/>
              <c:layout>
                <c:manualLayout>
                  <c:x val="2.1981847044738966E-4"/>
                  <c:y val="3.9761464878353191E-4"/>
                </c:manualLayout>
              </c:layout>
              <c:tx>
                <c:rich>
                  <a:bodyPr/>
                  <a:lstStyle/>
                  <a:p>
                    <a:fld id="{E27B6F60-19B9-4DB6-ABF2-A08E35EB691F}" type="CELLRANGE">
                      <a:rPr lang="en-US" baseline="0"/>
                      <a:pPr/>
                      <a:t>[CELLRANGE]</a:t>
                    </a:fld>
                    <a:r>
                      <a:rPr lang="en-US" baseline="0"/>
                      <a:t>
</a:t>
                    </a:r>
                    <a:fld id="{31710DA7-EF53-4970-B639-E6321F62AD3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6C81-47B0-B1AF-BAF6FD9CCEB2}"/>
                </c:ext>
              </c:extLst>
            </c:dLbl>
            <c:dLbl>
              <c:idx val="10"/>
              <c:layout>
                <c:manualLayout>
                  <c:x val="-7.4736049298195753E-4"/>
                  <c:y val="6.9248002878144858E-3"/>
                </c:manualLayout>
              </c:layout>
              <c:tx>
                <c:rich>
                  <a:bodyPr rot="-5400000" spcFirstLastPara="1" vertOverflow="ellipsis" wrap="square" lIns="38100" tIns="19050" rIns="38100" bIns="19050" anchor="ctr" anchorCtr="1">
                    <a:noAutofit/>
                  </a:bodyPr>
                  <a:lstStyle/>
                  <a:p>
                    <a:pPr>
                      <a:defRPr sz="900" b="1" i="0" u="none" strike="noStrike" kern="1200" baseline="0">
                        <a:solidFill>
                          <a:sysClr val="windowText" lastClr="000000"/>
                        </a:solidFill>
                        <a:latin typeface="+mn-lt"/>
                        <a:ea typeface="+mn-ea"/>
                        <a:cs typeface="+mn-cs"/>
                      </a:defRPr>
                    </a:pPr>
                    <a:fld id="{2EAF0B38-F277-47D4-A147-872F8DEC30AF}" type="CELLRANGE">
                      <a:rPr lang="en-US" baseline="0">
                        <a:solidFill>
                          <a:sysClr val="windowText" lastClr="000000"/>
                        </a:solidFill>
                      </a:rPr>
                      <a:pPr>
                        <a:defRPr b="1">
                          <a:solidFill>
                            <a:sysClr val="windowText" lastClr="000000"/>
                          </a:solidFill>
                        </a:defRPr>
                      </a:pPr>
                      <a:t>[CELLRANGE]</a:t>
                    </a:fld>
                    <a:r>
                      <a:rPr lang="en-US" baseline="0">
                        <a:solidFill>
                          <a:sysClr val="windowText" lastClr="000000"/>
                        </a:solidFill>
                      </a:rPr>
                      <a:t>
</a:t>
                    </a:r>
                    <a:fld id="{111742B3-4CF3-452C-9ACF-903D18D48E09}" type="VALUE">
                      <a:rPr lang="en-US" baseline="0">
                        <a:solidFill>
                          <a:sysClr val="windowText" lastClr="000000"/>
                        </a:solidFill>
                      </a:rPr>
                      <a:pPr>
                        <a:defRPr b="1">
                          <a:solidFill>
                            <a:sysClr val="windowText" lastClr="000000"/>
                          </a:solidFill>
                        </a:defRPr>
                      </a:pPr>
                      <a:t>[VALOR]</a:t>
                    </a:fld>
                    <a:endParaRPr lang="en-US" baseline="0">
                      <a:solidFill>
                        <a:sysClr val="windowText" lastClr="000000"/>
                      </a:solidFill>
                    </a:endParaRPr>
                  </a:p>
                </c:rich>
              </c:tx>
              <c:spPr>
                <a:noFill/>
                <a:ln>
                  <a:noFill/>
                </a:ln>
                <a:effectLst/>
              </c:spPr>
              <c:txPr>
                <a:bodyPr rot="-5400000" spcFirstLastPara="1" vertOverflow="ellipsis" wrap="square" lIns="38100" tIns="19050" rIns="38100" bIns="19050" anchor="ctr" anchorCtr="1">
                  <a:noAutofit/>
                </a:bodyPr>
                <a:lstStyle/>
                <a:p>
                  <a:pPr>
                    <a:defRPr sz="9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layout>
                    <c:manualLayout>
                      <c:w val="5.0045217391304346E-2"/>
                      <c:h val="5.8577444174618347E-2"/>
                    </c:manualLayout>
                  </c15:layout>
                  <c15:dlblFieldTable/>
                  <c15:showDataLabelsRange val="1"/>
                </c:ext>
                <c:ext xmlns:c16="http://schemas.microsoft.com/office/drawing/2014/chart" uri="{C3380CC4-5D6E-409C-BE32-E72D297353CC}">
                  <c16:uniqueId val="{00000025-6C81-47B0-B1AF-BAF6FD9CCEB2}"/>
                </c:ext>
              </c:extLst>
            </c:dLbl>
            <c:dLbl>
              <c:idx val="11"/>
              <c:layout>
                <c:manualLayout>
                  <c:x val="-9.846590962094013E-17"/>
                  <c:y val="-1.9317811201518046E-3"/>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fld id="{3A75421C-9E3F-4FFD-95B2-E9B75028BC66}" type="CELLRANGE">
                      <a:rPr lang="en-US" baseline="0">
                        <a:solidFill>
                          <a:schemeClr val="bg1"/>
                        </a:solidFill>
                      </a:rPr>
                      <a:pPr>
                        <a:defRPr b="1">
                          <a:solidFill>
                            <a:schemeClr val="bg1"/>
                          </a:solidFill>
                        </a:defRPr>
                      </a:pPr>
                      <a:t>[CELLRANGE]</a:t>
                    </a:fld>
                    <a:r>
                      <a:rPr lang="en-US" baseline="0">
                        <a:solidFill>
                          <a:schemeClr val="bg1"/>
                        </a:solidFill>
                      </a:rPr>
                      <a:t>
</a:t>
                    </a:r>
                    <a:fld id="{ED4D560D-6A23-47F2-938A-9BC87A772BC1}" type="VALUE">
                      <a:rPr lang="en-US" baseline="0">
                        <a:solidFill>
                          <a:schemeClr val="bg1"/>
                        </a:solidFill>
                      </a:rPr>
                      <a:pPr>
                        <a:defRPr b="1">
                          <a:solidFill>
                            <a:schemeClr val="bg1"/>
                          </a:solidFill>
                        </a:defRPr>
                      </a:pPr>
                      <a:t>[VALOR]</a:t>
                    </a:fld>
                    <a:endParaRPr lang="en-US"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6C81-47B0-B1AF-BAF6FD9CCEB2}"/>
                </c:ext>
              </c:extLst>
            </c:dLbl>
            <c:dLbl>
              <c:idx val="12"/>
              <c:layout>
                <c:manualLayout>
                  <c:x val="0"/>
                  <c:y val="-1.0790663001444445E-3"/>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fld id="{C4F2983C-BFF4-48C1-BD71-283B1BCAAA59}" type="CELLRANGE">
                      <a:rPr lang="en-US" baseline="0">
                        <a:solidFill>
                          <a:schemeClr val="tx1"/>
                        </a:solidFill>
                      </a:rPr>
                      <a:pPr>
                        <a:defRPr b="1">
                          <a:solidFill>
                            <a:schemeClr val="tx1"/>
                          </a:solidFill>
                        </a:defRPr>
                      </a:pPr>
                      <a:t>[CELLRANGE]</a:t>
                    </a:fld>
                    <a:r>
                      <a:rPr lang="en-US" baseline="0">
                        <a:solidFill>
                          <a:schemeClr val="tx1"/>
                        </a:solidFill>
                      </a:rPr>
                      <a:t>
</a:t>
                    </a:r>
                    <a:fld id="{0F443419-0D77-4429-A6F1-B2F70891AE2A}" type="VALUE">
                      <a:rPr lang="en-US" baseline="0">
                        <a:solidFill>
                          <a:schemeClr val="tx1"/>
                        </a:solidFill>
                      </a:rPr>
                      <a:pPr>
                        <a:defRPr b="1">
                          <a:solidFill>
                            <a:schemeClr val="tx1"/>
                          </a:solidFill>
                        </a:defRPr>
                      </a:pPr>
                      <a:t>[VALOR]</a:t>
                    </a:fld>
                    <a:endParaRPr lang="en-US" baseline="0">
                      <a:solidFill>
                        <a:schemeClr val="tx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6C81-47B0-B1AF-BAF6FD9CCEB2}"/>
                </c:ext>
              </c:extLst>
            </c:dLbl>
            <c:dLbl>
              <c:idx val="13"/>
              <c:layout>
                <c:manualLayout>
                  <c:x val="1.3913043478260871E-3"/>
                  <c:y val="-3.1716829788799765E-3"/>
                </c:manualLayout>
              </c:layout>
              <c:tx>
                <c:rich>
                  <a:bodyPr/>
                  <a:lstStyle/>
                  <a:p>
                    <a:fld id="{A1702B11-A6AE-4A4B-9418-C7BBB3BC3507}" type="CELLRANGE">
                      <a:rPr lang="en-US" baseline="0"/>
                      <a:pPr/>
                      <a:t>[CELLRANGE]</a:t>
                    </a:fld>
                    <a:r>
                      <a:rPr lang="en-US" baseline="0"/>
                      <a:t>
</a:t>
                    </a:r>
                    <a:fld id="{FC2BE037-E58E-4FDD-BF4A-0573CDB56A6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6C81-47B0-B1AF-BAF6FD9CCEB2}"/>
                </c:ext>
              </c:extLst>
            </c:dLbl>
            <c:dLbl>
              <c:idx val="14"/>
              <c:layout>
                <c:manualLayout>
                  <c:x val="0"/>
                  <c:y val="-4.4010942613399925E-3"/>
                </c:manualLayout>
              </c:layout>
              <c:tx>
                <c:rich>
                  <a:bodyPr/>
                  <a:lstStyle/>
                  <a:p>
                    <a:fld id="{085558A4-BAF3-427E-A4AB-EC03A20AE1E6}" type="CELLRANGE">
                      <a:rPr lang="en-US" baseline="0"/>
                      <a:pPr/>
                      <a:t>[CELLRANGE]</a:t>
                    </a:fld>
                    <a:r>
                      <a:rPr lang="en-US" baseline="0"/>
                      <a:t>
</a:t>
                    </a:r>
                    <a:fld id="{A06B0933-3E87-43A9-B3A3-EF47D8D7554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6C81-47B0-B1AF-BAF6FD9CCEB2}"/>
                </c:ext>
              </c:extLst>
            </c:dLbl>
            <c:dLbl>
              <c:idx val="15"/>
              <c:layout>
                <c:manualLayout>
                  <c:x val="0"/>
                  <c:y val="-8.0925279663838501E-3"/>
                </c:manualLayout>
              </c:layout>
              <c:tx>
                <c:rich>
                  <a:bodyPr/>
                  <a:lstStyle/>
                  <a:p>
                    <a:fld id="{6EC080CB-C406-4227-85B7-BCFB5507B3AA}" type="CELLRANGE">
                      <a:rPr lang="en-US" baseline="0"/>
                      <a:pPr/>
                      <a:t>[CELLRANGE]</a:t>
                    </a:fld>
                    <a:r>
                      <a:rPr lang="en-US" baseline="0"/>
                      <a:t>
</a:t>
                    </a:r>
                    <a:fld id="{8BBDB25B-C722-488B-AEC5-B2294DD6045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6C81-47B0-B1AF-BAF6FD9CCEB2}"/>
                </c:ext>
              </c:extLst>
            </c:dLbl>
            <c:dLbl>
              <c:idx val="16"/>
              <c:layout>
                <c:manualLayout>
                  <c:x val="-1.1435865292817959E-16"/>
                  <c:y val="-1.2856898683467972E-2"/>
                </c:manualLayout>
              </c:layout>
              <c:tx>
                <c:rich>
                  <a:bodyPr/>
                  <a:lstStyle/>
                  <a:p>
                    <a:fld id="{1C23D585-BD04-487B-8590-19FCD1E082D8}" type="CELLRANGE">
                      <a:rPr lang="en-US" baseline="0"/>
                      <a:pPr/>
                      <a:t>[CELLRANGE]</a:t>
                    </a:fld>
                    <a:r>
                      <a:rPr lang="en-US" baseline="0"/>
                      <a:t>
</a:t>
                    </a:r>
                    <a:fld id="{34745558-5014-4728-A10F-D8508EDB1D5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6C81-47B0-B1AF-BAF6FD9CCEB2}"/>
                </c:ext>
              </c:extLst>
            </c:dLbl>
            <c:dLbl>
              <c:idx val="17"/>
              <c:layout>
                <c:manualLayout>
                  <c:x val="0"/>
                  <c:y val="-2.1489255463087571E-2"/>
                </c:manualLayout>
              </c:layout>
              <c:tx>
                <c:rich>
                  <a:bodyPr/>
                  <a:lstStyle/>
                  <a:p>
                    <a:fld id="{209EB8E0-DAFF-4E25-A499-C4523CBF6265}" type="CELLRANGE">
                      <a:rPr lang="en-US" baseline="0"/>
                      <a:pPr/>
                      <a:t>[CELLRANGE]</a:t>
                    </a:fld>
                    <a:r>
                      <a:rPr lang="en-US" baseline="0"/>
                      <a:t>
</a:t>
                    </a:r>
                    <a:fld id="{B481F122-FAA0-4ED0-B1DD-B41DA4BC1B5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6C81-47B0-B1AF-BAF6FD9CCEB2}"/>
                </c:ext>
              </c:extLst>
            </c:dLbl>
            <c:dLbl>
              <c:idx val="18"/>
              <c:layout>
                <c:manualLayout>
                  <c:x val="-1.1435865292817959E-16"/>
                  <c:y val="-2.2569639642470579E-2"/>
                </c:manualLayout>
              </c:layout>
              <c:tx>
                <c:rich>
                  <a:bodyPr/>
                  <a:lstStyle/>
                  <a:p>
                    <a:fld id="{61B8D038-4EA4-4E38-9121-4EB519A435CE}" type="CELLRANGE">
                      <a:rPr lang="en-US" baseline="0"/>
                      <a:pPr/>
                      <a:t>[CELLRANGE]</a:t>
                    </a:fld>
                    <a:r>
                      <a:rPr lang="en-US" baseline="0"/>
                      <a:t>
</a:t>
                    </a:r>
                    <a:fld id="{48F99FCF-86FF-4D4C-B89D-0FA3697610A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6C81-47B0-B1AF-BAF6FD9CCEB2}"/>
                </c:ext>
              </c:extLst>
            </c:dLbl>
            <c:dLbl>
              <c:idx val="19"/>
              <c:layout>
                <c:manualLayout>
                  <c:x val="0"/>
                  <c:y val="-4.3726678786780153E-2"/>
                </c:manualLayout>
              </c:layout>
              <c:tx>
                <c:rich>
                  <a:bodyPr/>
                  <a:lstStyle/>
                  <a:p>
                    <a:fld id="{C705C977-2313-4DE0-BC3F-9B65CA91084A}" type="CELLRANGE">
                      <a:rPr lang="en-US" baseline="0"/>
                      <a:pPr/>
                      <a:t>[CELLRANGE]</a:t>
                    </a:fld>
                    <a:r>
                      <a:rPr lang="en-US" baseline="0"/>
                      <a:t>
</a:t>
                    </a:r>
                    <a:fld id="{CCD0CB20-4B10-4E22-9BD7-31634440D54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6C81-47B0-B1AF-BAF6FD9CCEB2}"/>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'11ListaEspera'!$L$13:$L$32</c:f>
              <c:strCache>
                <c:ptCount val="20"/>
                <c:pt idx="0">
                  <c:v>Castilla y León</c:v>
                </c:pt>
                <c:pt idx="1">
                  <c:v>Aragón</c:v>
                </c:pt>
                <c:pt idx="2">
                  <c:v>Galicia</c:v>
                </c:pt>
                <c:pt idx="3">
                  <c:v>Asturias, Principado de</c:v>
                </c:pt>
                <c:pt idx="4">
                  <c:v>Cantabria</c:v>
                </c:pt>
                <c:pt idx="5">
                  <c:v>Navarra, Comunidad Foral de</c:v>
                </c:pt>
                <c:pt idx="6">
                  <c:v>Ceuta</c:v>
                </c:pt>
                <c:pt idx="7">
                  <c:v>Castilla - La Mancha</c:v>
                </c:pt>
                <c:pt idx="8">
                  <c:v>Comunitat Valenciana</c:v>
                </c:pt>
                <c:pt idx="9">
                  <c:v>Andalucía</c:v>
                </c:pt>
                <c:pt idx="10">
                  <c:v>Madrid, Comunidad de</c:v>
                </c:pt>
                <c:pt idx="11">
                  <c:v>Media Nacional</c:v>
                </c:pt>
                <c:pt idx="12">
                  <c:v>Extremadura</c:v>
                </c:pt>
                <c:pt idx="13">
                  <c:v>Balears, Illes</c:v>
                </c:pt>
                <c:pt idx="14">
                  <c:v>Melilla</c:v>
                </c:pt>
                <c:pt idx="15">
                  <c:v>Rioja, La</c:v>
                </c:pt>
                <c:pt idx="16">
                  <c:v>Murcia, Región de</c:v>
                </c:pt>
                <c:pt idx="17">
                  <c:v>Canarias</c:v>
                </c:pt>
                <c:pt idx="18">
                  <c:v>Cataluña</c:v>
                </c:pt>
                <c:pt idx="19">
                  <c:v>País Vasco</c:v>
                </c:pt>
              </c:strCache>
            </c:strRef>
          </c:cat>
          <c:val>
            <c:numRef>
              <c:f>'11ListaEspera'!$P$13:$P$32</c:f>
              <c:numCache>
                <c:formatCode>0.00%</c:formatCode>
                <c:ptCount val="20"/>
                <c:pt idx="0">
                  <c:v>1.3659683285947998E-3</c:v>
                </c:pt>
                <c:pt idx="1">
                  <c:v>1.8469480851821358E-3</c:v>
                </c:pt>
                <c:pt idx="2">
                  <c:v>1.6147561909624714E-2</c:v>
                </c:pt>
                <c:pt idx="3">
                  <c:v>1.6516291478073198E-2</c:v>
                </c:pt>
                <c:pt idx="4">
                  <c:v>1.6988333960539757E-2</c:v>
                </c:pt>
                <c:pt idx="5">
                  <c:v>2.3065746458409007E-2</c:v>
                </c:pt>
                <c:pt idx="6">
                  <c:v>3.0538922155688621E-2</c:v>
                </c:pt>
                <c:pt idx="7">
                  <c:v>3.6398323166905139E-2</c:v>
                </c:pt>
                <c:pt idx="8">
                  <c:v>4.8277751546205457E-2</c:v>
                </c:pt>
                <c:pt idx="9">
                  <c:v>6.088888173462325E-2</c:v>
                </c:pt>
                <c:pt idx="10">
                  <c:v>6.4412365437556116E-2</c:v>
                </c:pt>
                <c:pt idx="11">
                  <c:v>7.6102540046455058E-2</c:v>
                </c:pt>
                <c:pt idx="12">
                  <c:v>9.7384003106192968E-2</c:v>
                </c:pt>
                <c:pt idx="13">
                  <c:v>0.10418248811633336</c:v>
                </c:pt>
                <c:pt idx="14">
                  <c:v>0.10501296456352636</c:v>
                </c:pt>
                <c:pt idx="15">
                  <c:v>0.11566562292437613</c:v>
                </c:pt>
                <c:pt idx="16">
                  <c:v>0.13598257182315068</c:v>
                </c:pt>
                <c:pt idx="17">
                  <c:v>0.14575414359310784</c:v>
                </c:pt>
                <c:pt idx="18">
                  <c:v>0.14884582085580539</c:v>
                </c:pt>
                <c:pt idx="19">
                  <c:v>0.17078012851386751</c:v>
                </c:pt>
              </c:numCache>
            </c:numRef>
          </c:val>
          <c:extLst>
            <c:ext xmlns:c15="http://schemas.microsoft.com/office/drawing/2012/chart" uri="{02D57815-91ED-43cb-92C2-25804820EDAC}">
              <c15:datalabelsRange>
                <c15:f>'11ListaEspera'!$N$13:$N$32</c15:f>
                <c15:dlblRangeCache>
                  <c:ptCount val="20"/>
                  <c:pt idx="0">
                    <c:v>172</c:v>
                  </c:pt>
                  <c:pt idx="1">
                    <c:v>83</c:v>
                  </c:pt>
                  <c:pt idx="2">
                    <c:v>1.265</c:v>
                  </c:pt>
                  <c:pt idx="3">
                    <c:v>551</c:v>
                  </c:pt>
                  <c:pt idx="4">
                    <c:v>316</c:v>
                  </c:pt>
                  <c:pt idx="5">
                    <c:v>381</c:v>
                  </c:pt>
                  <c:pt idx="6">
                    <c:v>51</c:v>
                  </c:pt>
                  <c:pt idx="7">
                    <c:v>2.900</c:v>
                  </c:pt>
                  <c:pt idx="8">
                    <c:v>8.282</c:v>
                  </c:pt>
                  <c:pt idx="9">
                    <c:v>18.913</c:v>
                  </c:pt>
                  <c:pt idx="10">
                    <c:v>13.056</c:v>
                  </c:pt>
                  <c:pt idx="11">
                    <c:v>123.946</c:v>
                  </c:pt>
                  <c:pt idx="12">
                    <c:v>4.013</c:v>
                  </c:pt>
                  <c:pt idx="13">
                    <c:v>3.704</c:v>
                  </c:pt>
                  <c:pt idx="14">
                    <c:v>243</c:v>
                  </c:pt>
                  <c:pt idx="15">
                    <c:v>1.219</c:v>
                  </c:pt>
                  <c:pt idx="16">
                    <c:v>6.991</c:v>
                  </c:pt>
                  <c:pt idx="17">
                    <c:v>7.554</c:v>
                  </c:pt>
                  <c:pt idx="18">
                    <c:v>39.714</c:v>
                  </c:pt>
                  <c:pt idx="19">
                    <c:v>14.538</c:v>
                  </c:pt>
                </c15:dlblRangeCache>
              </c15:datalabelsRange>
            </c:ext>
            <c:ext xmlns:c16="http://schemas.microsoft.com/office/drawing/2014/chart" uri="{C3380CC4-5D6E-409C-BE32-E72D297353CC}">
              <c16:uniqueId val="{0000002B-6C81-47B0-B1AF-BAF6FD9CCEB2}"/>
            </c:ext>
          </c:extLst>
        </c:ser>
        <c:dLbls>
          <c:dLblPos val="inEnd"/>
          <c:showLegendKey val="0"/>
          <c:showVal val="1"/>
          <c:showCatName val="0"/>
          <c:showSerName val="0"/>
          <c:showPercent val="0"/>
          <c:showBubbleSize val="0"/>
        </c:dLbls>
        <c:gapWidth val="30"/>
        <c:overlap val="100"/>
        <c:axId val="-2095910016"/>
        <c:axId val="-2095914912"/>
      </c:barChart>
      <c:lineChart>
        <c:grouping val="standard"/>
        <c:varyColors val="0"/>
        <c:ser>
          <c:idx val="2"/>
          <c:order val="2"/>
          <c:tx>
            <c:strRef>
              <c:f>'11ListaEspera'!$Q$12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'11ListaEspera'!$L$13:$L$32</c:f>
              <c:strCache>
                <c:ptCount val="20"/>
                <c:pt idx="0">
                  <c:v>Castilla y León</c:v>
                </c:pt>
                <c:pt idx="1">
                  <c:v>Aragón</c:v>
                </c:pt>
                <c:pt idx="2">
                  <c:v>Galicia</c:v>
                </c:pt>
                <c:pt idx="3">
                  <c:v>Asturias, Principado de</c:v>
                </c:pt>
                <c:pt idx="4">
                  <c:v>Cantabria</c:v>
                </c:pt>
                <c:pt idx="5">
                  <c:v>Navarra, Comunidad Foral de</c:v>
                </c:pt>
                <c:pt idx="6">
                  <c:v>Ceuta</c:v>
                </c:pt>
                <c:pt idx="7">
                  <c:v>Castilla - La Mancha</c:v>
                </c:pt>
                <c:pt idx="8">
                  <c:v>Comunitat Valenciana</c:v>
                </c:pt>
                <c:pt idx="9">
                  <c:v>Andalucía</c:v>
                </c:pt>
                <c:pt idx="10">
                  <c:v>Madrid, Comunidad de</c:v>
                </c:pt>
                <c:pt idx="11">
                  <c:v>Media Nacional</c:v>
                </c:pt>
                <c:pt idx="12">
                  <c:v>Extremadura</c:v>
                </c:pt>
                <c:pt idx="13">
                  <c:v>Balears, Illes</c:v>
                </c:pt>
                <c:pt idx="14">
                  <c:v>Melilla</c:v>
                </c:pt>
                <c:pt idx="15">
                  <c:v>Rioja, La</c:v>
                </c:pt>
                <c:pt idx="16">
                  <c:v>Murcia, Región de</c:v>
                </c:pt>
                <c:pt idx="17">
                  <c:v>Canarias</c:v>
                </c:pt>
                <c:pt idx="18">
                  <c:v>Cataluña</c:v>
                </c:pt>
                <c:pt idx="19">
                  <c:v>País Vasco</c:v>
                </c:pt>
              </c:strCache>
            </c:strRef>
          </c:cat>
          <c:val>
            <c:numRef>
              <c:f>'11ListaEspera'!$Q$13:$Q$32</c:f>
              <c:numCache>
                <c:formatCode>0.00%</c:formatCode>
                <c:ptCount val="20"/>
                <c:pt idx="0">
                  <c:v>0.923897459953545</c:v>
                </c:pt>
                <c:pt idx="1">
                  <c:v>0.923897459953545</c:v>
                </c:pt>
                <c:pt idx="2">
                  <c:v>0.923897459953545</c:v>
                </c:pt>
                <c:pt idx="3">
                  <c:v>0.923897459953545</c:v>
                </c:pt>
                <c:pt idx="4">
                  <c:v>0.923897459953545</c:v>
                </c:pt>
                <c:pt idx="5">
                  <c:v>0.923897459953545</c:v>
                </c:pt>
                <c:pt idx="6">
                  <c:v>0.923897459953545</c:v>
                </c:pt>
                <c:pt idx="7">
                  <c:v>0.923897459953545</c:v>
                </c:pt>
                <c:pt idx="8">
                  <c:v>0.923897459953545</c:v>
                </c:pt>
                <c:pt idx="9">
                  <c:v>0.923897459953545</c:v>
                </c:pt>
                <c:pt idx="10">
                  <c:v>0.923897459953545</c:v>
                </c:pt>
                <c:pt idx="11">
                  <c:v>0.923897459953545</c:v>
                </c:pt>
                <c:pt idx="12">
                  <c:v>0.923897459953545</c:v>
                </c:pt>
                <c:pt idx="13">
                  <c:v>0.923897459953545</c:v>
                </c:pt>
                <c:pt idx="14">
                  <c:v>0.923897459953545</c:v>
                </c:pt>
                <c:pt idx="15">
                  <c:v>0.923897459953545</c:v>
                </c:pt>
                <c:pt idx="16">
                  <c:v>0.923897459953545</c:v>
                </c:pt>
                <c:pt idx="17">
                  <c:v>0.923897459953545</c:v>
                </c:pt>
                <c:pt idx="18">
                  <c:v>0.923897459953545</c:v>
                </c:pt>
                <c:pt idx="19">
                  <c:v>0.923897459953545</c:v>
                </c:pt>
              </c:numCache>
            </c:numRef>
          </c:val>
          <c:smooth val="0"/>
          <c:extLst>
            <c:ext xmlns:c16="http://schemas.microsoft.com/office/drawing/2014/chart" uri="{C3380CC4-5D6E-409C-BE32-E72D297353CC}">
              <c16:uniqueId val="{0000002D-6C81-47B0-B1AF-BAF6FD9CCEB2}"/>
            </c:ext>
          </c:extLst>
        </c:ser>
        <c:dLbls>
          <c:showLegendKey val="0"/>
          <c:showVal val="0"/>
          <c:showCatName val="0"/>
          <c:showSerName val="0"/>
          <c:showPercent val="0"/>
          <c:showBubbleSize val="0"/>
        </c:dLbls>
        <c:marker val="1"/>
        <c:smooth val="0"/>
        <c:axId val="-2095910016"/>
        <c:axId val="-2095914912"/>
      </c:lineChart>
      <c:catAx>
        <c:axId val="-20959100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4912"/>
        <c:crosses val="autoZero"/>
        <c:auto val="1"/>
        <c:lblAlgn val="ctr"/>
        <c:lblOffset val="100"/>
        <c:noMultiLvlLbl val="0"/>
      </c:catAx>
      <c:valAx>
        <c:axId val="-2095914912"/>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0016"/>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4.4434755220814789E-2"/>
          <c:y val="0.91510878897147208"/>
          <c:w val="0.89999994522423821"/>
          <c:h val="3.504697426840337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292707976712E-2"/>
          <c:y val="3.3265795046647208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1"/>
            </a:solidFill>
            <a:ln>
              <a:noFill/>
            </a:ln>
            <a:effectLst/>
          </c:spPr>
          <c:invertIfNegative val="0"/>
          <c:dPt>
            <c:idx val="8"/>
            <c:invertIfNegative val="0"/>
            <c:bubble3D val="0"/>
            <c:spPr>
              <a:solidFill>
                <a:schemeClr val="accent1"/>
              </a:solidFill>
              <a:ln>
                <a:noFill/>
              </a:ln>
              <a:effectLst/>
            </c:spPr>
            <c:extLst>
              <c:ext xmlns:c16="http://schemas.microsoft.com/office/drawing/2014/chart" uri="{C3380CC4-5D6E-409C-BE32-E72D297353CC}">
                <c16:uniqueId val="{00000000-C55D-4E29-9CD8-90CA83D3C1E4}"/>
              </c:ext>
            </c:extLst>
          </c:dPt>
          <c:dPt>
            <c:idx val="9"/>
            <c:invertIfNegative val="0"/>
            <c:bubble3D val="0"/>
            <c:spPr>
              <a:solidFill>
                <a:schemeClr val="accent1"/>
              </a:solidFill>
              <a:ln>
                <a:noFill/>
              </a:ln>
              <a:effectLst/>
            </c:spPr>
            <c:extLst>
              <c:ext xmlns:c16="http://schemas.microsoft.com/office/drawing/2014/chart" uri="{C3380CC4-5D6E-409C-BE32-E72D297353CC}">
                <c16:uniqueId val="{00000001-C55D-4E29-9CD8-90CA83D3C1E4}"/>
              </c:ext>
            </c:extLst>
          </c:dPt>
          <c:dPt>
            <c:idx val="10"/>
            <c:invertIfNegative val="0"/>
            <c:bubble3D val="0"/>
            <c:spPr>
              <a:solidFill>
                <a:schemeClr val="accent1"/>
              </a:solidFill>
              <a:ln>
                <a:noFill/>
              </a:ln>
              <a:effectLst/>
            </c:spPr>
            <c:extLst>
              <c:ext xmlns:c16="http://schemas.microsoft.com/office/drawing/2014/chart" uri="{C3380CC4-5D6E-409C-BE32-E72D297353CC}">
                <c16:uniqueId val="{00000003-C55D-4E29-9CD8-90CA83D3C1E4}"/>
              </c:ext>
            </c:extLst>
          </c:dPt>
          <c:dPt>
            <c:idx val="11"/>
            <c:invertIfNegative val="0"/>
            <c:bubble3D val="0"/>
            <c:spPr>
              <a:solidFill>
                <a:schemeClr val="accent1">
                  <a:lumMod val="50000"/>
                </a:schemeClr>
              </a:solidFill>
              <a:ln>
                <a:noFill/>
              </a:ln>
              <a:effectLst/>
            </c:spPr>
            <c:extLst>
              <c:ext xmlns:c16="http://schemas.microsoft.com/office/drawing/2014/chart" uri="{C3380CC4-5D6E-409C-BE32-E72D297353CC}">
                <c16:uniqueId val="{00000005-C55D-4E29-9CD8-90CA83D3C1E4}"/>
              </c:ext>
            </c:extLst>
          </c:dPt>
          <c:dPt>
            <c:idx val="12"/>
            <c:invertIfNegative val="0"/>
            <c:bubble3D val="0"/>
            <c:extLst>
              <c:ext xmlns:c16="http://schemas.microsoft.com/office/drawing/2014/chart" uri="{C3380CC4-5D6E-409C-BE32-E72D297353CC}">
                <c16:uniqueId val="{00000006-C55D-4E29-9CD8-90CA83D3C1E4}"/>
              </c:ext>
            </c:extLst>
          </c:dPt>
          <c:dPt>
            <c:idx val="13"/>
            <c:invertIfNegative val="0"/>
            <c:bubble3D val="0"/>
            <c:spPr>
              <a:solidFill>
                <a:schemeClr val="accent1"/>
              </a:solidFill>
              <a:ln>
                <a:noFill/>
              </a:ln>
              <a:effectLst/>
            </c:spPr>
            <c:extLst>
              <c:ext xmlns:c16="http://schemas.microsoft.com/office/drawing/2014/chart" uri="{C3380CC4-5D6E-409C-BE32-E72D297353CC}">
                <c16:uniqueId val="{0000000F-C55D-4E29-9CD8-90CA83D3C1E4}"/>
              </c:ext>
            </c:extLst>
          </c:dPt>
          <c:dLbls>
            <c:dLbl>
              <c:idx val="0"/>
              <c:layout>
                <c:manualLayout>
                  <c:x val="0"/>
                  <c:y val="-3.0478894636931943E-3"/>
                </c:manualLayout>
              </c:layout>
              <c:tx>
                <c:rich>
                  <a:bodyPr/>
                  <a:lstStyle/>
                  <a:p>
                    <a:fld id="{74F5F1C6-BF8D-40A5-B259-226E34EF79B3}" type="CELLRANGE">
                      <a:rPr lang="en-US" baseline="0"/>
                      <a:pPr/>
                      <a:t>[CELLRANGE]</a:t>
                    </a:fld>
                    <a:r>
                      <a:rPr lang="en-US" baseline="0"/>
                      <a:t>
</a:t>
                    </a:r>
                    <a:fld id="{64AC9B1C-0B0D-4A8F-B18F-7FDFF1C7FB3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C55D-4E29-9CD8-90CA83D3C1E4}"/>
                </c:ext>
              </c:extLst>
            </c:dLbl>
            <c:dLbl>
              <c:idx val="1"/>
              <c:layout>
                <c:manualLayout>
                  <c:x val="0"/>
                  <c:y val="-1.7720988787653831E-2"/>
                </c:manualLayout>
              </c:layout>
              <c:tx>
                <c:rich>
                  <a:bodyPr/>
                  <a:lstStyle/>
                  <a:p>
                    <a:fld id="{EA324340-1F63-4D5F-B046-5512F1E06EDA}" type="CELLRANGE">
                      <a:rPr lang="en-US" baseline="0"/>
                      <a:pPr/>
                      <a:t>[CELLRANGE]</a:t>
                    </a:fld>
                    <a:r>
                      <a:rPr lang="en-US" baseline="0"/>
                      <a:t>
</a:t>
                    </a:r>
                    <a:fld id="{58880C2E-677D-4F2D-B580-6B808347C11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C55D-4E29-9CD8-90CA83D3C1E4}"/>
                </c:ext>
              </c:extLst>
            </c:dLbl>
            <c:dLbl>
              <c:idx val="2"/>
              <c:layout>
                <c:manualLayout>
                  <c:x val="-3.1535065771196298E-17"/>
                  <c:y val="-8.2036905618415919E-3"/>
                </c:manualLayout>
              </c:layout>
              <c:tx>
                <c:rich>
                  <a:bodyPr/>
                  <a:lstStyle/>
                  <a:p>
                    <a:fld id="{087FD8EE-3925-4372-A25C-F6D4A6720768}" type="CELLRANGE">
                      <a:rPr lang="en-US" baseline="0"/>
                      <a:pPr/>
                      <a:t>[CELLRANGE]</a:t>
                    </a:fld>
                    <a:r>
                      <a:rPr lang="en-US" baseline="0"/>
                      <a:t>
</a:t>
                    </a:r>
                    <a:fld id="{1EE4AA78-8039-40C7-A50A-F66CAECA3A7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C55D-4E29-9CD8-90CA83D3C1E4}"/>
                </c:ext>
              </c:extLst>
            </c:dLbl>
            <c:dLbl>
              <c:idx val="3"/>
              <c:layout>
                <c:manualLayout>
                  <c:x val="0"/>
                  <c:y val="-1.6731786998662599E-2"/>
                </c:manualLayout>
              </c:layout>
              <c:tx>
                <c:rich>
                  <a:bodyPr/>
                  <a:lstStyle/>
                  <a:p>
                    <a:fld id="{C8DFC8BD-10C4-4C6C-BF27-A0FF45AE4F75}" type="CELLRANGE">
                      <a:rPr lang="en-US" baseline="0"/>
                      <a:pPr/>
                      <a:t>[CELLRANGE]</a:t>
                    </a:fld>
                    <a:r>
                      <a:rPr lang="en-US" baseline="0"/>
                      <a:t>
</a:t>
                    </a:r>
                    <a:fld id="{5008159A-20C5-4A10-BA00-DF796357B4B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C55D-4E29-9CD8-90CA83D3C1E4}"/>
                </c:ext>
              </c:extLst>
            </c:dLbl>
            <c:dLbl>
              <c:idx val="4"/>
              <c:layout>
                <c:manualLayout>
                  <c:x val="-3.1535065771196298E-17"/>
                  <c:y val="-8.7159103644407574E-3"/>
                </c:manualLayout>
              </c:layout>
              <c:tx>
                <c:rich>
                  <a:bodyPr/>
                  <a:lstStyle/>
                  <a:p>
                    <a:fld id="{DD25844E-3649-4037-A5D6-6634D411FE46}" type="CELLRANGE">
                      <a:rPr lang="en-US" baseline="0"/>
                      <a:pPr/>
                      <a:t>[CELLRANGE]</a:t>
                    </a:fld>
                    <a:r>
                      <a:rPr lang="en-US" baseline="0"/>
                      <a:t>
</a:t>
                    </a:r>
                    <a:fld id="{45FC1A1A-BBA5-4441-8A9D-63FA6533021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C55D-4E29-9CD8-90CA83D3C1E4}"/>
                </c:ext>
              </c:extLst>
            </c:dLbl>
            <c:dLbl>
              <c:idx val="5"/>
              <c:layout>
                <c:manualLayout>
                  <c:x val="0"/>
                  <c:y val="-1.7646335475998459E-2"/>
                </c:manualLayout>
              </c:layout>
              <c:tx>
                <c:rich>
                  <a:bodyPr/>
                  <a:lstStyle/>
                  <a:p>
                    <a:fld id="{79FF90F8-91C6-48D2-B8ED-1E554587C597}" type="CELLRANGE">
                      <a:rPr lang="en-US" baseline="0"/>
                      <a:pPr/>
                      <a:t>[CELLRANGE]</a:t>
                    </a:fld>
                    <a:r>
                      <a:rPr lang="en-US" baseline="0"/>
                      <a:t>
</a:t>
                    </a:r>
                    <a:fld id="{DE8D2CF4-6154-4B03-B78C-1DC6A587F8E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C55D-4E29-9CD8-90CA83D3C1E4}"/>
                </c:ext>
              </c:extLst>
            </c:dLbl>
            <c:dLbl>
              <c:idx val="6"/>
              <c:layout>
                <c:manualLayout>
                  <c:x val="0"/>
                  <c:y val="-2.4497184516648868E-2"/>
                </c:manualLayout>
              </c:layout>
              <c:tx>
                <c:rich>
                  <a:bodyPr/>
                  <a:lstStyle/>
                  <a:p>
                    <a:fld id="{AF08E89B-0322-4F80-A7FD-571E37144124}" type="CELLRANGE">
                      <a:rPr lang="en-US" baseline="0"/>
                      <a:pPr/>
                      <a:t>[CELLRANGE]</a:t>
                    </a:fld>
                    <a:r>
                      <a:rPr lang="en-US" baseline="0"/>
                      <a:t>
</a:t>
                    </a:r>
                    <a:fld id="{0E91F8F0-098D-4012-977B-3B42366586E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C55D-4E29-9CD8-90CA83D3C1E4}"/>
                </c:ext>
              </c:extLst>
            </c:dLbl>
            <c:dLbl>
              <c:idx val="7"/>
              <c:layout>
                <c:manualLayout>
                  <c:x val="0"/>
                  <c:y val="-2.2163314926720738E-2"/>
                </c:manualLayout>
              </c:layout>
              <c:tx>
                <c:rich>
                  <a:bodyPr/>
                  <a:lstStyle/>
                  <a:p>
                    <a:fld id="{1D45B8B1-1D4B-4C7F-BB09-FC310F27EE80}" type="CELLRANGE">
                      <a:rPr lang="en-US" baseline="0"/>
                      <a:pPr/>
                      <a:t>[CELLRANGE]</a:t>
                    </a:fld>
                    <a:r>
                      <a:rPr lang="en-US" baseline="0"/>
                      <a:t>
</a:t>
                    </a:r>
                    <a:fld id="{972B071E-72C1-4F30-A0A0-60A115B86BB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C55D-4E29-9CD8-90CA83D3C1E4}"/>
                </c:ext>
              </c:extLst>
            </c:dLbl>
            <c:dLbl>
              <c:idx val="8"/>
              <c:layout>
                <c:manualLayout>
                  <c:x val="0"/>
                  <c:y val="-2.1526309661573512E-2"/>
                </c:manualLayout>
              </c:layout>
              <c:tx>
                <c:rich>
                  <a:bodyPr/>
                  <a:lstStyle/>
                  <a:p>
                    <a:fld id="{31BE1638-B381-4BA8-A7B5-EC400D5B9580}" type="CELLRANGE">
                      <a:rPr lang="en-US" baseline="0">
                        <a:solidFill>
                          <a:sysClr val="windowText" lastClr="000000"/>
                        </a:solidFill>
                      </a:rPr>
                      <a:pPr/>
                      <a:t>[CELLRANGE]</a:t>
                    </a:fld>
                    <a:r>
                      <a:rPr lang="en-US" baseline="0">
                        <a:solidFill>
                          <a:sysClr val="windowText" lastClr="000000"/>
                        </a:solidFill>
                      </a:rPr>
                      <a:t>
</a:t>
                    </a:r>
                    <a:fld id="{432879A7-D9A5-4C7A-9E0D-CF3D3DFA17A2}" type="VALUE">
                      <a:rPr lang="en-US" baseline="0">
                        <a:solidFill>
                          <a:sysClr val="windowText" lastClr="000000"/>
                        </a:solidFill>
                      </a:rPr>
                      <a:pPr/>
                      <a:t>[VALOR]</a:t>
                    </a:fld>
                    <a:endParaRPr lang="en-US"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C55D-4E29-9CD8-90CA83D3C1E4}"/>
                </c:ext>
              </c:extLst>
            </c:dLbl>
            <c:dLbl>
              <c:idx val="9"/>
              <c:layout>
                <c:manualLayout>
                  <c:x val="-6.3070131542392597E-17"/>
                  <c:y val="-2.7204139026626207E-2"/>
                </c:manualLayout>
              </c:layout>
              <c:tx>
                <c:rich>
                  <a:bodyPr/>
                  <a:lstStyle/>
                  <a:p>
                    <a:fld id="{ECABA234-7307-4217-B479-E316C14E87D3}" type="CELLRANGE">
                      <a:rPr lang="en-US" baseline="0">
                        <a:solidFill>
                          <a:sysClr val="windowText" lastClr="000000"/>
                        </a:solidFill>
                      </a:rPr>
                      <a:pPr/>
                      <a:t>[CELLRANGE]</a:t>
                    </a:fld>
                    <a:r>
                      <a:rPr lang="en-US" baseline="0">
                        <a:solidFill>
                          <a:sysClr val="windowText" lastClr="000000"/>
                        </a:solidFill>
                      </a:rPr>
                      <a:t>
</a:t>
                    </a:r>
                    <a:fld id="{5539762F-866C-4A25-B655-576EA00289A5}" type="VALUE">
                      <a:rPr lang="en-US" baseline="0">
                        <a:solidFill>
                          <a:sysClr val="windowText" lastClr="000000"/>
                        </a:solidFill>
                      </a:rPr>
                      <a:pPr/>
                      <a:t>[VALOR]</a:t>
                    </a:fld>
                    <a:endParaRPr lang="en-US"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C55D-4E29-9CD8-90CA83D3C1E4}"/>
                </c:ext>
              </c:extLst>
            </c:dLbl>
            <c:dLbl>
              <c:idx val="10"/>
              <c:layout>
                <c:manualLayout>
                  <c:x val="0"/>
                  <c:y val="-3.0493788971617027E-2"/>
                </c:manualLayout>
              </c:layout>
              <c:tx>
                <c:rich>
                  <a:bodyPr/>
                  <a:lstStyle/>
                  <a:p>
                    <a:fld id="{26573405-0A61-4C5D-A15F-EA1A2F49CFB3}" type="CELLRANGE">
                      <a:rPr lang="en-US" baseline="0">
                        <a:solidFill>
                          <a:sysClr val="windowText" lastClr="000000"/>
                        </a:solidFill>
                      </a:rPr>
                      <a:pPr/>
                      <a:t>[CELLRANGE]</a:t>
                    </a:fld>
                    <a:r>
                      <a:rPr lang="en-US" baseline="0">
                        <a:solidFill>
                          <a:sysClr val="windowText" lastClr="000000"/>
                        </a:solidFill>
                      </a:rPr>
                      <a:t>
</a:t>
                    </a:r>
                    <a:fld id="{26DF341F-8387-4420-B0FC-BC913659D302}" type="VALUE">
                      <a:rPr lang="en-US" baseline="0">
                        <a:solidFill>
                          <a:sysClr val="windowText" lastClr="000000"/>
                        </a:solidFill>
                      </a:rPr>
                      <a:pPr/>
                      <a:t>[VALOR]</a:t>
                    </a:fld>
                    <a:endParaRPr lang="en-US"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C55D-4E29-9CD8-90CA83D3C1E4}"/>
                </c:ext>
              </c:extLst>
            </c:dLbl>
            <c:dLbl>
              <c:idx val="11"/>
              <c:layout>
                <c:manualLayout>
                  <c:x val="0"/>
                  <c:y val="-3.8704200147889889E-2"/>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fld id="{9153230B-056F-4F62-AA6F-6BC57BFEEEF3}" type="CELLRANGE">
                      <a:rPr lang="en-US" baseline="0">
                        <a:solidFill>
                          <a:schemeClr val="bg1"/>
                        </a:solidFill>
                      </a:rPr>
                      <a:pPr>
                        <a:defRPr b="1">
                          <a:solidFill>
                            <a:schemeClr val="bg1"/>
                          </a:solidFill>
                        </a:defRPr>
                      </a:pPr>
                      <a:t>[CELLRANGE]</a:t>
                    </a:fld>
                    <a:r>
                      <a:rPr lang="en-US" baseline="0">
                        <a:solidFill>
                          <a:schemeClr val="bg1"/>
                        </a:solidFill>
                      </a:rPr>
                      <a:t>
</a:t>
                    </a:r>
                    <a:fld id="{6DD20303-87EE-44D7-8023-08F615711C97}" type="VALUE">
                      <a:rPr lang="en-US" baseline="0">
                        <a:solidFill>
                          <a:schemeClr val="bg1"/>
                        </a:solidFill>
                      </a:rPr>
                      <a:pPr>
                        <a:defRPr b="1">
                          <a:solidFill>
                            <a:schemeClr val="bg1"/>
                          </a:solidFill>
                        </a:defRPr>
                      </a:pPr>
                      <a:t>[VALOR]</a:t>
                    </a:fld>
                    <a:endParaRPr lang="en-US"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C55D-4E29-9CD8-90CA83D3C1E4}"/>
                </c:ext>
              </c:extLst>
            </c:dLbl>
            <c:dLbl>
              <c:idx val="12"/>
              <c:layout>
                <c:manualLayout>
                  <c:x val="0"/>
                  <c:y val="-4.5254437921412038E-2"/>
                </c:manualLayout>
              </c:layout>
              <c:tx>
                <c:rich>
                  <a:bodyPr/>
                  <a:lstStyle/>
                  <a:p>
                    <a:fld id="{03F02EF6-F16B-4BA6-8403-091F9442A52D}" type="CELLRANGE">
                      <a:rPr lang="en-US" baseline="0"/>
                      <a:pPr/>
                      <a:t>[CELLRANGE]</a:t>
                    </a:fld>
                    <a:r>
                      <a:rPr lang="en-US" baseline="0"/>
                      <a:t>
</a:t>
                    </a:r>
                    <a:fld id="{73B29D05-22DF-4BF9-AFDA-FE820FF8B1E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C55D-4E29-9CD8-90CA83D3C1E4}"/>
                </c:ext>
              </c:extLst>
            </c:dLbl>
            <c:dLbl>
              <c:idx val="13"/>
              <c:layout>
                <c:manualLayout>
                  <c:x val="0"/>
                  <c:y val="-4.0625206045864781E-2"/>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fld id="{2C02F95E-5803-4C48-B3C3-DCF8F619B34D}" type="CELLRANGE">
                      <a:rPr lang="en-US" baseline="0">
                        <a:solidFill>
                          <a:schemeClr val="tx1"/>
                        </a:solidFill>
                      </a:rPr>
                      <a:pPr>
                        <a:defRPr b="1">
                          <a:solidFill>
                            <a:schemeClr val="tx1"/>
                          </a:solidFill>
                        </a:defRPr>
                      </a:pPr>
                      <a:t>[CELLRANGE]</a:t>
                    </a:fld>
                    <a:r>
                      <a:rPr lang="en-US" baseline="0">
                        <a:solidFill>
                          <a:schemeClr val="tx1"/>
                        </a:solidFill>
                      </a:rPr>
                      <a:t>
</a:t>
                    </a:r>
                    <a:fld id="{66968E9C-3EF9-4B27-B747-CCAD771AB630}" type="VALUE">
                      <a:rPr lang="en-US" baseline="0">
                        <a:solidFill>
                          <a:schemeClr val="tx1"/>
                        </a:solidFill>
                      </a:rPr>
                      <a:pPr>
                        <a:defRPr b="1">
                          <a:solidFill>
                            <a:schemeClr val="tx1"/>
                          </a:solidFill>
                        </a:defRPr>
                      </a:pPr>
                      <a:t>[VALOR]</a:t>
                    </a:fld>
                    <a:endParaRPr lang="en-US" baseline="0">
                      <a:solidFill>
                        <a:schemeClr val="tx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C55D-4E29-9CD8-90CA83D3C1E4}"/>
                </c:ext>
              </c:extLst>
            </c:dLbl>
            <c:dLbl>
              <c:idx val="14"/>
              <c:layout>
                <c:manualLayout>
                  <c:x val="0"/>
                  <c:y val="-4.4239261865835058E-2"/>
                </c:manualLayout>
              </c:layout>
              <c:tx>
                <c:rich>
                  <a:bodyPr/>
                  <a:lstStyle/>
                  <a:p>
                    <a:fld id="{D97392CC-EE6F-4784-8827-7376BEB61CD0}" type="CELLRANGE">
                      <a:rPr lang="en-US" baseline="0"/>
                      <a:pPr/>
                      <a:t>[CELLRANGE]</a:t>
                    </a:fld>
                    <a:r>
                      <a:rPr lang="en-US" baseline="0"/>
                      <a:t>
</a:t>
                    </a:r>
                    <a:fld id="{9ECC352A-7669-4F94-B835-DC0229BA082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C55D-4E29-9CD8-90CA83D3C1E4}"/>
                </c:ext>
              </c:extLst>
            </c:dLbl>
            <c:dLbl>
              <c:idx val="15"/>
              <c:layout>
                <c:manualLayout>
                  <c:x val="0"/>
                  <c:y val="-4.177061671082595E-2"/>
                </c:manualLayout>
              </c:layout>
              <c:tx>
                <c:rich>
                  <a:bodyPr/>
                  <a:lstStyle/>
                  <a:p>
                    <a:fld id="{BDA8A71B-C3C1-4924-B731-3913411BF4F4}" type="CELLRANGE">
                      <a:rPr lang="en-US" baseline="0"/>
                      <a:pPr/>
                      <a:t>[CELLRANGE]</a:t>
                    </a:fld>
                    <a:r>
                      <a:rPr lang="en-US" baseline="0"/>
                      <a:t>
</a:t>
                    </a:r>
                    <a:fld id="{08F8C3F0-0B9F-4500-ADD9-3888567D141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C55D-4E29-9CD8-90CA83D3C1E4}"/>
                </c:ext>
              </c:extLst>
            </c:dLbl>
            <c:dLbl>
              <c:idx val="16"/>
              <c:layout>
                <c:manualLayout>
                  <c:x val="-1.2614026308478519E-16"/>
                  <c:y val="-5.4237901395508381E-2"/>
                </c:manualLayout>
              </c:layout>
              <c:tx>
                <c:rich>
                  <a:bodyPr/>
                  <a:lstStyle/>
                  <a:p>
                    <a:fld id="{7F87ADF0-B042-4E45-8ADA-1FB386554E6B}" type="CELLRANGE">
                      <a:rPr lang="en-US" baseline="0"/>
                      <a:pPr/>
                      <a:t>[CELLRANGE]</a:t>
                    </a:fld>
                    <a:r>
                      <a:rPr lang="en-US" baseline="0"/>
                      <a:t>
</a:t>
                    </a:r>
                    <a:fld id="{FCC74903-8ED1-4BD2-9526-29E853EBAFF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C55D-4E29-9CD8-90CA83D3C1E4}"/>
                </c:ext>
              </c:extLst>
            </c:dLbl>
            <c:dLbl>
              <c:idx val="17"/>
              <c:layout>
                <c:manualLayout>
                  <c:x val="0"/>
                  <c:y val="-5.7139753723992361E-2"/>
                </c:manualLayout>
              </c:layout>
              <c:tx>
                <c:rich>
                  <a:bodyPr/>
                  <a:lstStyle/>
                  <a:p>
                    <a:fld id="{45166985-9B27-4C9B-B5D5-33ABDBAA7CB4}" type="CELLRANGE">
                      <a:rPr lang="en-US" baseline="0"/>
                      <a:pPr/>
                      <a:t>[CELLRANGE]</a:t>
                    </a:fld>
                    <a:r>
                      <a:rPr lang="en-US" baseline="0"/>
                      <a:t>
</a:t>
                    </a:r>
                    <a:fld id="{E27983C0-1880-4075-9C53-E9A58268ECB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C55D-4E29-9CD8-90CA83D3C1E4}"/>
                </c:ext>
              </c:extLst>
            </c:dLbl>
            <c:dLbl>
              <c:idx val="18"/>
              <c:layout>
                <c:manualLayout>
                  <c:x val="-1.2614026308478519E-16"/>
                  <c:y val="-5.958878195039137E-2"/>
                </c:manualLayout>
              </c:layout>
              <c:tx>
                <c:rich>
                  <a:bodyPr/>
                  <a:lstStyle/>
                  <a:p>
                    <a:fld id="{AA6BA173-BC00-4DB2-8D15-247C9AD72CE4}" type="CELLRANGE">
                      <a:rPr lang="en-US" baseline="0"/>
                      <a:pPr/>
                      <a:t>[CELLRANGE]</a:t>
                    </a:fld>
                    <a:r>
                      <a:rPr lang="en-US" baseline="0"/>
                      <a:t>
</a:t>
                    </a:r>
                    <a:fld id="{57F76549-D534-4954-98C0-AB4452A01D5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C55D-4E29-9CD8-90CA83D3C1E4}"/>
                </c:ext>
              </c:extLst>
            </c:dLbl>
            <c:dLbl>
              <c:idx val="19"/>
              <c:layout>
                <c:manualLayout>
                  <c:x val="0"/>
                  <c:y val="-8.3345064135550109E-2"/>
                </c:manualLayout>
              </c:layout>
              <c:tx>
                <c:rich>
                  <a:bodyPr/>
                  <a:lstStyle/>
                  <a:p>
                    <a:fld id="{27C93948-0F29-4A60-AE71-7ACB9E412A40}" type="CELLRANGE">
                      <a:rPr lang="en-US" baseline="0"/>
                      <a:pPr/>
                      <a:t>[CELLRANGE]</a:t>
                    </a:fld>
                    <a:r>
                      <a:rPr lang="en-US" baseline="0"/>
                      <a:t>
</a:t>
                    </a:r>
                    <a:fld id="{0852CA27-9303-415D-AFB4-864669EF227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C55D-4E29-9CD8-90CA83D3C1E4}"/>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'11ListaEsperaGIII'!$L$13:$L$32</c:f>
              <c:strCache>
                <c:ptCount val="20"/>
                <c:pt idx="0">
                  <c:v>Aragón</c:v>
                </c:pt>
                <c:pt idx="1">
                  <c:v>Castilla y León</c:v>
                </c:pt>
                <c:pt idx="2">
                  <c:v>Galicia</c:v>
                </c:pt>
                <c:pt idx="3">
                  <c:v>Asturias, Principado de</c:v>
                </c:pt>
                <c:pt idx="4">
                  <c:v>Cantabria</c:v>
                </c:pt>
                <c:pt idx="5">
                  <c:v>Navarra, Comunidad Foral de</c:v>
                </c:pt>
                <c:pt idx="6">
                  <c:v>Ceuta</c:v>
                </c:pt>
                <c:pt idx="7">
                  <c:v>Castilla - La Mancha</c:v>
                </c:pt>
                <c:pt idx="8">
                  <c:v>Madrid, Comunidad de</c:v>
                </c:pt>
                <c:pt idx="9">
                  <c:v>Andalucía</c:v>
                </c:pt>
                <c:pt idx="10">
                  <c:v>Comunitat Valenciana</c:v>
                </c:pt>
                <c:pt idx="11">
                  <c:v>Media Nacional</c:v>
                </c:pt>
                <c:pt idx="12">
                  <c:v>Extremadura</c:v>
                </c:pt>
                <c:pt idx="13">
                  <c:v>Rioja, La</c:v>
                </c:pt>
                <c:pt idx="14">
                  <c:v>Melilla</c:v>
                </c:pt>
                <c:pt idx="15">
                  <c:v>Balears, Illes</c:v>
                </c:pt>
                <c:pt idx="16">
                  <c:v>Cataluña</c:v>
                </c:pt>
                <c:pt idx="17">
                  <c:v>Murcia, Región de</c:v>
                </c:pt>
                <c:pt idx="18">
                  <c:v>Canarias</c:v>
                </c:pt>
                <c:pt idx="19">
                  <c:v>País Vasco</c:v>
                </c:pt>
              </c:strCache>
            </c:strRef>
          </c:cat>
          <c:val>
            <c:numRef>
              <c:f>'11ListaEsperaGIII'!$O$13:$O$32</c:f>
              <c:numCache>
                <c:formatCode>0.00%</c:formatCode>
                <c:ptCount val="20"/>
                <c:pt idx="0">
                  <c:v>0.99931977930617488</c:v>
                </c:pt>
                <c:pt idx="1">
                  <c:v>0.99894622920938714</c:v>
                </c:pt>
                <c:pt idx="2">
                  <c:v>0.99703469788577814</c:v>
                </c:pt>
                <c:pt idx="3">
                  <c:v>0.99080951781442783</c:v>
                </c:pt>
                <c:pt idx="4">
                  <c:v>0.98998516320474772</c:v>
                </c:pt>
                <c:pt idx="5">
                  <c:v>0.98448433221782783</c:v>
                </c:pt>
                <c:pt idx="6">
                  <c:v>0.98375870069605564</c:v>
                </c:pt>
                <c:pt idx="7">
                  <c:v>0.97681867992919158</c:v>
                </c:pt>
                <c:pt idx="8">
                  <c:v>0.97552652708294729</c:v>
                </c:pt>
                <c:pt idx="9">
                  <c:v>0.96918592546325211</c:v>
                </c:pt>
                <c:pt idx="10">
                  <c:v>0.96084368583694546</c:v>
                </c:pt>
                <c:pt idx="11">
                  <c:v>0.95729370935366398</c:v>
                </c:pt>
                <c:pt idx="12">
                  <c:v>0.94307357683942095</c:v>
                </c:pt>
                <c:pt idx="13">
                  <c:v>0.93657165796868724</c:v>
                </c:pt>
                <c:pt idx="14">
                  <c:v>0.93284493284493286</c:v>
                </c:pt>
                <c:pt idx="15">
                  <c:v>0.93052166840943418</c:v>
                </c:pt>
                <c:pt idx="16">
                  <c:v>0.92208420713018224</c:v>
                </c:pt>
                <c:pt idx="17">
                  <c:v>0.90181118556359052</c:v>
                </c:pt>
                <c:pt idx="18">
                  <c:v>0.87115777194517352</c:v>
                </c:pt>
                <c:pt idx="19">
                  <c:v>0.86846458469096199</c:v>
                </c:pt>
              </c:numCache>
            </c:numRef>
          </c:val>
          <c:extLst>
            <c:ext xmlns:c15="http://schemas.microsoft.com/office/drawing/2012/chart" uri="{02D57815-91ED-43cb-92C2-25804820EDAC}">
              <c15:datalabelsRange>
                <c15:f>'11ListaEsperaGIII'!$M$13:$M$32</c15:f>
                <c15:dlblRangeCache>
                  <c:ptCount val="20"/>
                  <c:pt idx="0">
                    <c:v>13.222</c:v>
                  </c:pt>
                  <c:pt idx="1">
                    <c:v>35.075</c:v>
                  </c:pt>
                  <c:pt idx="2">
                    <c:v>25.890</c:v>
                  </c:pt>
                  <c:pt idx="3">
                    <c:v>7.870</c:v>
                  </c:pt>
                  <c:pt idx="4">
                    <c:v>5.338</c:v>
                  </c:pt>
                  <c:pt idx="5">
                    <c:v>3.236</c:v>
                  </c:pt>
                  <c:pt idx="6">
                    <c:v>424</c:v>
                  </c:pt>
                  <c:pt idx="7">
                    <c:v>23.176</c:v>
                  </c:pt>
                  <c:pt idx="8">
                    <c:v>63.179</c:v>
                  </c:pt>
                  <c:pt idx="9">
                    <c:v>74.480</c:v>
                  </c:pt>
                  <c:pt idx="10">
                    <c:v>46.329</c:v>
                  </c:pt>
                  <c:pt idx="11">
                    <c:v>413.481</c:v>
                  </c:pt>
                  <c:pt idx="12">
                    <c:v>12.574</c:v>
                  </c:pt>
                  <c:pt idx="13">
                    <c:v>2.333</c:v>
                  </c:pt>
                  <c:pt idx="14">
                    <c:v>764</c:v>
                  </c:pt>
                  <c:pt idx="15">
                    <c:v>8.009</c:v>
                  </c:pt>
                  <c:pt idx="16">
                    <c:v>45.728</c:v>
                  </c:pt>
                  <c:pt idx="17">
                    <c:v>13.593</c:v>
                  </c:pt>
                  <c:pt idx="18">
                    <c:v>14.936</c:v>
                  </c:pt>
                  <c:pt idx="19">
                    <c:v>17.325</c:v>
                  </c:pt>
                </c15:dlblRangeCache>
              </c15:datalabelsRange>
            </c:ext>
            <c:ext xmlns:c16="http://schemas.microsoft.com/office/drawing/2014/chart" uri="{C3380CC4-5D6E-409C-BE32-E72D297353CC}">
              <c16:uniqueId val="{00000016-C55D-4E29-9CD8-90CA83D3C1E4}"/>
            </c:ext>
          </c:extLst>
        </c:ser>
        <c:ser>
          <c:idx val="1"/>
          <c:order val="1"/>
          <c:tx>
            <c:v>Personas beneficiarias con derecho a prestación pendientes de resolución de PIA</c:v>
          </c:tx>
          <c:spPr>
            <a:solidFill>
              <a:schemeClr val="accent2"/>
            </a:solidFill>
            <a:ln>
              <a:noFill/>
            </a:ln>
            <a:effectLst/>
          </c:spPr>
          <c:invertIfNegative val="0"/>
          <c:dPt>
            <c:idx val="8"/>
            <c:invertIfNegative val="0"/>
            <c:bubble3D val="0"/>
            <c:spPr>
              <a:solidFill>
                <a:schemeClr val="accent2"/>
              </a:solidFill>
              <a:ln>
                <a:noFill/>
              </a:ln>
              <a:effectLst/>
            </c:spPr>
            <c:extLst>
              <c:ext xmlns:c16="http://schemas.microsoft.com/office/drawing/2014/chart" uri="{C3380CC4-5D6E-409C-BE32-E72D297353CC}">
                <c16:uniqueId val="{00000017-C55D-4E29-9CD8-90CA83D3C1E4}"/>
              </c:ext>
            </c:extLst>
          </c:dPt>
          <c:dPt>
            <c:idx val="9"/>
            <c:invertIfNegative val="0"/>
            <c:bubble3D val="0"/>
            <c:spPr>
              <a:solidFill>
                <a:schemeClr val="accent2"/>
              </a:solidFill>
              <a:ln>
                <a:noFill/>
              </a:ln>
              <a:effectLst/>
            </c:spPr>
            <c:extLst>
              <c:ext xmlns:c16="http://schemas.microsoft.com/office/drawing/2014/chart" uri="{C3380CC4-5D6E-409C-BE32-E72D297353CC}">
                <c16:uniqueId val="{00000018-C55D-4E29-9CD8-90CA83D3C1E4}"/>
              </c:ext>
            </c:extLst>
          </c:dPt>
          <c:dPt>
            <c:idx val="10"/>
            <c:invertIfNegative val="0"/>
            <c:bubble3D val="0"/>
            <c:spPr>
              <a:solidFill>
                <a:schemeClr val="accent2"/>
              </a:solidFill>
              <a:ln>
                <a:noFill/>
              </a:ln>
              <a:effectLst/>
            </c:spPr>
            <c:extLst>
              <c:ext xmlns:c16="http://schemas.microsoft.com/office/drawing/2014/chart" uri="{C3380CC4-5D6E-409C-BE32-E72D297353CC}">
                <c16:uniqueId val="{0000001A-C55D-4E29-9CD8-90CA83D3C1E4}"/>
              </c:ext>
            </c:extLst>
          </c:dPt>
          <c:dPt>
            <c:idx val="11"/>
            <c:invertIfNegative val="0"/>
            <c:bubble3D val="0"/>
            <c:spPr>
              <a:solidFill>
                <a:schemeClr val="accent2">
                  <a:lumMod val="50000"/>
                </a:schemeClr>
              </a:solidFill>
              <a:ln>
                <a:noFill/>
              </a:ln>
              <a:effectLst/>
            </c:spPr>
            <c:extLst>
              <c:ext xmlns:c16="http://schemas.microsoft.com/office/drawing/2014/chart" uri="{C3380CC4-5D6E-409C-BE32-E72D297353CC}">
                <c16:uniqueId val="{0000001C-C55D-4E29-9CD8-90CA83D3C1E4}"/>
              </c:ext>
            </c:extLst>
          </c:dPt>
          <c:dPt>
            <c:idx val="13"/>
            <c:invertIfNegative val="0"/>
            <c:bubble3D val="0"/>
            <c:spPr>
              <a:solidFill>
                <a:schemeClr val="accent2"/>
              </a:solidFill>
              <a:ln>
                <a:noFill/>
              </a:ln>
              <a:effectLst/>
            </c:spPr>
            <c:extLst>
              <c:ext xmlns:c16="http://schemas.microsoft.com/office/drawing/2014/chart" uri="{C3380CC4-5D6E-409C-BE32-E72D297353CC}">
                <c16:uniqueId val="{00000026-C55D-4E29-9CD8-90CA83D3C1E4}"/>
              </c:ext>
            </c:extLst>
          </c:dPt>
          <c:dLbls>
            <c:dLbl>
              <c:idx val="0"/>
              <c:layout>
                <c:manualLayout>
                  <c:x val="0"/>
                  <c:y val="2.3297274756543279E-2"/>
                </c:manualLayout>
              </c:layout>
              <c:tx>
                <c:rich>
                  <a:bodyPr/>
                  <a:lstStyle/>
                  <a:p>
                    <a:fld id="{5BA8A683-E677-4C35-8DC5-74C328CB7741}" type="CELLRANGE">
                      <a:rPr lang="en-US" baseline="0"/>
                      <a:pPr/>
                      <a:t>[CELLRANGE]</a:t>
                    </a:fld>
                    <a:r>
                      <a:rPr lang="en-US" baseline="0"/>
                      <a:t>
</a:t>
                    </a:r>
                    <a:fld id="{C3A6FB4D-EA96-46CA-83D0-83A973A1B08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C55D-4E29-9CD8-90CA83D3C1E4}"/>
                </c:ext>
              </c:extLst>
            </c:dLbl>
            <c:dLbl>
              <c:idx val="1"/>
              <c:layout>
                <c:manualLayout>
                  <c:x val="-1.2753475859164376E-17"/>
                  <c:y val="1.9286023826460944E-2"/>
                </c:manualLayout>
              </c:layout>
              <c:tx>
                <c:rich>
                  <a:bodyPr/>
                  <a:lstStyle/>
                  <a:p>
                    <a:fld id="{B753691F-4A98-4F46-83A0-0B645D462F5B}" type="CELLRANGE">
                      <a:rPr lang="en-US" baseline="0"/>
                      <a:pPr/>
                      <a:t>[CELLRANGE]</a:t>
                    </a:fld>
                    <a:r>
                      <a:rPr lang="en-US" baseline="0"/>
                      <a:t>
</a:t>
                    </a:r>
                    <a:fld id="{6C4BDC94-00F8-46B8-8B72-7A6DE415A28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C55D-4E29-9CD8-90CA83D3C1E4}"/>
                </c:ext>
              </c:extLst>
            </c:dLbl>
            <c:dLbl>
              <c:idx val="2"/>
              <c:layout>
                <c:manualLayout>
                  <c:x val="0"/>
                  <c:y val="1.2075453185174284E-2"/>
                </c:manualLayout>
              </c:layout>
              <c:tx>
                <c:rich>
                  <a:bodyPr/>
                  <a:lstStyle/>
                  <a:p>
                    <a:fld id="{5EC3B30A-E461-4567-BAF0-8CB7392A825A}" type="CELLRANGE">
                      <a:rPr lang="en-US" baseline="0"/>
                      <a:pPr/>
                      <a:t>[CELLRANGE]</a:t>
                    </a:fld>
                    <a:r>
                      <a:rPr lang="en-US" baseline="0"/>
                      <a:t>
</a:t>
                    </a:r>
                    <a:fld id="{43CA868E-5695-4887-9DD4-C55AACB969C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C55D-4E29-9CD8-90CA83D3C1E4}"/>
                </c:ext>
              </c:extLst>
            </c:dLbl>
            <c:dLbl>
              <c:idx val="3"/>
              <c:layout>
                <c:manualLayout>
                  <c:x val="-5.1013903436657505E-17"/>
                  <c:y val="9.2995151307021205E-3"/>
                </c:manualLayout>
              </c:layout>
              <c:tx>
                <c:rich>
                  <a:bodyPr/>
                  <a:lstStyle/>
                  <a:p>
                    <a:fld id="{71C5E7CC-C258-4098-AFAD-BEC3A8679ED2}" type="CELLRANGE">
                      <a:rPr lang="en-US" baseline="0"/>
                      <a:pPr/>
                      <a:t>[CELLRANGE]</a:t>
                    </a:fld>
                    <a:r>
                      <a:rPr lang="en-US" baseline="0"/>
                      <a:t>
</a:t>
                    </a:r>
                    <a:fld id="{209BE21F-BE5F-43EB-9C5A-D7AA3A06F9C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C55D-4E29-9CD8-90CA83D3C1E4}"/>
                </c:ext>
              </c:extLst>
            </c:dLbl>
            <c:dLbl>
              <c:idx val="4"/>
              <c:layout>
                <c:manualLayout>
                  <c:x val="1.3988426885235836E-3"/>
                  <c:y val="4.9774323583780256E-3"/>
                </c:manualLayout>
              </c:layout>
              <c:tx>
                <c:rich>
                  <a:bodyPr/>
                  <a:lstStyle/>
                  <a:p>
                    <a:fld id="{A90E2DC2-0065-4D16-BF6B-094F900667DB}" type="CELLRANGE">
                      <a:rPr lang="en-US" baseline="0"/>
                      <a:pPr/>
                      <a:t>[CELLRANGE]</a:t>
                    </a:fld>
                    <a:r>
                      <a:rPr lang="en-US" baseline="0"/>
                      <a:t>
</a:t>
                    </a:r>
                    <a:fld id="{1CB12677-B9ED-441C-85C6-34F03BAC063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C55D-4E29-9CD8-90CA83D3C1E4}"/>
                </c:ext>
              </c:extLst>
            </c:dLbl>
            <c:dLbl>
              <c:idx val="5"/>
              <c:layout>
                <c:manualLayout>
                  <c:x val="0"/>
                  <c:y val="6.9874409880102319E-3"/>
                </c:manualLayout>
              </c:layout>
              <c:tx>
                <c:rich>
                  <a:bodyPr/>
                  <a:lstStyle/>
                  <a:p>
                    <a:fld id="{BC6EF2CE-04A1-46BA-8DCF-31F2009BD763}" type="CELLRANGE">
                      <a:rPr lang="en-US" baseline="0"/>
                      <a:pPr/>
                      <a:t>[CELLRANGE]</a:t>
                    </a:fld>
                    <a:r>
                      <a:rPr lang="en-US" baseline="0"/>
                      <a:t>
</a:t>
                    </a:r>
                    <a:fld id="{7FB2B940-5BEF-4748-AD8F-49C90FF8047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C55D-4E29-9CD8-90CA83D3C1E4}"/>
                </c:ext>
              </c:extLst>
            </c:dLbl>
            <c:dLbl>
              <c:idx val="6"/>
              <c:layout>
                <c:manualLayout>
                  <c:x val="0"/>
                  <c:y val="9.2246790407103946E-3"/>
                </c:manualLayout>
              </c:layout>
              <c:tx>
                <c:rich>
                  <a:bodyPr/>
                  <a:lstStyle/>
                  <a:p>
                    <a:fld id="{8D07325F-88AB-4261-A11F-3CF63257B0D8}" type="CELLRANGE">
                      <a:rPr lang="en-US" baseline="0"/>
                      <a:pPr/>
                      <a:t>[CELLRANGE]</a:t>
                    </a:fld>
                    <a:r>
                      <a:rPr lang="en-US" baseline="0"/>
                      <a:t>
</a:t>
                    </a:r>
                    <a:fld id="{9E21CBD2-1ADD-45D8-B3BC-97CE897CF04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C55D-4E29-9CD8-90CA83D3C1E4}"/>
                </c:ext>
              </c:extLst>
            </c:dLbl>
            <c:dLbl>
              <c:idx val="7"/>
              <c:layout>
                <c:manualLayout>
                  <c:x val="0"/>
                  <c:y val="9.1976149447574578E-3"/>
                </c:manualLayout>
              </c:layout>
              <c:tx>
                <c:rich>
                  <a:bodyPr/>
                  <a:lstStyle/>
                  <a:p>
                    <a:fld id="{1A7A64C4-5AC5-422F-9EF0-52E44F2B7F48}" type="CELLRANGE">
                      <a:rPr lang="en-US" baseline="0"/>
                      <a:pPr/>
                      <a:t>[CELLRANGE]</a:t>
                    </a:fld>
                    <a:r>
                      <a:rPr lang="en-US" baseline="0"/>
                      <a:t>
</a:t>
                    </a:r>
                    <a:fld id="{6A5545B4-E189-4154-9005-14DC49C9AC3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C55D-4E29-9CD8-90CA83D3C1E4}"/>
                </c:ext>
              </c:extLst>
            </c:dLbl>
            <c:dLbl>
              <c:idx val="8"/>
              <c:layout>
                <c:manualLayout>
                  <c:x val="-1.0202780687331501E-16"/>
                  <c:y val="4.368231748809172E-3"/>
                </c:manualLayout>
              </c:layout>
              <c:tx>
                <c:rich>
                  <a:bodyPr/>
                  <a:lstStyle/>
                  <a:p>
                    <a:fld id="{DCE79529-B85C-4333-9A82-DF380FF00761}" type="CELLRANGE">
                      <a:rPr lang="en-US" sz="600" baseline="0">
                        <a:solidFill>
                          <a:sysClr val="windowText" lastClr="000000"/>
                        </a:solidFill>
                      </a:rPr>
                      <a:pPr/>
                      <a:t>[CELLRANGE]</a:t>
                    </a:fld>
                    <a:r>
                      <a:rPr lang="en-US" sz="600" baseline="0">
                        <a:solidFill>
                          <a:sysClr val="windowText" lastClr="000000"/>
                        </a:solidFill>
                      </a:rPr>
                      <a:t>
</a:t>
                    </a:r>
                    <a:fld id="{9EE06499-D985-434F-95F0-E27EB6F33A44}" type="VALUE">
                      <a:rPr lang="en-US" sz="600" baseline="0">
                        <a:solidFill>
                          <a:sysClr val="windowText" lastClr="000000"/>
                        </a:solidFill>
                      </a:rPr>
                      <a:pPr/>
                      <a:t>[VALOR]</a:t>
                    </a:fld>
                    <a:endParaRPr lang="en-US" sz="600"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C55D-4E29-9CD8-90CA83D3C1E4}"/>
                </c:ext>
              </c:extLst>
            </c:dLbl>
            <c:dLbl>
              <c:idx val="9"/>
              <c:layout>
                <c:manualLayout>
                  <c:x val="1.3036631290653885E-5"/>
                  <c:y val="2.3324195586662644E-3"/>
                </c:manualLayout>
              </c:layout>
              <c:tx>
                <c:rich>
                  <a:bodyPr/>
                  <a:lstStyle/>
                  <a:p>
                    <a:fld id="{D01AE06E-2366-4EB4-BA0C-C519FCE1BB4C}" type="CELLRANGE">
                      <a:rPr lang="en-US" sz="600" baseline="0">
                        <a:solidFill>
                          <a:sysClr val="windowText" lastClr="000000"/>
                        </a:solidFill>
                      </a:rPr>
                      <a:pPr/>
                      <a:t>[CELLRANGE]</a:t>
                    </a:fld>
                    <a:r>
                      <a:rPr lang="en-US" sz="600" baseline="0">
                        <a:solidFill>
                          <a:sysClr val="windowText" lastClr="000000"/>
                        </a:solidFill>
                      </a:rPr>
                      <a:t>
</a:t>
                    </a:r>
                    <a:fld id="{8CFEC552-B70F-445B-A51A-ECAB35E9991E}" type="VALUE">
                      <a:rPr lang="en-US" sz="600" baseline="0">
                        <a:solidFill>
                          <a:sysClr val="windowText" lastClr="000000"/>
                        </a:solidFill>
                      </a:rPr>
                      <a:pPr/>
                      <a:t>[VALOR]</a:t>
                    </a:fld>
                    <a:endParaRPr lang="en-US" sz="600"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C55D-4E29-9CD8-90CA83D3C1E4}"/>
                </c:ext>
              </c:extLst>
            </c:dLbl>
            <c:dLbl>
              <c:idx val="10"/>
              <c:layout>
                <c:manualLayout>
                  <c:x val="-5.1708319068812048E-5"/>
                  <c:y val="1.3463205988140327E-3"/>
                </c:manualLayout>
              </c:layout>
              <c:tx>
                <c:rich>
                  <a:bodyPr/>
                  <a:lstStyle/>
                  <a:p>
                    <a:fld id="{5E680CCD-BF93-429C-82C4-B5230E341AEB}" type="CELLRANGE">
                      <a:rPr lang="en-US" sz="600" baseline="0">
                        <a:solidFill>
                          <a:sysClr val="windowText" lastClr="000000"/>
                        </a:solidFill>
                      </a:rPr>
                      <a:pPr/>
                      <a:t>[CELLRANGE]</a:t>
                    </a:fld>
                    <a:r>
                      <a:rPr lang="en-US" sz="600" baseline="0">
                        <a:solidFill>
                          <a:sysClr val="windowText" lastClr="000000"/>
                        </a:solidFill>
                      </a:rPr>
                      <a:t>
</a:t>
                    </a:r>
                    <a:fld id="{7BCAB3DE-AF6C-4479-866E-1A0151CA85AC}" type="VALUE">
                      <a:rPr lang="en-US" sz="600" baseline="0">
                        <a:solidFill>
                          <a:sysClr val="windowText" lastClr="000000"/>
                        </a:solidFill>
                      </a:rPr>
                      <a:pPr/>
                      <a:t>[VALOR]</a:t>
                    </a:fld>
                    <a:endParaRPr lang="en-US" sz="600"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C55D-4E29-9CD8-90CA83D3C1E4}"/>
                </c:ext>
              </c:extLst>
            </c:dLbl>
            <c:dLbl>
              <c:idx val="11"/>
              <c:layout>
                <c:manualLayout>
                  <c:x val="-1.3913043478260871E-3"/>
                  <c:y val="2.0188587537668811E-3"/>
                </c:manualLayout>
              </c:layout>
              <c:tx>
                <c:rich>
                  <a:bodyPr rot="-5400000" spcFirstLastPara="1" vertOverflow="ellipsis" wrap="square" lIns="38100" tIns="19050" rIns="38100" bIns="19050" anchor="ctr" anchorCtr="1">
                    <a:spAutoFit/>
                  </a:bodyPr>
                  <a:lstStyle/>
                  <a:p>
                    <a:pPr>
                      <a:defRPr sz="600" b="1" i="0" u="none" strike="noStrike" kern="1200" baseline="0">
                        <a:solidFill>
                          <a:schemeClr val="bg1"/>
                        </a:solidFill>
                        <a:latin typeface="+mn-lt"/>
                        <a:ea typeface="+mn-ea"/>
                        <a:cs typeface="+mn-cs"/>
                      </a:defRPr>
                    </a:pPr>
                    <a:fld id="{5F8DFF3C-E444-4DEE-8E74-0841B890AAFF}" type="CELLRANGE">
                      <a:rPr lang="en-US" sz="600" baseline="0">
                        <a:solidFill>
                          <a:schemeClr val="bg1"/>
                        </a:solidFill>
                      </a:rPr>
                      <a:pPr>
                        <a:defRPr sz="600" b="1">
                          <a:solidFill>
                            <a:schemeClr val="bg1"/>
                          </a:solidFill>
                        </a:defRPr>
                      </a:pPr>
                      <a:t>[CELLRANGE]</a:t>
                    </a:fld>
                    <a:r>
                      <a:rPr lang="en-US" sz="600" baseline="0">
                        <a:solidFill>
                          <a:schemeClr val="bg1"/>
                        </a:solidFill>
                      </a:rPr>
                      <a:t>
</a:t>
                    </a:r>
                    <a:fld id="{0965880A-09DF-49BA-86E9-78E021B70439}" type="VALUE">
                      <a:rPr lang="en-US" sz="600" baseline="0">
                        <a:solidFill>
                          <a:schemeClr val="bg1"/>
                        </a:solidFill>
                      </a:rPr>
                      <a:pPr>
                        <a:defRPr sz="600" b="1">
                          <a:solidFill>
                            <a:schemeClr val="bg1"/>
                          </a:solidFill>
                        </a:defRPr>
                      </a:pPr>
                      <a:t>[VALOR]</a:t>
                    </a:fld>
                    <a:endParaRPr lang="en-US" sz="600"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6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C55D-4E29-9CD8-90CA83D3C1E4}"/>
                </c:ext>
              </c:extLst>
            </c:dLbl>
            <c:dLbl>
              <c:idx val="12"/>
              <c:layout>
                <c:manualLayout>
                  <c:x val="0"/>
                  <c:y val="-1.0791127117879033E-3"/>
                </c:manualLayout>
              </c:layout>
              <c:tx>
                <c:rich>
                  <a:bodyPr/>
                  <a:lstStyle/>
                  <a:p>
                    <a:fld id="{284285F7-85E4-40D4-A43E-5E158D03D174}" type="CELLRANGE">
                      <a:rPr lang="en-US" baseline="0"/>
                      <a:pPr/>
                      <a:t>[CELLRANGE]</a:t>
                    </a:fld>
                    <a:r>
                      <a:rPr lang="en-US" baseline="0"/>
                      <a:t>
</a:t>
                    </a:r>
                    <a:fld id="{411B2322-8545-48F4-9ABD-A74D65049B8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C55D-4E29-9CD8-90CA83D3C1E4}"/>
                </c:ext>
              </c:extLst>
            </c:dLbl>
            <c:dLbl>
              <c:idx val="13"/>
              <c:layout>
                <c:manualLayout>
                  <c:x val="5.9258326974862409E-5"/>
                  <c:y val="7.2157889354739751E-3"/>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fld id="{D950564E-7616-4463-A08C-B9A869AE1BB1}" type="CELLRANGE">
                      <a:rPr lang="en-US" baseline="0">
                        <a:solidFill>
                          <a:schemeClr val="tx1"/>
                        </a:solidFill>
                      </a:rPr>
                      <a:pPr>
                        <a:defRPr b="1">
                          <a:solidFill>
                            <a:schemeClr val="tx1"/>
                          </a:solidFill>
                        </a:defRPr>
                      </a:pPr>
                      <a:t>[CELLRANGE]</a:t>
                    </a:fld>
                    <a:r>
                      <a:rPr lang="en-US" baseline="0">
                        <a:solidFill>
                          <a:schemeClr val="tx1"/>
                        </a:solidFill>
                      </a:rPr>
                      <a:t>
</a:t>
                    </a:r>
                    <a:fld id="{15846B4E-18C3-40A2-B303-F3C02B551509}" type="VALUE">
                      <a:rPr lang="en-US" baseline="0">
                        <a:solidFill>
                          <a:schemeClr val="tx1"/>
                        </a:solidFill>
                      </a:rPr>
                      <a:pPr>
                        <a:defRPr b="1">
                          <a:solidFill>
                            <a:schemeClr val="tx1"/>
                          </a:solidFill>
                        </a:defRPr>
                      </a:pPr>
                      <a:t>[VALOR]</a:t>
                    </a:fld>
                    <a:endParaRPr lang="en-US" baseline="0">
                      <a:solidFill>
                        <a:schemeClr val="tx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C55D-4E29-9CD8-90CA83D3C1E4}"/>
                </c:ext>
              </c:extLst>
            </c:dLbl>
            <c:dLbl>
              <c:idx val="14"/>
              <c:layout>
                <c:manualLayout>
                  <c:x val="0"/>
                  <c:y val="-1.063163833492776E-2"/>
                </c:manualLayout>
              </c:layout>
              <c:tx>
                <c:rich>
                  <a:bodyPr/>
                  <a:lstStyle/>
                  <a:p>
                    <a:fld id="{C1B53682-9931-4FC3-9AA5-F84D9AD93B6B}" type="CELLRANGE">
                      <a:rPr lang="en-US" baseline="0"/>
                      <a:pPr/>
                      <a:t>[CELLRANGE]</a:t>
                    </a:fld>
                    <a:r>
                      <a:rPr lang="en-US" baseline="0"/>
                      <a:t>
</a:t>
                    </a:r>
                    <a:fld id="{286C2A57-404C-4923-BF4F-ACE5615B536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C55D-4E29-9CD8-90CA83D3C1E4}"/>
                </c:ext>
              </c:extLst>
            </c:dLbl>
            <c:dLbl>
              <c:idx val="15"/>
              <c:layout>
                <c:manualLayout>
                  <c:x val="-1.0202780687331501E-16"/>
                  <c:y val="-1.432302270627387E-2"/>
                </c:manualLayout>
              </c:layout>
              <c:tx>
                <c:rich>
                  <a:bodyPr/>
                  <a:lstStyle/>
                  <a:p>
                    <a:fld id="{0F5D0FBE-7B23-43D2-8AF7-317E672B9C56}" type="CELLRANGE">
                      <a:rPr lang="en-US" baseline="0"/>
                      <a:pPr/>
                      <a:t>[CELLRANGE]</a:t>
                    </a:fld>
                    <a:r>
                      <a:rPr lang="en-US" baseline="0"/>
                      <a:t>
</a:t>
                    </a:r>
                    <a:fld id="{A26BA801-AECC-421B-9568-FDA61E41AF3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C55D-4E29-9CD8-90CA83D3C1E4}"/>
                </c:ext>
              </c:extLst>
            </c:dLbl>
            <c:dLbl>
              <c:idx val="16"/>
              <c:layout>
                <c:manualLayout>
                  <c:x val="0"/>
                  <c:y val="-1.285696764539946E-2"/>
                </c:manualLayout>
              </c:layout>
              <c:tx>
                <c:rich>
                  <a:bodyPr/>
                  <a:lstStyle/>
                  <a:p>
                    <a:fld id="{52E1CF08-262F-4BE5-9F8A-C54CE09CAF18}" type="CELLRANGE">
                      <a:rPr lang="en-US" baseline="0"/>
                      <a:pPr/>
                      <a:t>[CELLRANGE]</a:t>
                    </a:fld>
                    <a:r>
                      <a:rPr lang="en-US" baseline="0"/>
                      <a:t>
</a:t>
                    </a:r>
                    <a:fld id="{BE5478CF-0900-4B1A-A1E9-044E208020A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C55D-4E29-9CD8-90CA83D3C1E4}"/>
                </c:ext>
              </c:extLst>
            </c:dLbl>
            <c:dLbl>
              <c:idx val="17"/>
              <c:layout>
                <c:manualLayout>
                  <c:x val="0"/>
                  <c:y val="-1.733559006058822E-2"/>
                </c:manualLayout>
              </c:layout>
              <c:tx>
                <c:rich>
                  <a:bodyPr/>
                  <a:lstStyle/>
                  <a:p>
                    <a:fld id="{9D2EB169-4DA1-4671-A26D-10B154BF6342}" type="CELLRANGE">
                      <a:rPr lang="en-US" baseline="0"/>
                      <a:pPr/>
                      <a:t>[CELLRANGE]</a:t>
                    </a:fld>
                    <a:r>
                      <a:rPr lang="en-US" baseline="0"/>
                      <a:t>
</a:t>
                    </a:r>
                    <a:fld id="{34FEE721-A1A8-4A72-B022-46D7D2D0AAD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C55D-4E29-9CD8-90CA83D3C1E4}"/>
                </c:ext>
              </c:extLst>
            </c:dLbl>
            <c:dLbl>
              <c:idx val="18"/>
              <c:layout>
                <c:manualLayout>
                  <c:x val="0"/>
                  <c:y val="-1.6339032387306732E-2"/>
                </c:manualLayout>
              </c:layout>
              <c:tx>
                <c:rich>
                  <a:bodyPr/>
                  <a:lstStyle/>
                  <a:p>
                    <a:fld id="{56E13955-53C4-4562-AC83-DCD0D7557CB1}" type="CELLRANGE">
                      <a:rPr lang="en-US" baseline="0"/>
                      <a:pPr/>
                      <a:t>[CELLRANGE]</a:t>
                    </a:fld>
                    <a:r>
                      <a:rPr lang="en-US" baseline="0"/>
                      <a:t>
</a:t>
                    </a:r>
                    <a:fld id="{FE3672F3-BDA7-4755-865F-EEE6BC01A8F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B-C55D-4E29-9CD8-90CA83D3C1E4}"/>
                </c:ext>
              </c:extLst>
            </c:dLbl>
            <c:dLbl>
              <c:idx val="19"/>
              <c:layout>
                <c:manualLayout>
                  <c:x val="0"/>
                  <c:y val="-1.8804588678751611E-2"/>
                </c:manualLayout>
              </c:layout>
              <c:tx>
                <c:rich>
                  <a:bodyPr/>
                  <a:lstStyle/>
                  <a:p>
                    <a:fld id="{08F1CCE2-2B56-4ADB-B702-55E0A9F1600A}" type="CELLRANGE">
                      <a:rPr lang="en-US" baseline="0"/>
                      <a:pPr/>
                      <a:t>[CELLRANGE]</a:t>
                    </a:fld>
                    <a:r>
                      <a:rPr lang="en-US" baseline="0"/>
                      <a:t>
</a:t>
                    </a:r>
                    <a:fld id="{A996B9C6-30E9-4454-BD66-5E2D86D5505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C-C55D-4E29-9CD8-90CA83D3C1E4}"/>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'11ListaEsperaGIII'!$L$13:$L$32</c:f>
              <c:strCache>
                <c:ptCount val="20"/>
                <c:pt idx="0">
                  <c:v>Aragón</c:v>
                </c:pt>
                <c:pt idx="1">
                  <c:v>Castilla y León</c:v>
                </c:pt>
                <c:pt idx="2">
                  <c:v>Galicia</c:v>
                </c:pt>
                <c:pt idx="3">
                  <c:v>Asturias, Principado de</c:v>
                </c:pt>
                <c:pt idx="4">
                  <c:v>Cantabria</c:v>
                </c:pt>
                <c:pt idx="5">
                  <c:v>Navarra, Comunidad Foral de</c:v>
                </c:pt>
                <c:pt idx="6">
                  <c:v>Ceuta</c:v>
                </c:pt>
                <c:pt idx="7">
                  <c:v>Castilla - La Mancha</c:v>
                </c:pt>
                <c:pt idx="8">
                  <c:v>Madrid, Comunidad de</c:v>
                </c:pt>
                <c:pt idx="9">
                  <c:v>Andalucía</c:v>
                </c:pt>
                <c:pt idx="10">
                  <c:v>Comunitat Valenciana</c:v>
                </c:pt>
                <c:pt idx="11">
                  <c:v>Media Nacional</c:v>
                </c:pt>
                <c:pt idx="12">
                  <c:v>Extremadura</c:v>
                </c:pt>
                <c:pt idx="13">
                  <c:v>Rioja, La</c:v>
                </c:pt>
                <c:pt idx="14">
                  <c:v>Melilla</c:v>
                </c:pt>
                <c:pt idx="15">
                  <c:v>Balears, Illes</c:v>
                </c:pt>
                <c:pt idx="16">
                  <c:v>Cataluña</c:v>
                </c:pt>
                <c:pt idx="17">
                  <c:v>Murcia, Región de</c:v>
                </c:pt>
                <c:pt idx="18">
                  <c:v>Canarias</c:v>
                </c:pt>
                <c:pt idx="19">
                  <c:v>País Vasco</c:v>
                </c:pt>
              </c:strCache>
            </c:strRef>
          </c:cat>
          <c:val>
            <c:numRef>
              <c:f>'11ListaEsperaGIII'!$P$13:$P$32</c:f>
              <c:numCache>
                <c:formatCode>0.00%</c:formatCode>
                <c:ptCount val="20"/>
                <c:pt idx="0">
                  <c:v>6.8022069382510765E-4</c:v>
                </c:pt>
                <c:pt idx="1">
                  <c:v>1.0537707906128958E-3</c:v>
                </c:pt>
                <c:pt idx="2">
                  <c:v>2.9653021142218971E-3</c:v>
                </c:pt>
                <c:pt idx="3">
                  <c:v>9.1904821855722015E-3</c:v>
                </c:pt>
                <c:pt idx="4">
                  <c:v>1.0014836795252226E-2</c:v>
                </c:pt>
                <c:pt idx="5">
                  <c:v>1.5515667782172194E-2</c:v>
                </c:pt>
                <c:pt idx="6">
                  <c:v>1.6241299303944315E-2</c:v>
                </c:pt>
                <c:pt idx="7">
                  <c:v>2.3181320070808396E-2</c:v>
                </c:pt>
                <c:pt idx="8">
                  <c:v>2.4473472917052683E-2</c:v>
                </c:pt>
                <c:pt idx="9">
                  <c:v>3.0814074536747865E-2</c:v>
                </c:pt>
                <c:pt idx="10">
                  <c:v>3.9156314163054526E-2</c:v>
                </c:pt>
                <c:pt idx="11">
                  <c:v>4.2706290646336069E-2</c:v>
                </c:pt>
                <c:pt idx="12">
                  <c:v>5.6926423160579012E-2</c:v>
                </c:pt>
                <c:pt idx="13">
                  <c:v>6.3428342031312729E-2</c:v>
                </c:pt>
                <c:pt idx="14">
                  <c:v>6.7155067155067152E-2</c:v>
                </c:pt>
                <c:pt idx="15">
                  <c:v>6.9478331590565823E-2</c:v>
                </c:pt>
                <c:pt idx="16">
                  <c:v>7.7915792869817715E-2</c:v>
                </c:pt>
                <c:pt idx="17">
                  <c:v>9.8188814436409477E-2</c:v>
                </c:pt>
                <c:pt idx="18">
                  <c:v>0.12884222805482648</c:v>
                </c:pt>
                <c:pt idx="19">
                  <c:v>0.13153541530903803</c:v>
                </c:pt>
              </c:numCache>
            </c:numRef>
          </c:val>
          <c:extLst>
            <c:ext xmlns:c15="http://schemas.microsoft.com/office/drawing/2012/chart" uri="{02D57815-91ED-43cb-92C2-25804820EDAC}">
              <c15:datalabelsRange>
                <c15:f>'11ListaEsperaGIII'!$N$13:$N$32</c15:f>
                <c15:dlblRangeCache>
                  <c:ptCount val="20"/>
                  <c:pt idx="0">
                    <c:v>9</c:v>
                  </c:pt>
                  <c:pt idx="1">
                    <c:v>37</c:v>
                  </c:pt>
                  <c:pt idx="2">
                    <c:v>77</c:v>
                  </c:pt>
                  <c:pt idx="3">
                    <c:v>73</c:v>
                  </c:pt>
                  <c:pt idx="4">
                    <c:v>54</c:v>
                  </c:pt>
                  <c:pt idx="5">
                    <c:v>51</c:v>
                  </c:pt>
                  <c:pt idx="6">
                    <c:v>7</c:v>
                  </c:pt>
                  <c:pt idx="7">
                    <c:v>550</c:v>
                  </c:pt>
                  <c:pt idx="8">
                    <c:v>1.585</c:v>
                  </c:pt>
                  <c:pt idx="9">
                    <c:v>2.368</c:v>
                  </c:pt>
                  <c:pt idx="10">
                    <c:v>1.888</c:v>
                  </c:pt>
                  <c:pt idx="11">
                    <c:v>18.446</c:v>
                  </c:pt>
                  <c:pt idx="12">
                    <c:v>759</c:v>
                  </c:pt>
                  <c:pt idx="13">
                    <c:v>158</c:v>
                  </c:pt>
                  <c:pt idx="14">
                    <c:v>55</c:v>
                  </c:pt>
                  <c:pt idx="15">
                    <c:v>598</c:v>
                  </c:pt>
                  <c:pt idx="16">
                    <c:v>3.864</c:v>
                  </c:pt>
                  <c:pt idx="17">
                    <c:v>1.480</c:v>
                  </c:pt>
                  <c:pt idx="18">
                    <c:v>2.209</c:v>
                  </c:pt>
                  <c:pt idx="19">
                    <c:v>2.624</c:v>
                  </c:pt>
                </c15:dlblRangeCache>
              </c15:datalabelsRange>
            </c:ext>
            <c:ext xmlns:c16="http://schemas.microsoft.com/office/drawing/2014/chart" uri="{C3380CC4-5D6E-409C-BE32-E72D297353CC}">
              <c16:uniqueId val="{0000002D-C55D-4E29-9CD8-90CA83D3C1E4}"/>
            </c:ext>
          </c:extLst>
        </c:ser>
        <c:dLbls>
          <c:dLblPos val="inEnd"/>
          <c:showLegendKey val="0"/>
          <c:showVal val="1"/>
          <c:showCatName val="0"/>
          <c:showSerName val="0"/>
          <c:showPercent val="0"/>
          <c:showBubbleSize val="0"/>
        </c:dLbls>
        <c:gapWidth val="30"/>
        <c:overlap val="100"/>
        <c:axId val="-2095914368"/>
        <c:axId val="-2095913824"/>
      </c:barChart>
      <c:lineChart>
        <c:grouping val="standard"/>
        <c:varyColors val="0"/>
        <c:ser>
          <c:idx val="2"/>
          <c:order val="2"/>
          <c:tx>
            <c:strRef>
              <c:f>'11ListaEsperaGIII'!$Q$12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'11ListaEsperaGIII'!$L$13:$L$32</c:f>
              <c:strCache>
                <c:ptCount val="20"/>
                <c:pt idx="0">
                  <c:v>Aragón</c:v>
                </c:pt>
                <c:pt idx="1">
                  <c:v>Castilla y León</c:v>
                </c:pt>
                <c:pt idx="2">
                  <c:v>Galicia</c:v>
                </c:pt>
                <c:pt idx="3">
                  <c:v>Asturias, Principado de</c:v>
                </c:pt>
                <c:pt idx="4">
                  <c:v>Cantabria</c:v>
                </c:pt>
                <c:pt idx="5">
                  <c:v>Navarra, Comunidad Foral de</c:v>
                </c:pt>
                <c:pt idx="6">
                  <c:v>Ceuta</c:v>
                </c:pt>
                <c:pt idx="7">
                  <c:v>Castilla - La Mancha</c:v>
                </c:pt>
                <c:pt idx="8">
                  <c:v>Madrid, Comunidad de</c:v>
                </c:pt>
                <c:pt idx="9">
                  <c:v>Andalucía</c:v>
                </c:pt>
                <c:pt idx="10">
                  <c:v>Comunitat Valenciana</c:v>
                </c:pt>
                <c:pt idx="11">
                  <c:v>Media Nacional</c:v>
                </c:pt>
                <c:pt idx="12">
                  <c:v>Extremadura</c:v>
                </c:pt>
                <c:pt idx="13">
                  <c:v>Rioja, La</c:v>
                </c:pt>
                <c:pt idx="14">
                  <c:v>Melilla</c:v>
                </c:pt>
                <c:pt idx="15">
                  <c:v>Balears, Illes</c:v>
                </c:pt>
                <c:pt idx="16">
                  <c:v>Cataluña</c:v>
                </c:pt>
                <c:pt idx="17">
                  <c:v>Murcia, Región de</c:v>
                </c:pt>
                <c:pt idx="18">
                  <c:v>Canarias</c:v>
                </c:pt>
                <c:pt idx="19">
                  <c:v>País Vasco</c:v>
                </c:pt>
              </c:strCache>
            </c:strRef>
          </c:cat>
          <c:val>
            <c:numRef>
              <c:f>'11ListaEsperaGIII'!$Q$13:$Q$32</c:f>
              <c:numCache>
                <c:formatCode>0.00%</c:formatCode>
                <c:ptCount val="20"/>
                <c:pt idx="0">
                  <c:v>0.95729370935366398</c:v>
                </c:pt>
                <c:pt idx="1">
                  <c:v>0.95729370935366398</c:v>
                </c:pt>
                <c:pt idx="2">
                  <c:v>0.95729370935366398</c:v>
                </c:pt>
                <c:pt idx="3">
                  <c:v>0.95729370935366398</c:v>
                </c:pt>
                <c:pt idx="4">
                  <c:v>0.95729370935366398</c:v>
                </c:pt>
                <c:pt idx="5">
                  <c:v>0.95729370935366398</c:v>
                </c:pt>
                <c:pt idx="6">
                  <c:v>0.95729370935366398</c:v>
                </c:pt>
                <c:pt idx="7">
                  <c:v>0.95729370935366398</c:v>
                </c:pt>
                <c:pt idx="8">
                  <c:v>0.95729370935366398</c:v>
                </c:pt>
                <c:pt idx="9">
                  <c:v>0.95729370935366398</c:v>
                </c:pt>
                <c:pt idx="10">
                  <c:v>0.95729370935366398</c:v>
                </c:pt>
                <c:pt idx="11">
                  <c:v>0.95729370935366398</c:v>
                </c:pt>
                <c:pt idx="12">
                  <c:v>0.95729370935366398</c:v>
                </c:pt>
                <c:pt idx="13">
                  <c:v>0.95729370935366398</c:v>
                </c:pt>
                <c:pt idx="14">
                  <c:v>0.95729370935366398</c:v>
                </c:pt>
                <c:pt idx="15">
                  <c:v>0.95729370935366398</c:v>
                </c:pt>
                <c:pt idx="16">
                  <c:v>0.95729370935366398</c:v>
                </c:pt>
                <c:pt idx="17">
                  <c:v>0.95729370935366398</c:v>
                </c:pt>
                <c:pt idx="18">
                  <c:v>0.95729370935366398</c:v>
                </c:pt>
                <c:pt idx="19">
                  <c:v>0.95729370935366398</c:v>
                </c:pt>
              </c:numCache>
            </c:numRef>
          </c:val>
          <c:smooth val="0"/>
          <c:extLst>
            <c:ext xmlns:c16="http://schemas.microsoft.com/office/drawing/2014/chart" uri="{C3380CC4-5D6E-409C-BE32-E72D297353CC}">
              <c16:uniqueId val="{0000002F-C55D-4E29-9CD8-90CA83D3C1E4}"/>
            </c:ext>
          </c:extLst>
        </c:ser>
        <c:dLbls>
          <c:showLegendKey val="0"/>
          <c:showVal val="0"/>
          <c:showCatName val="0"/>
          <c:showSerName val="0"/>
          <c:showPercent val="0"/>
          <c:showBubbleSize val="0"/>
        </c:dLbls>
        <c:marker val="1"/>
        <c:smooth val="0"/>
        <c:axId val="-2095914368"/>
        <c:axId val="-2095913824"/>
      </c:lineChart>
      <c:catAx>
        <c:axId val="-2095914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3824"/>
        <c:crosses val="autoZero"/>
        <c:auto val="1"/>
        <c:lblAlgn val="ctr"/>
        <c:lblOffset val="100"/>
        <c:noMultiLvlLbl val="0"/>
      </c:catAx>
      <c:valAx>
        <c:axId val="-2095913824"/>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4368"/>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6.3913016090380012E-2"/>
          <c:y val="0.92133931856648776"/>
          <c:w val="0.89999994522423821"/>
          <c:h val="3.504697426840337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1"/>
            </a:solidFill>
            <a:ln>
              <a:noFill/>
            </a:ln>
            <a:effectLst/>
          </c:spPr>
          <c:invertIfNegative val="0"/>
          <c:dPt>
            <c:idx val="9"/>
            <c:invertIfNegative val="0"/>
            <c:bubble3D val="0"/>
            <c:extLst>
              <c:ext xmlns:c16="http://schemas.microsoft.com/office/drawing/2014/chart" uri="{C3380CC4-5D6E-409C-BE32-E72D297353CC}">
                <c16:uniqueId val="{00000000-5DC1-4B08-97F0-0CCFE9C60108}"/>
              </c:ext>
            </c:extLst>
          </c:dPt>
          <c:dPt>
            <c:idx val="10"/>
            <c:invertIfNegative val="0"/>
            <c:bubble3D val="0"/>
            <c:spPr>
              <a:solidFill>
                <a:schemeClr val="accent1"/>
              </a:solidFill>
              <a:ln>
                <a:noFill/>
              </a:ln>
              <a:effectLst/>
            </c:spPr>
            <c:extLst>
              <c:ext xmlns:c16="http://schemas.microsoft.com/office/drawing/2014/chart" uri="{C3380CC4-5D6E-409C-BE32-E72D297353CC}">
                <c16:uniqueId val="{0000000F-5DC1-4B08-97F0-0CCFE9C60108}"/>
              </c:ext>
            </c:extLst>
          </c:dPt>
          <c:dPt>
            <c:idx val="11"/>
            <c:invertIfNegative val="0"/>
            <c:bubble3D val="0"/>
            <c:spPr>
              <a:solidFill>
                <a:schemeClr val="accent1">
                  <a:lumMod val="50000"/>
                </a:schemeClr>
              </a:solidFill>
              <a:ln>
                <a:noFill/>
              </a:ln>
              <a:effectLst/>
            </c:spPr>
            <c:extLst>
              <c:ext xmlns:c16="http://schemas.microsoft.com/office/drawing/2014/chart" uri="{C3380CC4-5D6E-409C-BE32-E72D297353CC}">
                <c16:uniqueId val="{00000001-5DC1-4B08-97F0-0CCFE9C60108}"/>
              </c:ext>
            </c:extLst>
          </c:dPt>
          <c:dPt>
            <c:idx val="12"/>
            <c:invertIfNegative val="0"/>
            <c:bubble3D val="0"/>
            <c:extLst>
              <c:ext xmlns:c16="http://schemas.microsoft.com/office/drawing/2014/chart" uri="{C3380CC4-5D6E-409C-BE32-E72D297353CC}">
                <c16:uniqueId val="{00000002-5DC1-4B08-97F0-0CCFE9C60108}"/>
              </c:ext>
            </c:extLst>
          </c:dPt>
          <c:dPt>
            <c:idx val="13"/>
            <c:invertIfNegative val="0"/>
            <c:bubble3D val="0"/>
            <c:extLst>
              <c:ext xmlns:c16="http://schemas.microsoft.com/office/drawing/2014/chart" uri="{C3380CC4-5D6E-409C-BE32-E72D297353CC}">
                <c16:uniqueId val="{00000004-5DC1-4B08-97F0-0CCFE9C60108}"/>
              </c:ext>
            </c:extLst>
          </c:dPt>
          <c:dPt>
            <c:idx val="14"/>
            <c:invertIfNegative val="0"/>
            <c:bubble3D val="0"/>
            <c:extLst>
              <c:ext xmlns:c16="http://schemas.microsoft.com/office/drawing/2014/chart" uri="{C3380CC4-5D6E-409C-BE32-E72D297353CC}">
                <c16:uniqueId val="{00000005-5DC1-4B08-97F0-0CCFE9C60108}"/>
              </c:ext>
            </c:extLst>
          </c:dPt>
          <c:dLbls>
            <c:dLbl>
              <c:idx val="0"/>
              <c:layout>
                <c:manualLayout>
                  <c:x val="0"/>
                  <c:y val="-3.0478894636931943E-3"/>
                </c:manualLayout>
              </c:layout>
              <c:tx>
                <c:rich>
                  <a:bodyPr/>
                  <a:lstStyle/>
                  <a:p>
                    <a:fld id="{77007FE3-060E-4FFD-81EF-3D19CDA1ACB7}" type="CELLRANGE">
                      <a:rPr lang="en-US" baseline="0"/>
                      <a:pPr/>
                      <a:t>[CELLRANGE]</a:t>
                    </a:fld>
                    <a:r>
                      <a:rPr lang="en-US" baseline="0"/>
                      <a:t>
</a:t>
                    </a:r>
                    <a:fld id="{DB55DD22-7847-4E86-BF35-88A336790EC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5DC1-4B08-97F0-0CCFE9C60108}"/>
                </c:ext>
              </c:extLst>
            </c:dLbl>
            <c:dLbl>
              <c:idx val="1"/>
              <c:layout>
                <c:manualLayout>
                  <c:x val="0"/>
                  <c:y val="-1.7720988787653831E-2"/>
                </c:manualLayout>
              </c:layout>
              <c:tx>
                <c:rich>
                  <a:bodyPr/>
                  <a:lstStyle/>
                  <a:p>
                    <a:fld id="{01D547CA-1FB5-475E-9B81-4AB249DE60AF}" type="CELLRANGE">
                      <a:rPr lang="en-US" baseline="0"/>
                      <a:pPr/>
                      <a:t>[CELLRANGE]</a:t>
                    </a:fld>
                    <a:r>
                      <a:rPr lang="en-US" baseline="0"/>
                      <a:t>
</a:t>
                    </a:r>
                    <a:fld id="{4EAF4167-0D2A-4A0F-A21B-E2429BCAC08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5DC1-4B08-97F0-0CCFE9C60108}"/>
                </c:ext>
              </c:extLst>
            </c:dLbl>
            <c:dLbl>
              <c:idx val="2"/>
              <c:layout>
                <c:manualLayout>
                  <c:x val="-3.1535065771196298E-17"/>
                  <c:y val="-8.2036905618415919E-3"/>
                </c:manualLayout>
              </c:layout>
              <c:tx>
                <c:rich>
                  <a:bodyPr/>
                  <a:lstStyle/>
                  <a:p>
                    <a:fld id="{5E72B334-05C4-460F-97BD-29FECA61FC64}" type="CELLRANGE">
                      <a:rPr lang="en-US" baseline="0"/>
                      <a:pPr/>
                      <a:t>[CELLRANGE]</a:t>
                    </a:fld>
                    <a:r>
                      <a:rPr lang="en-US" baseline="0"/>
                      <a:t>
</a:t>
                    </a:r>
                    <a:fld id="{0B194C56-51AC-4E06-A3A5-167EBC67C26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5DC1-4B08-97F0-0CCFE9C60108}"/>
                </c:ext>
              </c:extLst>
            </c:dLbl>
            <c:dLbl>
              <c:idx val="3"/>
              <c:layout>
                <c:manualLayout>
                  <c:x val="0"/>
                  <c:y val="-1.6731786998662599E-2"/>
                </c:manualLayout>
              </c:layout>
              <c:tx>
                <c:rich>
                  <a:bodyPr/>
                  <a:lstStyle/>
                  <a:p>
                    <a:fld id="{DEA55CE5-C8C8-4E96-A231-4B9F8D559449}" type="CELLRANGE">
                      <a:rPr lang="en-US" baseline="0"/>
                      <a:pPr/>
                      <a:t>[CELLRANGE]</a:t>
                    </a:fld>
                    <a:r>
                      <a:rPr lang="en-US" baseline="0"/>
                      <a:t>
</a:t>
                    </a:r>
                    <a:fld id="{F8606D65-8B03-41AE-9272-7FE0B6C62EC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5DC1-4B08-97F0-0CCFE9C60108}"/>
                </c:ext>
              </c:extLst>
            </c:dLbl>
            <c:dLbl>
              <c:idx val="4"/>
              <c:layout>
                <c:manualLayout>
                  <c:x val="-3.1535065771196298E-17"/>
                  <c:y val="-8.7159103644407574E-3"/>
                </c:manualLayout>
              </c:layout>
              <c:tx>
                <c:rich>
                  <a:bodyPr/>
                  <a:lstStyle/>
                  <a:p>
                    <a:fld id="{DF68FF30-1687-45CB-B94E-A449DE941714}" type="CELLRANGE">
                      <a:rPr lang="en-US" baseline="0"/>
                      <a:pPr/>
                      <a:t>[CELLRANGE]</a:t>
                    </a:fld>
                    <a:r>
                      <a:rPr lang="en-US" baseline="0"/>
                      <a:t>
</a:t>
                    </a:r>
                    <a:fld id="{3725AE4C-E235-42B7-9513-5758C8B78E6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5DC1-4B08-97F0-0CCFE9C60108}"/>
                </c:ext>
              </c:extLst>
            </c:dLbl>
            <c:dLbl>
              <c:idx val="5"/>
              <c:layout>
                <c:manualLayout>
                  <c:x val="0"/>
                  <c:y val="-1.7646335475998459E-2"/>
                </c:manualLayout>
              </c:layout>
              <c:tx>
                <c:rich>
                  <a:bodyPr/>
                  <a:lstStyle/>
                  <a:p>
                    <a:fld id="{0DBC68C6-900C-4AF5-8AFA-6F821E01F7CE}" type="CELLRANGE">
                      <a:rPr lang="en-US" baseline="0"/>
                      <a:pPr/>
                      <a:t>[CELLRANGE]</a:t>
                    </a:fld>
                    <a:r>
                      <a:rPr lang="en-US" baseline="0"/>
                      <a:t>
</a:t>
                    </a:r>
                    <a:fld id="{49E54C71-A604-44E1-9BAA-EF39824F6CC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5DC1-4B08-97F0-0CCFE9C60108}"/>
                </c:ext>
              </c:extLst>
            </c:dLbl>
            <c:dLbl>
              <c:idx val="6"/>
              <c:layout>
                <c:manualLayout>
                  <c:x val="0"/>
                  <c:y val="-2.4497184516648868E-2"/>
                </c:manualLayout>
              </c:layout>
              <c:tx>
                <c:rich>
                  <a:bodyPr/>
                  <a:lstStyle/>
                  <a:p>
                    <a:fld id="{0BB515DE-B886-4DB2-A003-C1B092DE3C19}" type="CELLRANGE">
                      <a:rPr lang="en-US" baseline="0"/>
                      <a:pPr/>
                      <a:t>[CELLRANGE]</a:t>
                    </a:fld>
                    <a:r>
                      <a:rPr lang="en-US" baseline="0"/>
                      <a:t>
</a:t>
                    </a:r>
                    <a:fld id="{EE6319BF-8FE1-44C3-876F-E1980A16180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5DC1-4B08-97F0-0CCFE9C60108}"/>
                </c:ext>
              </c:extLst>
            </c:dLbl>
            <c:dLbl>
              <c:idx val="7"/>
              <c:layout>
                <c:manualLayout>
                  <c:x val="0"/>
                  <c:y val="-2.2163314926720738E-2"/>
                </c:manualLayout>
              </c:layout>
              <c:tx>
                <c:rich>
                  <a:bodyPr/>
                  <a:lstStyle/>
                  <a:p>
                    <a:fld id="{B3C951E8-9190-4A7F-BEAD-22680ABC4AF8}" type="CELLRANGE">
                      <a:rPr lang="en-US" baseline="0"/>
                      <a:pPr/>
                      <a:t>[CELLRANGE]</a:t>
                    </a:fld>
                    <a:r>
                      <a:rPr lang="en-US" baseline="0"/>
                      <a:t>
</a:t>
                    </a:r>
                    <a:fld id="{082A5BC6-2DC6-4A57-9AB1-4F1CAAAF0A0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5DC1-4B08-97F0-0CCFE9C60108}"/>
                </c:ext>
              </c:extLst>
            </c:dLbl>
            <c:dLbl>
              <c:idx val="8"/>
              <c:layout>
                <c:manualLayout>
                  <c:x val="0"/>
                  <c:y val="-2.1526309661573512E-2"/>
                </c:manualLayout>
              </c:layout>
              <c:tx>
                <c:rich>
                  <a:bodyPr/>
                  <a:lstStyle/>
                  <a:p>
                    <a:fld id="{8C272500-5C97-47AD-A73E-EC52BE745F6B}" type="CELLRANGE">
                      <a:rPr lang="en-US" baseline="0"/>
                      <a:pPr/>
                      <a:t>[CELLRANGE]</a:t>
                    </a:fld>
                    <a:r>
                      <a:rPr lang="en-US" baseline="0"/>
                      <a:t>
</a:t>
                    </a:r>
                    <a:fld id="{7B11A5B9-3FC0-4B7D-B6EA-57859E35D7F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5DC1-4B08-97F0-0CCFE9C60108}"/>
                </c:ext>
              </c:extLst>
            </c:dLbl>
            <c:dLbl>
              <c:idx val="9"/>
              <c:layout>
                <c:manualLayout>
                  <c:x val="-6.3070131542392597E-17"/>
                  <c:y val="-2.7204139026626207E-2"/>
                </c:manualLayout>
              </c:layout>
              <c:tx>
                <c:rich>
                  <a:bodyPr/>
                  <a:lstStyle/>
                  <a:p>
                    <a:fld id="{99024B4D-9544-4BB6-B2E2-AB32DDE9B947}" type="CELLRANGE">
                      <a:rPr lang="en-US" baseline="0"/>
                      <a:pPr/>
                      <a:t>[CELLRANGE]</a:t>
                    </a:fld>
                    <a:r>
                      <a:rPr lang="en-US" baseline="0"/>
                      <a:t>
</a:t>
                    </a:r>
                    <a:fld id="{64714AF6-15DA-40DE-B944-2ED90C2AE67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5DC1-4B08-97F0-0CCFE9C60108}"/>
                </c:ext>
              </c:extLst>
            </c:dLbl>
            <c:dLbl>
              <c:idx val="10"/>
              <c:layout>
                <c:manualLayout>
                  <c:x val="0"/>
                  <c:y val="-3.0493788971617027E-2"/>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fld id="{5B639BFB-767B-4BBA-AD8F-2586B813671A}" type="CELLRANGE">
                      <a:rPr lang="en-US" baseline="0">
                        <a:solidFill>
                          <a:schemeClr val="tx1"/>
                        </a:solidFill>
                      </a:rPr>
                      <a:pPr>
                        <a:defRPr b="1">
                          <a:solidFill>
                            <a:schemeClr val="tx1"/>
                          </a:solidFill>
                        </a:defRPr>
                      </a:pPr>
                      <a:t>[CELLRANGE]</a:t>
                    </a:fld>
                    <a:r>
                      <a:rPr lang="en-US" baseline="0">
                        <a:solidFill>
                          <a:schemeClr val="tx1"/>
                        </a:solidFill>
                      </a:rPr>
                      <a:t>
</a:t>
                    </a:r>
                    <a:fld id="{38B1B823-6BF4-4916-B7D0-CF6FE0076382}" type="VALUE">
                      <a:rPr lang="en-US" baseline="0">
                        <a:solidFill>
                          <a:schemeClr val="tx1"/>
                        </a:solidFill>
                      </a:rPr>
                      <a:pPr>
                        <a:defRPr b="1">
                          <a:solidFill>
                            <a:schemeClr val="tx1"/>
                          </a:solidFill>
                        </a:defRPr>
                      </a:pPr>
                      <a:t>[VALOR]</a:t>
                    </a:fld>
                    <a:endParaRPr lang="en-US" baseline="0">
                      <a:solidFill>
                        <a:schemeClr val="tx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5DC1-4B08-97F0-0CCFE9C60108}"/>
                </c:ext>
              </c:extLst>
            </c:dLbl>
            <c:dLbl>
              <c:idx val="11"/>
              <c:layout>
                <c:manualLayout>
                  <c:x val="0"/>
                  <c:y val="-3.8704200147889889E-2"/>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fld id="{F4780882-715A-4BF3-AAD9-342EBC51BFED}" type="CELLRANGE">
                      <a:rPr lang="en-US" baseline="0">
                        <a:solidFill>
                          <a:schemeClr val="bg1"/>
                        </a:solidFill>
                      </a:rPr>
                      <a:pPr>
                        <a:defRPr b="1">
                          <a:solidFill>
                            <a:schemeClr val="bg1"/>
                          </a:solidFill>
                        </a:defRPr>
                      </a:pPr>
                      <a:t>[CELLRANGE]</a:t>
                    </a:fld>
                    <a:r>
                      <a:rPr lang="en-US" baseline="0">
                        <a:solidFill>
                          <a:schemeClr val="bg1"/>
                        </a:solidFill>
                      </a:rPr>
                      <a:t>
</a:t>
                    </a:r>
                    <a:fld id="{3A514A6E-167D-45BB-905F-7877DD5EE8DD}" type="VALUE">
                      <a:rPr lang="en-US" baseline="0">
                        <a:solidFill>
                          <a:schemeClr val="bg1"/>
                        </a:solidFill>
                      </a:rPr>
                      <a:pPr>
                        <a:defRPr b="1">
                          <a:solidFill>
                            <a:schemeClr val="bg1"/>
                          </a:solidFill>
                        </a:defRPr>
                      </a:pPr>
                      <a:t>[VALOR]</a:t>
                    </a:fld>
                    <a:endParaRPr lang="en-US"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5DC1-4B08-97F0-0CCFE9C60108}"/>
                </c:ext>
              </c:extLst>
            </c:dLbl>
            <c:dLbl>
              <c:idx val="12"/>
              <c:layout>
                <c:manualLayout>
                  <c:x val="0"/>
                  <c:y val="-4.5254437921412038E-2"/>
                </c:manualLayout>
              </c:layout>
              <c:tx>
                <c:rich>
                  <a:bodyPr/>
                  <a:lstStyle/>
                  <a:p>
                    <a:fld id="{C391A80C-3FFA-45AD-9D01-45602E8EFE32}" type="CELLRANGE">
                      <a:rPr lang="en-US" baseline="0"/>
                      <a:pPr/>
                      <a:t>[CELLRANGE]</a:t>
                    </a:fld>
                    <a:r>
                      <a:rPr lang="en-US" baseline="0"/>
                      <a:t>
</a:t>
                    </a:r>
                    <a:fld id="{1C6B6DC7-C6BB-49A2-9730-607675C88BF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5DC1-4B08-97F0-0CCFE9C60108}"/>
                </c:ext>
              </c:extLst>
            </c:dLbl>
            <c:dLbl>
              <c:idx val="13"/>
              <c:layout>
                <c:manualLayout>
                  <c:x val="0"/>
                  <c:y val="-4.0625206045864781E-2"/>
                </c:manualLayout>
              </c:layout>
              <c:tx>
                <c:rich>
                  <a:bodyPr/>
                  <a:lstStyle/>
                  <a:p>
                    <a:fld id="{7F52566A-8858-4BB8-9CF7-ED6C8D421B61}" type="CELLRANGE">
                      <a:rPr lang="en-US" baseline="0"/>
                      <a:pPr/>
                      <a:t>[CELLRANGE]</a:t>
                    </a:fld>
                    <a:r>
                      <a:rPr lang="en-US" baseline="0"/>
                      <a:t>
</a:t>
                    </a:r>
                    <a:fld id="{E145F946-9795-4989-9C69-E7C263DFC22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5DC1-4B08-97F0-0CCFE9C60108}"/>
                </c:ext>
              </c:extLst>
            </c:dLbl>
            <c:dLbl>
              <c:idx val="14"/>
              <c:layout>
                <c:manualLayout>
                  <c:x val="0"/>
                  <c:y val="-4.4239261865835058E-2"/>
                </c:manualLayout>
              </c:layout>
              <c:tx>
                <c:rich>
                  <a:bodyPr/>
                  <a:lstStyle/>
                  <a:p>
                    <a:fld id="{1734E598-C62D-478E-AFE2-1C39FCA41151}" type="CELLRANGE">
                      <a:rPr lang="en-US" baseline="0"/>
                      <a:pPr/>
                      <a:t>[CELLRANGE]</a:t>
                    </a:fld>
                    <a:r>
                      <a:rPr lang="en-US" baseline="0"/>
                      <a:t>
</a:t>
                    </a:r>
                    <a:fld id="{7B35794B-F7A3-49D3-842B-E50DDCC83C3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5DC1-4B08-97F0-0CCFE9C60108}"/>
                </c:ext>
              </c:extLst>
            </c:dLbl>
            <c:dLbl>
              <c:idx val="15"/>
              <c:layout>
                <c:manualLayout>
                  <c:x val="0"/>
                  <c:y val="-4.177061671082595E-2"/>
                </c:manualLayout>
              </c:layout>
              <c:tx>
                <c:rich>
                  <a:bodyPr/>
                  <a:lstStyle/>
                  <a:p>
                    <a:fld id="{B933EE03-E274-41A9-B001-B51F29D5EA2C}" type="CELLRANGE">
                      <a:rPr lang="en-US" baseline="0"/>
                      <a:pPr/>
                      <a:t>[CELLRANGE]</a:t>
                    </a:fld>
                    <a:r>
                      <a:rPr lang="en-US" baseline="0"/>
                      <a:t>
</a:t>
                    </a:r>
                    <a:fld id="{1649C631-2184-4BF0-8DD7-7FDCF2C2AF2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5DC1-4B08-97F0-0CCFE9C60108}"/>
                </c:ext>
              </c:extLst>
            </c:dLbl>
            <c:dLbl>
              <c:idx val="16"/>
              <c:layout>
                <c:manualLayout>
                  <c:x val="-1.2614026308478519E-16"/>
                  <c:y val="-5.4237901395508381E-2"/>
                </c:manualLayout>
              </c:layout>
              <c:tx>
                <c:rich>
                  <a:bodyPr/>
                  <a:lstStyle/>
                  <a:p>
                    <a:fld id="{FD760100-8833-4BCD-9E13-960376BB985A}" type="CELLRANGE">
                      <a:rPr lang="en-US" baseline="0"/>
                      <a:pPr/>
                      <a:t>[CELLRANGE]</a:t>
                    </a:fld>
                    <a:r>
                      <a:rPr lang="en-US" baseline="0"/>
                      <a:t>
</a:t>
                    </a:r>
                    <a:fld id="{5DE008A1-05BB-4DB9-B631-D03828C4AEC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5DC1-4B08-97F0-0CCFE9C60108}"/>
                </c:ext>
              </c:extLst>
            </c:dLbl>
            <c:dLbl>
              <c:idx val="17"/>
              <c:layout>
                <c:manualLayout>
                  <c:x val="0"/>
                  <c:y val="-5.7139753723992361E-2"/>
                </c:manualLayout>
              </c:layout>
              <c:tx>
                <c:rich>
                  <a:bodyPr/>
                  <a:lstStyle/>
                  <a:p>
                    <a:fld id="{11029EFF-9AAE-4758-8D58-3C565BF4412C}" type="CELLRANGE">
                      <a:rPr lang="en-US" baseline="0"/>
                      <a:pPr/>
                      <a:t>[CELLRANGE]</a:t>
                    </a:fld>
                    <a:r>
                      <a:rPr lang="en-US" baseline="0"/>
                      <a:t>
</a:t>
                    </a:r>
                    <a:fld id="{57F13FA4-7B3E-462E-9432-EEA322E6C9E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5DC1-4B08-97F0-0CCFE9C60108}"/>
                </c:ext>
              </c:extLst>
            </c:dLbl>
            <c:dLbl>
              <c:idx val="18"/>
              <c:layout>
                <c:manualLayout>
                  <c:x val="-1.2614026308478519E-16"/>
                  <c:y val="-5.958878195039137E-2"/>
                </c:manualLayout>
              </c:layout>
              <c:tx>
                <c:rich>
                  <a:bodyPr/>
                  <a:lstStyle/>
                  <a:p>
                    <a:fld id="{B361CC27-5062-4DBD-B17D-E8145B276DDC}" type="CELLRANGE">
                      <a:rPr lang="en-US" baseline="0"/>
                      <a:pPr/>
                      <a:t>[CELLRANGE]</a:t>
                    </a:fld>
                    <a:r>
                      <a:rPr lang="en-US" baseline="0"/>
                      <a:t>
</a:t>
                    </a:r>
                    <a:fld id="{2D8149C6-93FE-42B4-B0BC-E97CDA3097C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5DC1-4B08-97F0-0CCFE9C60108}"/>
                </c:ext>
              </c:extLst>
            </c:dLbl>
            <c:dLbl>
              <c:idx val="19"/>
              <c:layout>
                <c:manualLayout>
                  <c:x val="0"/>
                  <c:y val="-8.3345064135550109E-2"/>
                </c:manualLayout>
              </c:layout>
              <c:tx>
                <c:rich>
                  <a:bodyPr/>
                  <a:lstStyle/>
                  <a:p>
                    <a:fld id="{8EE89907-C706-413E-95B9-492066ADA5CA}" type="CELLRANGE">
                      <a:rPr lang="en-US" baseline="0"/>
                      <a:pPr/>
                      <a:t>[CELLRANGE]</a:t>
                    </a:fld>
                    <a:r>
                      <a:rPr lang="en-US" baseline="0"/>
                      <a:t>
</a:t>
                    </a:r>
                    <a:fld id="{88AE63E1-DC53-4FE0-8841-6A0B7CFE770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5DC1-4B08-97F0-0CCFE9C60108}"/>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'11ListaEsperaGII'!$L$13:$L$32</c:f>
              <c:strCache>
                <c:ptCount val="20"/>
                <c:pt idx="0">
                  <c:v>Aragón</c:v>
                </c:pt>
                <c:pt idx="1">
                  <c:v>Castilla y León</c:v>
                </c:pt>
                <c:pt idx="2">
                  <c:v>Galicia</c:v>
                </c:pt>
                <c:pt idx="3">
                  <c:v>Navarra, Comunidad Foral de</c:v>
                </c:pt>
                <c:pt idx="4">
                  <c:v>Cantabria</c:v>
                </c:pt>
                <c:pt idx="5">
                  <c:v>Asturias, Principado de</c:v>
                </c:pt>
                <c:pt idx="6">
                  <c:v>Ceuta</c:v>
                </c:pt>
                <c:pt idx="7">
                  <c:v>Castilla - La Mancha</c:v>
                </c:pt>
                <c:pt idx="8">
                  <c:v>Andalucía</c:v>
                </c:pt>
                <c:pt idx="9">
                  <c:v>Comunitat Valenciana</c:v>
                </c:pt>
                <c:pt idx="10">
                  <c:v>Madrid, Comunidad de</c:v>
                </c:pt>
                <c:pt idx="11">
                  <c:v>Media Nacional</c:v>
                </c:pt>
                <c:pt idx="12">
                  <c:v>Rioja, La</c:v>
                </c:pt>
                <c:pt idx="13">
                  <c:v>Balears, Illes</c:v>
                </c:pt>
                <c:pt idx="14">
                  <c:v>Extremadura</c:v>
                </c:pt>
                <c:pt idx="15">
                  <c:v>Melilla</c:v>
                </c:pt>
                <c:pt idx="16">
                  <c:v>Murcia, Región de</c:v>
                </c:pt>
                <c:pt idx="17">
                  <c:v>Cataluña</c:v>
                </c:pt>
                <c:pt idx="18">
                  <c:v>País Vasco</c:v>
                </c:pt>
                <c:pt idx="19">
                  <c:v>Canarias</c:v>
                </c:pt>
              </c:strCache>
            </c:strRef>
          </c:cat>
          <c:val>
            <c:numRef>
              <c:f>'11ListaEsperaGII'!$O$13:$O$32</c:f>
              <c:numCache>
                <c:formatCode>0.00%</c:formatCode>
                <c:ptCount val="20"/>
                <c:pt idx="0">
                  <c:v>0.99881368631368628</c:v>
                </c:pt>
                <c:pt idx="1">
                  <c:v>0.99835820174803225</c:v>
                </c:pt>
                <c:pt idx="2">
                  <c:v>0.99267385645221273</c:v>
                </c:pt>
                <c:pt idx="3">
                  <c:v>0.98831148317801298</c:v>
                </c:pt>
                <c:pt idx="4">
                  <c:v>0.98790931989924435</c:v>
                </c:pt>
                <c:pt idx="5">
                  <c:v>0.98468192467111193</c:v>
                </c:pt>
                <c:pt idx="6">
                  <c:v>0.96795952782462058</c:v>
                </c:pt>
                <c:pt idx="7">
                  <c:v>0.96458658941028474</c:v>
                </c:pt>
                <c:pt idx="8">
                  <c:v>0.95583295770142351</c:v>
                </c:pt>
                <c:pt idx="9">
                  <c:v>0.9534478466517301</c:v>
                </c:pt>
                <c:pt idx="10">
                  <c:v>0.94480184258597411</c:v>
                </c:pt>
                <c:pt idx="11">
                  <c:v>0.9405997211285283</c:v>
                </c:pt>
                <c:pt idx="12">
                  <c:v>0.92379435850773428</c:v>
                </c:pt>
                <c:pt idx="13">
                  <c:v>0.91630995020529393</c:v>
                </c:pt>
                <c:pt idx="14">
                  <c:v>0.91077551615962649</c:v>
                </c:pt>
                <c:pt idx="15">
                  <c:v>0.90136054421768708</c:v>
                </c:pt>
                <c:pt idx="16">
                  <c:v>0.8947829673162182</c:v>
                </c:pt>
                <c:pt idx="17">
                  <c:v>0.89273086419753089</c:v>
                </c:pt>
                <c:pt idx="18">
                  <c:v>0.87534165620152171</c:v>
                </c:pt>
                <c:pt idx="19">
                  <c:v>0.85973741794310721</c:v>
                </c:pt>
              </c:numCache>
            </c:numRef>
          </c:val>
          <c:extLst>
            <c:ext xmlns:c15="http://schemas.microsoft.com/office/drawing/2012/chart" uri="{02D57815-91ED-43cb-92C2-25804820EDAC}">
              <c15:datalabelsRange>
                <c15:f>'11ListaEsperaGII'!$M$13:$M$32</c15:f>
                <c15:dlblRangeCache>
                  <c:ptCount val="20"/>
                  <c:pt idx="0">
                    <c:v>15.997</c:v>
                  </c:pt>
                  <c:pt idx="1">
                    <c:v>41.350</c:v>
                  </c:pt>
                  <c:pt idx="2">
                    <c:v>26.693</c:v>
                  </c:pt>
                  <c:pt idx="3">
                    <c:v>6.257</c:v>
                  </c:pt>
                  <c:pt idx="4">
                    <c:v>7.844</c:v>
                  </c:pt>
                  <c:pt idx="5">
                    <c:v>10.928</c:v>
                  </c:pt>
                  <c:pt idx="6">
                    <c:v>574</c:v>
                  </c:pt>
                  <c:pt idx="7">
                    <c:v>25.304</c:v>
                  </c:pt>
                  <c:pt idx="8">
                    <c:v>131.471</c:v>
                  </c:pt>
                  <c:pt idx="9">
                    <c:v>61.280</c:v>
                  </c:pt>
                  <c:pt idx="10">
                    <c:v>71.376</c:v>
                  </c:pt>
                  <c:pt idx="11">
                    <c:v>574.064</c:v>
                  </c:pt>
                  <c:pt idx="12">
                    <c:v>4.061</c:v>
                  </c:pt>
                  <c:pt idx="13">
                    <c:v>10.489</c:v>
                  </c:pt>
                  <c:pt idx="14">
                    <c:v>12.484</c:v>
                  </c:pt>
                  <c:pt idx="15">
                    <c:v>795</c:v>
                  </c:pt>
                  <c:pt idx="16">
                    <c:v>17.357</c:v>
                  </c:pt>
                  <c:pt idx="17">
                    <c:v>90.389</c:v>
                  </c:pt>
                  <c:pt idx="18">
                    <c:v>23.699</c:v>
                  </c:pt>
                  <c:pt idx="19">
                    <c:v>15.716</c:v>
                  </c:pt>
                </c15:dlblRangeCache>
              </c15:datalabelsRange>
            </c:ext>
            <c:ext xmlns:c16="http://schemas.microsoft.com/office/drawing/2014/chart" uri="{C3380CC4-5D6E-409C-BE32-E72D297353CC}">
              <c16:uniqueId val="{00000015-5DC1-4B08-97F0-0CCFE9C60108}"/>
            </c:ext>
          </c:extLst>
        </c:ser>
        <c:ser>
          <c:idx val="1"/>
          <c:order val="1"/>
          <c:tx>
            <c:v>Personas beneficiarias con derecho a prestación pendientes de resolución de PIA</c:v>
          </c:tx>
          <c:spPr>
            <a:solidFill>
              <a:schemeClr val="accent2"/>
            </a:solidFill>
            <a:ln>
              <a:noFill/>
            </a:ln>
            <a:effectLst/>
          </c:spPr>
          <c:invertIfNegative val="0"/>
          <c:dPt>
            <c:idx val="9"/>
            <c:invertIfNegative val="0"/>
            <c:bubble3D val="0"/>
            <c:extLst>
              <c:ext xmlns:c16="http://schemas.microsoft.com/office/drawing/2014/chart" uri="{C3380CC4-5D6E-409C-BE32-E72D297353CC}">
                <c16:uniqueId val="{00000016-5DC1-4B08-97F0-0CCFE9C60108}"/>
              </c:ext>
            </c:extLst>
          </c:dPt>
          <c:dPt>
            <c:idx val="10"/>
            <c:invertIfNegative val="0"/>
            <c:bubble3D val="0"/>
            <c:spPr>
              <a:solidFill>
                <a:schemeClr val="accent2"/>
              </a:solidFill>
              <a:ln>
                <a:noFill/>
              </a:ln>
              <a:effectLst/>
            </c:spPr>
            <c:extLst>
              <c:ext xmlns:c16="http://schemas.microsoft.com/office/drawing/2014/chart" uri="{C3380CC4-5D6E-409C-BE32-E72D297353CC}">
                <c16:uniqueId val="{00000025-5DC1-4B08-97F0-0CCFE9C60108}"/>
              </c:ext>
            </c:extLst>
          </c:dPt>
          <c:dPt>
            <c:idx val="11"/>
            <c:invertIfNegative val="0"/>
            <c:bubble3D val="0"/>
            <c:spPr>
              <a:solidFill>
                <a:schemeClr val="accent2">
                  <a:lumMod val="50000"/>
                </a:schemeClr>
              </a:solidFill>
              <a:ln>
                <a:noFill/>
              </a:ln>
              <a:effectLst/>
            </c:spPr>
            <c:extLst>
              <c:ext xmlns:c16="http://schemas.microsoft.com/office/drawing/2014/chart" uri="{C3380CC4-5D6E-409C-BE32-E72D297353CC}">
                <c16:uniqueId val="{00000017-5DC1-4B08-97F0-0CCFE9C60108}"/>
              </c:ext>
            </c:extLst>
          </c:dPt>
          <c:dPt>
            <c:idx val="12"/>
            <c:invertIfNegative val="0"/>
            <c:bubble3D val="0"/>
            <c:extLst>
              <c:ext xmlns:c16="http://schemas.microsoft.com/office/drawing/2014/chart" uri="{C3380CC4-5D6E-409C-BE32-E72D297353CC}">
                <c16:uniqueId val="{00000018-5DC1-4B08-97F0-0CCFE9C60108}"/>
              </c:ext>
            </c:extLst>
          </c:dPt>
          <c:dPt>
            <c:idx val="13"/>
            <c:invertIfNegative val="0"/>
            <c:bubble3D val="0"/>
            <c:extLst>
              <c:ext xmlns:c16="http://schemas.microsoft.com/office/drawing/2014/chart" uri="{C3380CC4-5D6E-409C-BE32-E72D297353CC}">
                <c16:uniqueId val="{0000001A-5DC1-4B08-97F0-0CCFE9C60108}"/>
              </c:ext>
            </c:extLst>
          </c:dPt>
          <c:dPt>
            <c:idx val="14"/>
            <c:invertIfNegative val="0"/>
            <c:bubble3D val="0"/>
            <c:extLst>
              <c:ext xmlns:c16="http://schemas.microsoft.com/office/drawing/2014/chart" uri="{C3380CC4-5D6E-409C-BE32-E72D297353CC}">
                <c16:uniqueId val="{0000001B-5DC1-4B08-97F0-0CCFE9C60108}"/>
              </c:ext>
            </c:extLst>
          </c:dPt>
          <c:dLbls>
            <c:dLbl>
              <c:idx val="0"/>
              <c:layout>
                <c:manualLayout>
                  <c:x val="0"/>
                  <c:y val="3.1604688373282543E-2"/>
                </c:manualLayout>
              </c:layout>
              <c:tx>
                <c:rich>
                  <a:bodyPr/>
                  <a:lstStyle/>
                  <a:p>
                    <a:fld id="{5F1D8422-E9FA-49EF-981E-3A48729E5FB1}" type="CELLRANGE">
                      <a:rPr lang="en-US" baseline="0"/>
                      <a:pPr/>
                      <a:t>[CELLRANGE]</a:t>
                    </a:fld>
                    <a:r>
                      <a:rPr lang="en-US" baseline="0"/>
                      <a:t>
</a:t>
                    </a:r>
                    <a:fld id="{33F3EEFF-6C67-43F7-89F0-C02DA66AE74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5DC1-4B08-97F0-0CCFE9C60108}"/>
                </c:ext>
              </c:extLst>
            </c:dLbl>
            <c:dLbl>
              <c:idx val="1"/>
              <c:layout>
                <c:manualLayout>
                  <c:x val="0"/>
                  <c:y val="2.5516538251466866E-2"/>
                </c:manualLayout>
              </c:layout>
              <c:tx>
                <c:rich>
                  <a:bodyPr/>
                  <a:lstStyle/>
                  <a:p>
                    <a:fld id="{768865BD-4AF0-481C-B5F6-F9E96D9B2E0F}" type="CELLRANGE">
                      <a:rPr lang="en-US" baseline="0"/>
                      <a:pPr/>
                      <a:t>[CELLRANGE]</a:t>
                    </a:fld>
                    <a:r>
                      <a:rPr lang="en-US" baseline="0"/>
                      <a:t>
</a:t>
                    </a:r>
                    <a:fld id="{D22BFB87-F858-40AD-9C64-6A45E115BE8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5DC1-4B08-97F0-0CCFE9C60108}"/>
                </c:ext>
              </c:extLst>
            </c:dLbl>
            <c:dLbl>
              <c:idx val="2"/>
              <c:layout>
                <c:manualLayout>
                  <c:x val="-3.1535065771196298E-17"/>
                  <c:y val="1.8306045519629735E-2"/>
                </c:manualLayout>
              </c:layout>
              <c:tx>
                <c:rich>
                  <a:bodyPr/>
                  <a:lstStyle/>
                  <a:p>
                    <a:fld id="{3A39E952-B996-4BC2-81CD-3F025EC8664A}" type="CELLRANGE">
                      <a:rPr lang="en-US" baseline="0"/>
                      <a:pPr/>
                      <a:t>[CELLRANGE]</a:t>
                    </a:fld>
                    <a:r>
                      <a:rPr lang="en-US" baseline="0"/>
                      <a:t>
</a:t>
                    </a:r>
                    <a:fld id="{2C2C75F7-4F9E-48D9-9C8B-171DB074344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5DC1-4B08-97F0-0CCFE9C60108}"/>
                </c:ext>
              </c:extLst>
            </c:dLbl>
            <c:dLbl>
              <c:idx val="3"/>
              <c:layout>
                <c:manualLayout>
                  <c:x val="0"/>
                  <c:y val="1.7606919980550178E-2"/>
                </c:manualLayout>
              </c:layout>
              <c:tx>
                <c:rich>
                  <a:bodyPr/>
                  <a:lstStyle/>
                  <a:p>
                    <a:fld id="{C47179EA-26DD-41D1-9343-12CDA052757D}" type="CELLRANGE">
                      <a:rPr lang="en-US" baseline="0"/>
                      <a:pPr/>
                      <a:t>[CELLRANGE]</a:t>
                    </a:fld>
                    <a:r>
                      <a:rPr lang="en-US" baseline="0"/>
                      <a:t>
</a:t>
                    </a:r>
                    <a:fld id="{F153B6E1-76AF-4C2B-A6AC-1E710CDD0CC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5DC1-4B08-97F0-0CCFE9C60108}"/>
                </c:ext>
              </c:extLst>
            </c:dLbl>
            <c:dLbl>
              <c:idx val="4"/>
              <c:layout>
                <c:manualLayout>
                  <c:x val="1.3988426885235836E-3"/>
                  <c:y val="4.9774323583780256E-3"/>
                </c:manualLayout>
              </c:layout>
              <c:tx>
                <c:rich>
                  <a:bodyPr/>
                  <a:lstStyle/>
                  <a:p>
                    <a:fld id="{EC774518-12C7-4119-9414-4C0CA492333C}" type="CELLRANGE">
                      <a:rPr lang="en-US" baseline="0"/>
                      <a:pPr/>
                      <a:t>[CELLRANGE]</a:t>
                    </a:fld>
                    <a:r>
                      <a:rPr lang="en-US" baseline="0"/>
                      <a:t>
</a:t>
                    </a:r>
                    <a:fld id="{EB0A7CE9-3475-436E-BD2C-0C84D2D300D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5DC1-4B08-97F0-0CCFE9C60108}"/>
                </c:ext>
              </c:extLst>
            </c:dLbl>
            <c:dLbl>
              <c:idx val="5"/>
              <c:layout>
                <c:manualLayout>
                  <c:x val="0"/>
                  <c:y val="6.9874409880102319E-3"/>
                </c:manualLayout>
              </c:layout>
              <c:tx>
                <c:rich>
                  <a:bodyPr/>
                  <a:lstStyle/>
                  <a:p>
                    <a:fld id="{5CF973AA-DD08-4E2C-B0CE-AECB5A57CE86}" type="CELLRANGE">
                      <a:rPr lang="en-US" baseline="0"/>
                      <a:pPr/>
                      <a:t>[CELLRANGE]</a:t>
                    </a:fld>
                    <a:r>
                      <a:rPr lang="en-US" baseline="0"/>
                      <a:t>
</a:t>
                    </a:r>
                    <a:fld id="{C107C97C-62BA-4D01-9451-3EE922ED706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5DC1-4B08-97F0-0CCFE9C60108}"/>
                </c:ext>
              </c:extLst>
            </c:dLbl>
            <c:dLbl>
              <c:idx val="6"/>
              <c:layout>
                <c:manualLayout>
                  <c:x val="0"/>
                  <c:y val="9.2246790407103946E-3"/>
                </c:manualLayout>
              </c:layout>
              <c:tx>
                <c:rich>
                  <a:bodyPr/>
                  <a:lstStyle/>
                  <a:p>
                    <a:fld id="{A74C0718-72F6-4BB5-A99B-5FFE3316E07F}" type="CELLRANGE">
                      <a:rPr lang="en-US" baseline="0"/>
                      <a:pPr/>
                      <a:t>[CELLRANGE]</a:t>
                    </a:fld>
                    <a:r>
                      <a:rPr lang="en-US" baseline="0"/>
                      <a:t>
</a:t>
                    </a:r>
                    <a:fld id="{F22A4F9E-F603-4044-81B0-9BB8A23D0F5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5DC1-4B08-97F0-0CCFE9C60108}"/>
                </c:ext>
              </c:extLst>
            </c:dLbl>
            <c:dLbl>
              <c:idx val="7"/>
              <c:layout>
                <c:manualLayout>
                  <c:x val="0"/>
                  <c:y val="9.1976149447574578E-3"/>
                </c:manualLayout>
              </c:layout>
              <c:tx>
                <c:rich>
                  <a:bodyPr/>
                  <a:lstStyle/>
                  <a:p>
                    <a:fld id="{E7211300-C2A6-40CE-A746-56F6502ED142}" type="CELLRANGE">
                      <a:rPr lang="en-US" baseline="0"/>
                      <a:pPr/>
                      <a:t>[CELLRANGE]</a:t>
                    </a:fld>
                    <a:r>
                      <a:rPr lang="en-US" baseline="0"/>
                      <a:t>
</a:t>
                    </a:r>
                    <a:fld id="{23A183D9-B244-427C-A28F-6C621010177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5DC1-4B08-97F0-0CCFE9C60108}"/>
                </c:ext>
              </c:extLst>
            </c:dLbl>
            <c:dLbl>
              <c:idx val="8"/>
              <c:layout>
                <c:manualLayout>
                  <c:x val="0"/>
                  <c:y val="4.1758628587786393E-4"/>
                </c:manualLayout>
              </c:layout>
              <c:tx>
                <c:rich>
                  <a:bodyPr/>
                  <a:lstStyle/>
                  <a:p>
                    <a:fld id="{6C40704A-283C-4834-844C-D8D6D85AB958}" type="CELLRANGE">
                      <a:rPr lang="en-US" baseline="0"/>
                      <a:pPr/>
                      <a:t>[CELLRANGE]</a:t>
                    </a:fld>
                    <a:r>
                      <a:rPr lang="en-US" baseline="0"/>
                      <a:t>
</a:t>
                    </a:r>
                    <a:fld id="{CFA6500B-0589-4D31-B4A8-9AE9B6EE680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5DC1-4B08-97F0-0CCFE9C60108}"/>
                </c:ext>
              </c:extLst>
            </c:dLbl>
            <c:dLbl>
              <c:idx val="9"/>
              <c:layout>
                <c:manualLayout>
                  <c:x val="1.6813370532300342E-4"/>
                  <c:y val="3.3650790978759936E-4"/>
                </c:manualLayout>
              </c:layout>
              <c:tx>
                <c:rich>
                  <a:bodyPr/>
                  <a:lstStyle/>
                  <a:p>
                    <a:fld id="{8167D118-1F7B-4978-8D78-C46FDF2EBAB7}" type="CELLRANGE">
                      <a:rPr lang="en-US" baseline="0"/>
                      <a:pPr/>
                      <a:t>[CELLRANGE]</a:t>
                    </a:fld>
                    <a:r>
                      <a:rPr lang="en-US" baseline="0"/>
                      <a:t>
</a:t>
                    </a:r>
                    <a:fld id="{0C27D33F-7295-4F73-A0AE-C4FAA7D7492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5DC1-4B08-97F0-0CCFE9C60108}"/>
                </c:ext>
              </c:extLst>
            </c:dLbl>
            <c:dLbl>
              <c:idx val="10"/>
              <c:layout>
                <c:manualLayout>
                  <c:x val="1.034166381376241E-4"/>
                  <c:y val="3.70782541071255E-3"/>
                </c:manualLayout>
              </c:layout>
              <c:tx>
                <c:rich>
                  <a:bodyPr rot="-5400000" spcFirstLastPara="1" vertOverflow="ellipsis" wrap="square" lIns="38100" tIns="19050" rIns="38100" bIns="19050" anchor="ctr" anchorCtr="1">
                    <a:spAutoFit/>
                  </a:bodyPr>
                  <a:lstStyle/>
                  <a:p>
                    <a:pPr>
                      <a:defRPr sz="800" b="1" i="0" u="none" strike="noStrike" kern="1200" baseline="0">
                        <a:solidFill>
                          <a:schemeClr val="tx1"/>
                        </a:solidFill>
                        <a:latin typeface="+mn-lt"/>
                        <a:ea typeface="+mn-ea"/>
                        <a:cs typeface="+mn-cs"/>
                      </a:defRPr>
                    </a:pPr>
                    <a:fld id="{1B41EF4A-BFDD-481D-83CD-E9D95AFEDC9B}" type="CELLRANGE">
                      <a:rPr lang="en-US" sz="800" baseline="0">
                        <a:solidFill>
                          <a:schemeClr val="tx1"/>
                        </a:solidFill>
                      </a:rPr>
                      <a:pPr>
                        <a:defRPr sz="800" b="1">
                          <a:solidFill>
                            <a:schemeClr val="tx1"/>
                          </a:solidFill>
                        </a:defRPr>
                      </a:pPr>
                      <a:t>[CELLRANGE]</a:t>
                    </a:fld>
                    <a:r>
                      <a:rPr lang="en-US" sz="800" baseline="0">
                        <a:solidFill>
                          <a:schemeClr val="tx1"/>
                        </a:solidFill>
                      </a:rPr>
                      <a:t>
</a:t>
                    </a:r>
                    <a:fld id="{583B1DE4-439A-479D-98C3-2B3900FFE9EE}" type="VALUE">
                      <a:rPr lang="en-US" sz="800" baseline="0">
                        <a:solidFill>
                          <a:schemeClr val="tx1"/>
                        </a:solidFill>
                      </a:rPr>
                      <a:pPr>
                        <a:defRPr sz="800" b="1">
                          <a:solidFill>
                            <a:schemeClr val="tx1"/>
                          </a:solidFill>
                        </a:defRPr>
                      </a:pPr>
                      <a:t>[VALOR]</a:t>
                    </a:fld>
                    <a:endParaRPr lang="en-US" sz="800" baseline="0">
                      <a:solidFill>
                        <a:schemeClr val="tx1"/>
                      </a:solidFill>
                    </a:endParaRPr>
                  </a:p>
                </c:rich>
              </c:tx>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5DC1-4B08-97F0-0CCFE9C60108}"/>
                </c:ext>
              </c:extLst>
            </c:dLbl>
            <c:dLbl>
              <c:idx val="11"/>
              <c:layout>
                <c:manualLayout>
                  <c:x val="-1.3913043478260871E-3"/>
                  <c:y val="-1.9317585301837361E-3"/>
                </c:manualLayout>
              </c:layout>
              <c:tx>
                <c:rich>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fld id="{C9F31B22-6740-4380-A51D-0ED9EDD51912}" type="CELLRANGE">
                      <a:rPr lang="en-US" sz="800" baseline="0">
                        <a:solidFill>
                          <a:schemeClr val="bg1"/>
                        </a:solidFill>
                      </a:rPr>
                      <a:pPr>
                        <a:defRPr sz="800" b="1">
                          <a:solidFill>
                            <a:schemeClr val="bg1"/>
                          </a:solidFill>
                        </a:defRPr>
                      </a:pPr>
                      <a:t>[CELLRANGE]</a:t>
                    </a:fld>
                    <a:r>
                      <a:rPr lang="en-US" sz="800" baseline="0">
                        <a:solidFill>
                          <a:schemeClr val="bg1"/>
                        </a:solidFill>
                      </a:rPr>
                      <a:t>
</a:t>
                    </a:r>
                    <a:fld id="{74A02F44-FF4F-4F8D-88BB-159092CB3FEF}" type="VALUE">
                      <a:rPr lang="en-US" sz="800" baseline="0">
                        <a:solidFill>
                          <a:schemeClr val="bg1"/>
                        </a:solidFill>
                      </a:rPr>
                      <a:pPr>
                        <a:defRPr sz="800" b="1">
                          <a:solidFill>
                            <a:schemeClr val="bg1"/>
                          </a:solidFill>
                        </a:defRPr>
                      </a:pPr>
                      <a:t>[VALOR]</a:t>
                    </a:fld>
                    <a:endParaRPr lang="en-US" sz="800"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5DC1-4B08-97F0-0CCFE9C60108}"/>
                </c:ext>
              </c:extLst>
            </c:dLbl>
            <c:dLbl>
              <c:idx val="12"/>
              <c:layout>
                <c:manualLayout>
                  <c:x val="-1.391304347826189E-3"/>
                  <c:y val="9.9770239000498777E-4"/>
                </c:manualLayout>
              </c:layout>
              <c:tx>
                <c:rich>
                  <a:bodyPr/>
                  <a:lstStyle/>
                  <a:p>
                    <a:fld id="{327E318E-3F6E-4E98-9C72-BCBEC2781166}" type="CELLRANGE">
                      <a:rPr lang="en-US" baseline="0"/>
                      <a:pPr/>
                      <a:t>[CELLRANGE]</a:t>
                    </a:fld>
                    <a:r>
                      <a:rPr lang="en-US" baseline="0"/>
                      <a:t>
</a:t>
                    </a:r>
                    <a:fld id="{7FBA58E9-F72A-4DA1-B5E4-69E78ED4278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5DC1-4B08-97F0-0CCFE9C60108}"/>
                </c:ext>
              </c:extLst>
            </c:dLbl>
            <c:dLbl>
              <c:idx val="13"/>
              <c:layout>
                <c:manualLayout>
                  <c:x val="-1.0202780687331501E-16"/>
                  <c:y val="3.058846616135581E-3"/>
                </c:manualLayout>
              </c:layout>
              <c:tx>
                <c:rich>
                  <a:bodyPr/>
                  <a:lstStyle/>
                  <a:p>
                    <a:fld id="{02141546-9838-455D-9E42-16DCD5A04D1B}" type="CELLRANGE">
                      <a:rPr lang="en-US" baseline="0"/>
                      <a:pPr/>
                      <a:t>[CELLRANGE]</a:t>
                    </a:fld>
                    <a:r>
                      <a:rPr lang="en-US" baseline="0"/>
                      <a:t>
</a:t>
                    </a:r>
                    <a:fld id="{3E89115E-B1F3-42AC-A17A-C133BEC3FD5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5DC1-4B08-97F0-0CCFE9C60108}"/>
                </c:ext>
              </c:extLst>
            </c:dLbl>
            <c:dLbl>
              <c:idx val="14"/>
              <c:layout>
                <c:manualLayout>
                  <c:x val="0"/>
                  <c:y val="-4.4010942613399925E-3"/>
                </c:manualLayout>
              </c:layout>
              <c:tx>
                <c:rich>
                  <a:bodyPr/>
                  <a:lstStyle/>
                  <a:p>
                    <a:fld id="{44729261-DB65-4128-9408-289BC50B0201}" type="CELLRANGE">
                      <a:rPr lang="en-US" baseline="0"/>
                      <a:pPr/>
                      <a:t>[CELLRANGE]</a:t>
                    </a:fld>
                    <a:r>
                      <a:rPr lang="en-US" baseline="0"/>
                      <a:t>
</a:t>
                    </a:r>
                    <a:fld id="{FBC85B50-26BC-4CC7-AD8E-D46FBC405D4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5DC1-4B08-97F0-0CCFE9C60108}"/>
                </c:ext>
              </c:extLst>
            </c:dLbl>
            <c:dLbl>
              <c:idx val="15"/>
              <c:layout>
                <c:manualLayout>
                  <c:x val="0"/>
                  <c:y val="-8.0925279663838501E-3"/>
                </c:manualLayout>
              </c:layout>
              <c:tx>
                <c:rich>
                  <a:bodyPr/>
                  <a:lstStyle/>
                  <a:p>
                    <a:fld id="{6B48570E-A221-4A17-8669-5B3D1984E907}" type="CELLRANGE">
                      <a:rPr lang="en-US" baseline="0"/>
                      <a:pPr/>
                      <a:t>[CELLRANGE]</a:t>
                    </a:fld>
                    <a:r>
                      <a:rPr lang="en-US" baseline="0"/>
                      <a:t>
</a:t>
                    </a:r>
                    <a:fld id="{5FAF4522-2ECF-452C-A2FD-133312E7F6E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5DC1-4B08-97F0-0CCFE9C60108}"/>
                </c:ext>
              </c:extLst>
            </c:dLbl>
            <c:dLbl>
              <c:idx val="16"/>
              <c:layout>
                <c:manualLayout>
                  <c:x val="0"/>
                  <c:y val="-1.7010654042076516E-2"/>
                </c:manualLayout>
              </c:layout>
              <c:tx>
                <c:rich>
                  <a:bodyPr/>
                  <a:lstStyle/>
                  <a:p>
                    <a:fld id="{92B87918-8F8A-4FEB-913E-F46E1C7808E7}" type="CELLRANGE">
                      <a:rPr lang="en-US" baseline="0"/>
                      <a:pPr/>
                      <a:t>[CELLRANGE]</a:t>
                    </a:fld>
                    <a:r>
                      <a:rPr lang="en-US" baseline="0"/>
                      <a:t>
</a:t>
                    </a:r>
                    <a:fld id="{B350F1A8-0B77-41F2-9D71-8EC90AAA071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5DC1-4B08-97F0-0CCFE9C60108}"/>
                </c:ext>
              </c:extLst>
            </c:dLbl>
            <c:dLbl>
              <c:idx val="17"/>
              <c:layout>
                <c:manualLayout>
                  <c:x val="0"/>
                  <c:y val="-1.9412433258926755E-2"/>
                </c:manualLayout>
              </c:layout>
              <c:tx>
                <c:rich>
                  <a:bodyPr/>
                  <a:lstStyle/>
                  <a:p>
                    <a:fld id="{D97DA3FE-F039-4C96-BCEB-9E07E4B227A5}" type="CELLRANGE">
                      <a:rPr lang="en-US" baseline="0"/>
                      <a:pPr/>
                      <a:t>[CELLRANGE]</a:t>
                    </a:fld>
                    <a:r>
                      <a:rPr lang="en-US" baseline="0"/>
                      <a:t>
</a:t>
                    </a:r>
                    <a:fld id="{01B8B0B5-0728-45BA-A9E3-5B6F829795E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5DC1-4B08-97F0-0CCFE9C60108}"/>
                </c:ext>
              </c:extLst>
            </c:dLbl>
            <c:dLbl>
              <c:idx val="18"/>
              <c:layout>
                <c:manualLayout>
                  <c:x val="0"/>
                  <c:y val="-1.4262189188968202E-2"/>
                </c:manualLayout>
              </c:layout>
              <c:tx>
                <c:rich>
                  <a:bodyPr/>
                  <a:lstStyle/>
                  <a:p>
                    <a:fld id="{8C7A80E5-BFC6-44E5-95A3-B96071B28292}" type="CELLRANGE">
                      <a:rPr lang="en-US" baseline="0"/>
                      <a:pPr/>
                      <a:t>[CELLRANGE]</a:t>
                    </a:fld>
                    <a:r>
                      <a:rPr lang="en-US" baseline="0"/>
                      <a:t>
</a:t>
                    </a:r>
                    <a:fld id="{63777848-51E0-41E9-A8B7-8C8D965B801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5DC1-4B08-97F0-0CCFE9C60108}"/>
                </c:ext>
              </c:extLst>
            </c:dLbl>
            <c:dLbl>
              <c:idx val="19"/>
              <c:layout>
                <c:manualLayout>
                  <c:x val="0"/>
                  <c:y val="-3.1265647868782755E-2"/>
                </c:manualLayout>
              </c:layout>
              <c:tx>
                <c:rich>
                  <a:bodyPr/>
                  <a:lstStyle/>
                  <a:p>
                    <a:fld id="{E7DFBBD5-F38B-4AEA-B1A5-A3DC607C1BB3}" type="CELLRANGE">
                      <a:rPr lang="en-US" baseline="0"/>
                      <a:pPr/>
                      <a:t>[CELLRANGE]</a:t>
                    </a:fld>
                    <a:r>
                      <a:rPr lang="en-US" baseline="0"/>
                      <a:t>
</a:t>
                    </a:r>
                    <a:fld id="{2D4DB73D-FAE7-4720-80D8-A68BDB44486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5DC1-4B08-97F0-0CCFE9C60108}"/>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'11ListaEsperaGII'!$L$13:$L$32</c:f>
              <c:strCache>
                <c:ptCount val="20"/>
                <c:pt idx="0">
                  <c:v>Aragón</c:v>
                </c:pt>
                <c:pt idx="1">
                  <c:v>Castilla y León</c:v>
                </c:pt>
                <c:pt idx="2">
                  <c:v>Galicia</c:v>
                </c:pt>
                <c:pt idx="3">
                  <c:v>Navarra, Comunidad Foral de</c:v>
                </c:pt>
                <c:pt idx="4">
                  <c:v>Cantabria</c:v>
                </c:pt>
                <c:pt idx="5">
                  <c:v>Asturias, Principado de</c:v>
                </c:pt>
                <c:pt idx="6">
                  <c:v>Ceuta</c:v>
                </c:pt>
                <c:pt idx="7">
                  <c:v>Castilla - La Mancha</c:v>
                </c:pt>
                <c:pt idx="8">
                  <c:v>Andalucía</c:v>
                </c:pt>
                <c:pt idx="9">
                  <c:v>Comunitat Valenciana</c:v>
                </c:pt>
                <c:pt idx="10">
                  <c:v>Madrid, Comunidad de</c:v>
                </c:pt>
                <c:pt idx="11">
                  <c:v>Media Nacional</c:v>
                </c:pt>
                <c:pt idx="12">
                  <c:v>Rioja, La</c:v>
                </c:pt>
                <c:pt idx="13">
                  <c:v>Balears, Illes</c:v>
                </c:pt>
                <c:pt idx="14">
                  <c:v>Extremadura</c:v>
                </c:pt>
                <c:pt idx="15">
                  <c:v>Melilla</c:v>
                </c:pt>
                <c:pt idx="16">
                  <c:v>Murcia, Región de</c:v>
                </c:pt>
                <c:pt idx="17">
                  <c:v>Cataluña</c:v>
                </c:pt>
                <c:pt idx="18">
                  <c:v>País Vasco</c:v>
                </c:pt>
                <c:pt idx="19">
                  <c:v>Canarias</c:v>
                </c:pt>
              </c:strCache>
            </c:strRef>
          </c:cat>
          <c:val>
            <c:numRef>
              <c:f>'11ListaEsperaGII'!$P$13:$P$32</c:f>
              <c:numCache>
                <c:formatCode>0.00%</c:formatCode>
                <c:ptCount val="20"/>
                <c:pt idx="0">
                  <c:v>1.1863136863136863E-3</c:v>
                </c:pt>
                <c:pt idx="1">
                  <c:v>1.6417982519677434E-3</c:v>
                </c:pt>
                <c:pt idx="2">
                  <c:v>7.3261435477872819E-3</c:v>
                </c:pt>
                <c:pt idx="3">
                  <c:v>1.1688516821987047E-2</c:v>
                </c:pt>
                <c:pt idx="4">
                  <c:v>1.2090680100755667E-2</c:v>
                </c:pt>
                <c:pt idx="5">
                  <c:v>1.5318075328888087E-2</c:v>
                </c:pt>
                <c:pt idx="6">
                  <c:v>3.2040472175379427E-2</c:v>
                </c:pt>
                <c:pt idx="7">
                  <c:v>3.5413410589715241E-2</c:v>
                </c:pt>
                <c:pt idx="8">
                  <c:v>4.416704229857648E-2</c:v>
                </c:pt>
                <c:pt idx="9">
                  <c:v>4.6552153348269856E-2</c:v>
                </c:pt>
                <c:pt idx="10">
                  <c:v>5.5198157414025895E-2</c:v>
                </c:pt>
                <c:pt idx="11">
                  <c:v>5.9400278871471708E-2</c:v>
                </c:pt>
                <c:pt idx="12">
                  <c:v>7.6205641492265691E-2</c:v>
                </c:pt>
                <c:pt idx="13">
                  <c:v>8.369004979470604E-2</c:v>
                </c:pt>
                <c:pt idx="14">
                  <c:v>8.9224483840373528E-2</c:v>
                </c:pt>
                <c:pt idx="15">
                  <c:v>9.8639455782312924E-2</c:v>
                </c:pt>
                <c:pt idx="16">
                  <c:v>0.10521703268378184</c:v>
                </c:pt>
                <c:pt idx="17">
                  <c:v>0.10726913580246913</c:v>
                </c:pt>
                <c:pt idx="18">
                  <c:v>0.12465834379847825</c:v>
                </c:pt>
                <c:pt idx="19">
                  <c:v>0.14026258205689279</c:v>
                </c:pt>
              </c:numCache>
            </c:numRef>
          </c:val>
          <c:extLst>
            <c:ext xmlns:c15="http://schemas.microsoft.com/office/drawing/2012/chart" uri="{02D57815-91ED-43cb-92C2-25804820EDAC}">
              <c15:datalabelsRange>
                <c15:f>'11ListaEsperaGII'!$N$13:$N$32</c15:f>
                <c15:dlblRangeCache>
                  <c:ptCount val="20"/>
                  <c:pt idx="0">
                    <c:v>19</c:v>
                  </c:pt>
                  <c:pt idx="1">
                    <c:v>68</c:v>
                  </c:pt>
                  <c:pt idx="2">
                    <c:v>197</c:v>
                  </c:pt>
                  <c:pt idx="3">
                    <c:v>74</c:v>
                  </c:pt>
                  <c:pt idx="4">
                    <c:v>96</c:v>
                  </c:pt>
                  <c:pt idx="5">
                    <c:v>170</c:v>
                  </c:pt>
                  <c:pt idx="6">
                    <c:v>19</c:v>
                  </c:pt>
                  <c:pt idx="7">
                    <c:v>929</c:v>
                  </c:pt>
                  <c:pt idx="8">
                    <c:v>6.075</c:v>
                  </c:pt>
                  <c:pt idx="9">
                    <c:v>2.992</c:v>
                  </c:pt>
                  <c:pt idx="10">
                    <c:v>4.170</c:v>
                  </c:pt>
                  <c:pt idx="11">
                    <c:v>36.253</c:v>
                  </c:pt>
                  <c:pt idx="12">
                    <c:v>335</c:v>
                  </c:pt>
                  <c:pt idx="13">
                    <c:v>958</c:v>
                  </c:pt>
                  <c:pt idx="14">
                    <c:v>1.223</c:v>
                  </c:pt>
                  <c:pt idx="15">
                    <c:v>87</c:v>
                  </c:pt>
                  <c:pt idx="16">
                    <c:v>2.041</c:v>
                  </c:pt>
                  <c:pt idx="17">
                    <c:v>10.861</c:v>
                  </c:pt>
                  <c:pt idx="18">
                    <c:v>3.375</c:v>
                  </c:pt>
                  <c:pt idx="19">
                    <c:v>2.564</c:v>
                  </c:pt>
                </c15:dlblRangeCache>
              </c15:datalabelsRange>
            </c:ext>
            <c:ext xmlns:c16="http://schemas.microsoft.com/office/drawing/2014/chart" uri="{C3380CC4-5D6E-409C-BE32-E72D297353CC}">
              <c16:uniqueId val="{0000002B-5DC1-4B08-97F0-0CCFE9C60108}"/>
            </c:ext>
          </c:extLst>
        </c:ser>
        <c:dLbls>
          <c:dLblPos val="inEnd"/>
          <c:showLegendKey val="0"/>
          <c:showVal val="1"/>
          <c:showCatName val="0"/>
          <c:showSerName val="0"/>
          <c:showPercent val="0"/>
          <c:showBubbleSize val="0"/>
        </c:dLbls>
        <c:gapWidth val="30"/>
        <c:overlap val="100"/>
        <c:axId val="-2095913280"/>
        <c:axId val="-2095910560"/>
      </c:barChart>
      <c:lineChart>
        <c:grouping val="standard"/>
        <c:varyColors val="0"/>
        <c:ser>
          <c:idx val="2"/>
          <c:order val="2"/>
          <c:tx>
            <c:strRef>
              <c:f>'11ListaEsperaGII'!$Q$12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'11ListaEsperaGII'!$L$13:$L$32</c:f>
              <c:strCache>
                <c:ptCount val="20"/>
                <c:pt idx="0">
                  <c:v>Aragón</c:v>
                </c:pt>
                <c:pt idx="1">
                  <c:v>Castilla y León</c:v>
                </c:pt>
                <c:pt idx="2">
                  <c:v>Galicia</c:v>
                </c:pt>
                <c:pt idx="3">
                  <c:v>Navarra, Comunidad Foral de</c:v>
                </c:pt>
                <c:pt idx="4">
                  <c:v>Cantabria</c:v>
                </c:pt>
                <c:pt idx="5">
                  <c:v>Asturias, Principado de</c:v>
                </c:pt>
                <c:pt idx="6">
                  <c:v>Ceuta</c:v>
                </c:pt>
                <c:pt idx="7">
                  <c:v>Castilla - La Mancha</c:v>
                </c:pt>
                <c:pt idx="8">
                  <c:v>Andalucía</c:v>
                </c:pt>
                <c:pt idx="9">
                  <c:v>Comunitat Valenciana</c:v>
                </c:pt>
                <c:pt idx="10">
                  <c:v>Madrid, Comunidad de</c:v>
                </c:pt>
                <c:pt idx="11">
                  <c:v>Media Nacional</c:v>
                </c:pt>
                <c:pt idx="12">
                  <c:v>Rioja, La</c:v>
                </c:pt>
                <c:pt idx="13">
                  <c:v>Balears, Illes</c:v>
                </c:pt>
                <c:pt idx="14">
                  <c:v>Extremadura</c:v>
                </c:pt>
                <c:pt idx="15">
                  <c:v>Melilla</c:v>
                </c:pt>
                <c:pt idx="16">
                  <c:v>Murcia, Región de</c:v>
                </c:pt>
                <c:pt idx="17">
                  <c:v>Cataluña</c:v>
                </c:pt>
                <c:pt idx="18">
                  <c:v>País Vasco</c:v>
                </c:pt>
                <c:pt idx="19">
                  <c:v>Canarias</c:v>
                </c:pt>
              </c:strCache>
            </c:strRef>
          </c:cat>
          <c:val>
            <c:numRef>
              <c:f>'11ListaEsperaGII'!$Q$13:$Q$32</c:f>
              <c:numCache>
                <c:formatCode>0.00%</c:formatCode>
                <c:ptCount val="20"/>
                <c:pt idx="0">
                  <c:v>0.9405997211285283</c:v>
                </c:pt>
                <c:pt idx="1">
                  <c:v>0.9405997211285283</c:v>
                </c:pt>
                <c:pt idx="2">
                  <c:v>0.9405997211285283</c:v>
                </c:pt>
                <c:pt idx="3">
                  <c:v>0.9405997211285283</c:v>
                </c:pt>
                <c:pt idx="4">
                  <c:v>0.9405997211285283</c:v>
                </c:pt>
                <c:pt idx="5">
                  <c:v>0.9405997211285283</c:v>
                </c:pt>
                <c:pt idx="6">
                  <c:v>0.9405997211285283</c:v>
                </c:pt>
                <c:pt idx="7">
                  <c:v>0.9405997211285283</c:v>
                </c:pt>
                <c:pt idx="8">
                  <c:v>0.9405997211285283</c:v>
                </c:pt>
                <c:pt idx="9">
                  <c:v>0.9405997211285283</c:v>
                </c:pt>
                <c:pt idx="10">
                  <c:v>0.9405997211285283</c:v>
                </c:pt>
                <c:pt idx="11">
                  <c:v>0.9405997211285283</c:v>
                </c:pt>
                <c:pt idx="12">
                  <c:v>0.9405997211285283</c:v>
                </c:pt>
                <c:pt idx="13">
                  <c:v>0.9405997211285283</c:v>
                </c:pt>
                <c:pt idx="14">
                  <c:v>0.9405997211285283</c:v>
                </c:pt>
                <c:pt idx="15">
                  <c:v>0.9405997211285283</c:v>
                </c:pt>
                <c:pt idx="16">
                  <c:v>0.9405997211285283</c:v>
                </c:pt>
                <c:pt idx="17">
                  <c:v>0.9405997211285283</c:v>
                </c:pt>
                <c:pt idx="18">
                  <c:v>0.9405997211285283</c:v>
                </c:pt>
                <c:pt idx="19">
                  <c:v>0.9405997211285283</c:v>
                </c:pt>
              </c:numCache>
            </c:numRef>
          </c:val>
          <c:smooth val="0"/>
          <c:extLst>
            <c:ext xmlns:c16="http://schemas.microsoft.com/office/drawing/2014/chart" uri="{C3380CC4-5D6E-409C-BE32-E72D297353CC}">
              <c16:uniqueId val="{0000002D-5DC1-4B08-97F0-0CCFE9C60108}"/>
            </c:ext>
          </c:extLst>
        </c:ser>
        <c:dLbls>
          <c:showLegendKey val="0"/>
          <c:showVal val="0"/>
          <c:showCatName val="0"/>
          <c:showSerName val="0"/>
          <c:showPercent val="0"/>
          <c:showBubbleSize val="0"/>
        </c:dLbls>
        <c:marker val="1"/>
        <c:smooth val="0"/>
        <c:axId val="-2095913280"/>
        <c:axId val="-2095910560"/>
      </c:lineChart>
      <c:catAx>
        <c:axId val="-2095913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0560"/>
        <c:crosses val="autoZero"/>
        <c:auto val="1"/>
        <c:lblAlgn val="ctr"/>
        <c:lblOffset val="100"/>
        <c:noMultiLvlLbl val="0"/>
      </c:catAx>
      <c:valAx>
        <c:axId val="-209591056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3280"/>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4.9999972612119137E-2"/>
          <c:y val="0.9088782593764565"/>
          <c:w val="0.89999994522423821"/>
          <c:h val="3.504697426840337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1"/>
            </a:solidFill>
            <a:ln>
              <a:noFill/>
            </a:ln>
            <a:effectLst/>
          </c:spPr>
          <c:invertIfNegative val="0"/>
          <c:dPt>
            <c:idx val="9"/>
            <c:invertIfNegative val="0"/>
            <c:bubble3D val="0"/>
            <c:extLst>
              <c:ext xmlns:c16="http://schemas.microsoft.com/office/drawing/2014/chart" uri="{C3380CC4-5D6E-409C-BE32-E72D297353CC}">
                <c16:uniqueId val="{00000000-E6BD-407D-8DB5-88274B443806}"/>
              </c:ext>
            </c:extLst>
          </c:dPt>
          <c:dPt>
            <c:idx val="10"/>
            <c:invertIfNegative val="0"/>
            <c:bubble3D val="0"/>
            <c:spPr>
              <a:solidFill>
                <a:schemeClr val="accent1"/>
              </a:solidFill>
              <a:ln>
                <a:noFill/>
              </a:ln>
              <a:effectLst/>
            </c:spPr>
            <c:extLst>
              <c:ext xmlns:c16="http://schemas.microsoft.com/office/drawing/2014/chart" uri="{C3380CC4-5D6E-409C-BE32-E72D297353CC}">
                <c16:uniqueId val="{00000010-E6BD-407D-8DB5-88274B443806}"/>
              </c:ext>
            </c:extLst>
          </c:dPt>
          <c:dPt>
            <c:idx val="11"/>
            <c:invertIfNegative val="0"/>
            <c:bubble3D val="0"/>
            <c:spPr>
              <a:solidFill>
                <a:schemeClr val="accent1">
                  <a:lumMod val="50000"/>
                </a:schemeClr>
              </a:solidFill>
              <a:ln>
                <a:noFill/>
              </a:ln>
              <a:effectLst/>
            </c:spPr>
            <c:extLst>
              <c:ext xmlns:c16="http://schemas.microsoft.com/office/drawing/2014/chart" uri="{C3380CC4-5D6E-409C-BE32-E72D297353CC}">
                <c16:uniqueId val="{00000001-E6BD-407D-8DB5-88274B443806}"/>
              </c:ext>
            </c:extLst>
          </c:dPt>
          <c:dPt>
            <c:idx val="12"/>
            <c:invertIfNegative val="0"/>
            <c:bubble3D val="0"/>
            <c:spPr>
              <a:solidFill>
                <a:schemeClr val="accent1"/>
              </a:solidFill>
              <a:ln>
                <a:noFill/>
              </a:ln>
              <a:effectLst/>
            </c:spPr>
            <c:extLst>
              <c:ext xmlns:c16="http://schemas.microsoft.com/office/drawing/2014/chart" uri="{C3380CC4-5D6E-409C-BE32-E72D297353CC}">
                <c16:uniqueId val="{00000003-E6BD-407D-8DB5-88274B443806}"/>
              </c:ext>
            </c:extLst>
          </c:dPt>
          <c:dPt>
            <c:idx val="13"/>
            <c:invertIfNegative val="0"/>
            <c:bubble3D val="0"/>
            <c:extLst>
              <c:ext xmlns:c16="http://schemas.microsoft.com/office/drawing/2014/chart" uri="{C3380CC4-5D6E-409C-BE32-E72D297353CC}">
                <c16:uniqueId val="{00000004-E6BD-407D-8DB5-88274B443806}"/>
              </c:ext>
            </c:extLst>
          </c:dPt>
          <c:dPt>
            <c:idx val="14"/>
            <c:invertIfNegative val="0"/>
            <c:bubble3D val="0"/>
            <c:extLst>
              <c:ext xmlns:c16="http://schemas.microsoft.com/office/drawing/2014/chart" uri="{C3380CC4-5D6E-409C-BE32-E72D297353CC}">
                <c16:uniqueId val="{00000005-E6BD-407D-8DB5-88274B443806}"/>
              </c:ext>
            </c:extLst>
          </c:dPt>
          <c:dPt>
            <c:idx val="15"/>
            <c:invertIfNegative val="0"/>
            <c:bubble3D val="0"/>
            <c:extLst>
              <c:ext xmlns:c16="http://schemas.microsoft.com/office/drawing/2014/chart" uri="{C3380CC4-5D6E-409C-BE32-E72D297353CC}">
                <c16:uniqueId val="{00000006-E6BD-407D-8DB5-88274B443806}"/>
              </c:ext>
            </c:extLst>
          </c:dPt>
          <c:dLbls>
            <c:dLbl>
              <c:idx val="0"/>
              <c:layout>
                <c:manualLayout>
                  <c:x val="0"/>
                  <c:y val="-3.0478894636931943E-3"/>
                </c:manualLayout>
              </c:layout>
              <c:tx>
                <c:rich>
                  <a:bodyPr/>
                  <a:lstStyle/>
                  <a:p>
                    <a:fld id="{A43D7DE8-1DA6-41CF-8844-1040F2719116}" type="CELLRANGE">
                      <a:rPr lang="en-US" baseline="0"/>
                      <a:pPr/>
                      <a:t>[CELLRANGE]</a:t>
                    </a:fld>
                    <a:r>
                      <a:rPr lang="en-US" baseline="0"/>
                      <a:t>
</a:t>
                    </a:r>
                    <a:fld id="{87E8AF5E-8915-49CE-8C6E-D3C4B588241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6BD-407D-8DB5-88274B443806}"/>
                </c:ext>
              </c:extLst>
            </c:dLbl>
            <c:dLbl>
              <c:idx val="1"/>
              <c:layout>
                <c:manualLayout>
                  <c:x val="0"/>
                  <c:y val="-1.7720988787653831E-2"/>
                </c:manualLayout>
              </c:layout>
              <c:tx>
                <c:rich>
                  <a:bodyPr/>
                  <a:lstStyle/>
                  <a:p>
                    <a:fld id="{3F129C87-9116-4D54-91C7-A7D2A9DF407F}" type="CELLRANGE">
                      <a:rPr lang="en-US" baseline="0"/>
                      <a:pPr/>
                      <a:t>[CELLRANGE]</a:t>
                    </a:fld>
                    <a:r>
                      <a:rPr lang="en-US" baseline="0"/>
                      <a:t>
</a:t>
                    </a:r>
                    <a:fld id="{60D6C8D0-B37D-46FE-AA10-8B6F198C9F7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E6BD-407D-8DB5-88274B443806}"/>
                </c:ext>
              </c:extLst>
            </c:dLbl>
            <c:dLbl>
              <c:idx val="2"/>
              <c:layout>
                <c:manualLayout>
                  <c:x val="-3.1535065771196298E-17"/>
                  <c:y val="-8.2036905618415919E-3"/>
                </c:manualLayout>
              </c:layout>
              <c:tx>
                <c:rich>
                  <a:bodyPr/>
                  <a:lstStyle/>
                  <a:p>
                    <a:fld id="{9009E78B-906D-4F33-BC4D-93ED5AD034F6}" type="CELLRANGE">
                      <a:rPr lang="en-US" baseline="0"/>
                      <a:pPr/>
                      <a:t>[CELLRANGE]</a:t>
                    </a:fld>
                    <a:r>
                      <a:rPr lang="en-US" baseline="0"/>
                      <a:t>
</a:t>
                    </a:r>
                    <a:fld id="{7C5C2E7A-2099-4D06-BB52-8F4A8B0A895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6BD-407D-8DB5-88274B443806}"/>
                </c:ext>
              </c:extLst>
            </c:dLbl>
            <c:dLbl>
              <c:idx val="3"/>
              <c:layout>
                <c:manualLayout>
                  <c:x val="0"/>
                  <c:y val="-1.6731786998662599E-2"/>
                </c:manualLayout>
              </c:layout>
              <c:tx>
                <c:rich>
                  <a:bodyPr/>
                  <a:lstStyle/>
                  <a:p>
                    <a:fld id="{FE740EA8-9F55-42C5-A5E1-0D9B682E777A}" type="CELLRANGE">
                      <a:rPr lang="en-US" baseline="0"/>
                      <a:pPr/>
                      <a:t>[CELLRANGE]</a:t>
                    </a:fld>
                    <a:r>
                      <a:rPr lang="en-US" baseline="0"/>
                      <a:t>
</a:t>
                    </a:r>
                    <a:fld id="{2DA69672-B64E-4850-8D46-35BEBD595FA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6BD-407D-8DB5-88274B443806}"/>
                </c:ext>
              </c:extLst>
            </c:dLbl>
            <c:dLbl>
              <c:idx val="4"/>
              <c:layout>
                <c:manualLayout>
                  <c:x val="-3.1535065771196298E-17"/>
                  <c:y val="-8.7159103644407574E-3"/>
                </c:manualLayout>
              </c:layout>
              <c:tx>
                <c:rich>
                  <a:bodyPr/>
                  <a:lstStyle/>
                  <a:p>
                    <a:fld id="{F4275F3C-6D39-4A76-B553-3B0AA2D0B491}" type="CELLRANGE">
                      <a:rPr lang="en-US" baseline="0"/>
                      <a:pPr/>
                      <a:t>[CELLRANGE]</a:t>
                    </a:fld>
                    <a:r>
                      <a:rPr lang="en-US" baseline="0"/>
                      <a:t>
</a:t>
                    </a:r>
                    <a:fld id="{D0D8573B-EAD3-425E-9B71-6FAEB38EC15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6BD-407D-8DB5-88274B443806}"/>
                </c:ext>
              </c:extLst>
            </c:dLbl>
            <c:dLbl>
              <c:idx val="5"/>
              <c:layout>
                <c:manualLayout>
                  <c:x val="0"/>
                  <c:y val="-1.7646335475998459E-2"/>
                </c:manualLayout>
              </c:layout>
              <c:tx>
                <c:rich>
                  <a:bodyPr/>
                  <a:lstStyle/>
                  <a:p>
                    <a:fld id="{F7ECA1DE-6576-4A64-900B-98A68A8F8662}" type="CELLRANGE">
                      <a:rPr lang="en-US" baseline="0"/>
                      <a:pPr/>
                      <a:t>[CELLRANGE]</a:t>
                    </a:fld>
                    <a:r>
                      <a:rPr lang="en-US" baseline="0"/>
                      <a:t>
</a:t>
                    </a:r>
                    <a:fld id="{8D7FC70C-F8E3-4498-8407-E0AAF454804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6BD-407D-8DB5-88274B443806}"/>
                </c:ext>
              </c:extLst>
            </c:dLbl>
            <c:dLbl>
              <c:idx val="6"/>
              <c:layout>
                <c:manualLayout>
                  <c:x val="0"/>
                  <c:y val="-2.4497184516648868E-2"/>
                </c:manualLayout>
              </c:layout>
              <c:tx>
                <c:rich>
                  <a:bodyPr/>
                  <a:lstStyle/>
                  <a:p>
                    <a:fld id="{EE07C71A-7062-44F5-931C-9F1CE4E2CBD3}" type="CELLRANGE">
                      <a:rPr lang="en-US" baseline="0"/>
                      <a:pPr/>
                      <a:t>[CELLRANGE]</a:t>
                    </a:fld>
                    <a:r>
                      <a:rPr lang="en-US" baseline="0"/>
                      <a:t>
</a:t>
                    </a:r>
                    <a:fld id="{CAFE13AE-F78A-4195-9C7C-22B71A59B6C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6BD-407D-8DB5-88274B443806}"/>
                </c:ext>
              </c:extLst>
            </c:dLbl>
            <c:dLbl>
              <c:idx val="7"/>
              <c:layout>
                <c:manualLayout>
                  <c:x val="0"/>
                  <c:y val="-2.2163314926720738E-2"/>
                </c:manualLayout>
              </c:layout>
              <c:tx>
                <c:rich>
                  <a:bodyPr/>
                  <a:lstStyle/>
                  <a:p>
                    <a:fld id="{2270BD25-D5A9-41A9-95A2-5309A501BB44}" type="CELLRANGE">
                      <a:rPr lang="en-US" baseline="0"/>
                      <a:pPr/>
                      <a:t>[CELLRANGE]</a:t>
                    </a:fld>
                    <a:r>
                      <a:rPr lang="en-US" baseline="0"/>
                      <a:t>
</a:t>
                    </a:r>
                    <a:fld id="{084D476F-543B-4D80-9026-07A1701BA66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6BD-407D-8DB5-88274B443806}"/>
                </c:ext>
              </c:extLst>
            </c:dLbl>
            <c:dLbl>
              <c:idx val="8"/>
              <c:layout>
                <c:manualLayout>
                  <c:x val="0"/>
                  <c:y val="-2.1526309661573512E-2"/>
                </c:manualLayout>
              </c:layout>
              <c:tx>
                <c:rich>
                  <a:bodyPr/>
                  <a:lstStyle/>
                  <a:p>
                    <a:fld id="{A075C0B2-8C05-495F-94E0-01AD41C91B34}" type="CELLRANGE">
                      <a:rPr lang="en-US" baseline="0"/>
                      <a:pPr/>
                      <a:t>[CELLRANGE]</a:t>
                    </a:fld>
                    <a:r>
                      <a:rPr lang="en-US" baseline="0"/>
                      <a:t>
</a:t>
                    </a:r>
                    <a:fld id="{9B1F04C6-14DB-4824-A804-4DB07609AB6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6BD-407D-8DB5-88274B443806}"/>
                </c:ext>
              </c:extLst>
            </c:dLbl>
            <c:dLbl>
              <c:idx val="9"/>
              <c:layout>
                <c:manualLayout>
                  <c:x val="-6.3070131542392597E-17"/>
                  <c:y val="-2.7204139026626207E-2"/>
                </c:manualLayout>
              </c:layout>
              <c:tx>
                <c:rich>
                  <a:bodyPr/>
                  <a:lstStyle/>
                  <a:p>
                    <a:fld id="{90C4CDC8-287B-4996-BC3A-AB44B5EAE197}" type="CELLRANGE">
                      <a:rPr lang="en-US" baseline="0"/>
                      <a:pPr/>
                      <a:t>[CELLRANGE]</a:t>
                    </a:fld>
                    <a:r>
                      <a:rPr lang="en-US" baseline="0"/>
                      <a:t>
</a:t>
                    </a:r>
                    <a:fld id="{822FEF08-E49F-46DE-996F-C75FF4C6E27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6BD-407D-8DB5-88274B443806}"/>
                </c:ext>
              </c:extLst>
            </c:dLbl>
            <c:dLbl>
              <c:idx val="10"/>
              <c:layout>
                <c:manualLayout>
                  <c:x val="0"/>
                  <c:y val="-3.0493788971617027E-2"/>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fld id="{BD1825F9-671B-41C0-8F19-ECF63BF6E9D9}" type="CELLRANGE">
                      <a:rPr lang="en-US" baseline="0">
                        <a:solidFill>
                          <a:schemeClr val="tx1"/>
                        </a:solidFill>
                      </a:rPr>
                      <a:pPr>
                        <a:defRPr b="1">
                          <a:solidFill>
                            <a:schemeClr val="tx1"/>
                          </a:solidFill>
                        </a:defRPr>
                      </a:pPr>
                      <a:t>[CELLRANGE]</a:t>
                    </a:fld>
                    <a:r>
                      <a:rPr lang="en-US" baseline="0">
                        <a:solidFill>
                          <a:schemeClr val="tx1"/>
                        </a:solidFill>
                      </a:rPr>
                      <a:t>
</a:t>
                    </a:r>
                    <a:fld id="{962A878B-30AC-4C5C-B90A-195D5133D090}" type="VALUE">
                      <a:rPr lang="en-US" baseline="0">
                        <a:solidFill>
                          <a:schemeClr val="tx1"/>
                        </a:solidFill>
                      </a:rPr>
                      <a:pPr>
                        <a:defRPr b="1">
                          <a:solidFill>
                            <a:schemeClr val="tx1"/>
                          </a:solidFill>
                        </a:defRPr>
                      </a:pPr>
                      <a:t>[VALOR]</a:t>
                    </a:fld>
                    <a:endParaRPr lang="en-US" baseline="0">
                      <a:solidFill>
                        <a:schemeClr val="tx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6BD-407D-8DB5-88274B443806}"/>
                </c:ext>
              </c:extLst>
            </c:dLbl>
            <c:dLbl>
              <c:idx val="11"/>
              <c:layout>
                <c:manualLayout>
                  <c:x val="0"/>
                  <c:y val="-3.8704200147889889E-2"/>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fld id="{977B5BCF-DC23-431A-A98C-CA24FBE77EF9}" type="CELLRANGE">
                      <a:rPr lang="en-US" baseline="0">
                        <a:solidFill>
                          <a:schemeClr val="bg1"/>
                        </a:solidFill>
                      </a:rPr>
                      <a:pPr>
                        <a:defRPr b="1">
                          <a:solidFill>
                            <a:schemeClr val="bg1"/>
                          </a:solidFill>
                        </a:defRPr>
                      </a:pPr>
                      <a:t>[CELLRANGE]</a:t>
                    </a:fld>
                    <a:r>
                      <a:rPr lang="en-US" baseline="0">
                        <a:solidFill>
                          <a:schemeClr val="bg1"/>
                        </a:solidFill>
                      </a:rPr>
                      <a:t>
</a:t>
                    </a:r>
                    <a:fld id="{DC227547-1C15-4501-B767-FC4EAD1482C8}" type="VALUE">
                      <a:rPr lang="en-US" baseline="0">
                        <a:solidFill>
                          <a:schemeClr val="bg1"/>
                        </a:solidFill>
                      </a:rPr>
                      <a:pPr>
                        <a:defRPr b="1">
                          <a:solidFill>
                            <a:schemeClr val="bg1"/>
                          </a:solidFill>
                        </a:defRPr>
                      </a:pPr>
                      <a:t>[VALOR]</a:t>
                    </a:fld>
                    <a:endParaRPr lang="en-US"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6BD-407D-8DB5-88274B443806}"/>
                </c:ext>
              </c:extLst>
            </c:dLbl>
            <c:dLbl>
              <c:idx val="12"/>
              <c:layout>
                <c:manualLayout>
                  <c:x val="0"/>
                  <c:y val="-4.5254437921412038E-2"/>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fld id="{9DCC178A-5309-47F1-9888-8E6A2EC2DCB3}" type="CELLRANGE">
                      <a:rPr lang="en-US" baseline="0">
                        <a:solidFill>
                          <a:schemeClr val="tx1"/>
                        </a:solidFill>
                      </a:rPr>
                      <a:pPr>
                        <a:defRPr b="1">
                          <a:solidFill>
                            <a:schemeClr val="tx1"/>
                          </a:solidFill>
                        </a:defRPr>
                      </a:pPr>
                      <a:t>[CELLRANGE]</a:t>
                    </a:fld>
                    <a:r>
                      <a:rPr lang="en-US" baseline="0">
                        <a:solidFill>
                          <a:schemeClr val="tx1"/>
                        </a:solidFill>
                      </a:rPr>
                      <a:t>
</a:t>
                    </a:r>
                    <a:fld id="{5D68371A-958A-4A67-891A-AF91FACC472F}" type="VALUE">
                      <a:rPr lang="en-US" baseline="0">
                        <a:solidFill>
                          <a:schemeClr val="tx1"/>
                        </a:solidFill>
                      </a:rPr>
                      <a:pPr>
                        <a:defRPr b="1">
                          <a:solidFill>
                            <a:schemeClr val="tx1"/>
                          </a:solidFill>
                        </a:defRPr>
                      </a:pPr>
                      <a:t>[VALOR]</a:t>
                    </a:fld>
                    <a:endParaRPr lang="en-US" baseline="0">
                      <a:solidFill>
                        <a:schemeClr val="tx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6BD-407D-8DB5-88274B443806}"/>
                </c:ext>
              </c:extLst>
            </c:dLbl>
            <c:dLbl>
              <c:idx val="13"/>
              <c:layout>
                <c:manualLayout>
                  <c:x val="0"/>
                  <c:y val="-4.0625206045864781E-2"/>
                </c:manualLayout>
              </c:layout>
              <c:tx>
                <c:rich>
                  <a:bodyPr/>
                  <a:lstStyle/>
                  <a:p>
                    <a:fld id="{CF7310BF-1F54-450D-9F5C-FB2C893569FC}" type="CELLRANGE">
                      <a:rPr lang="en-US" baseline="0"/>
                      <a:pPr/>
                      <a:t>[CELLRANGE]</a:t>
                    </a:fld>
                    <a:r>
                      <a:rPr lang="en-US" baseline="0"/>
                      <a:t>
</a:t>
                    </a:r>
                    <a:fld id="{7FEBEBF2-CDA5-47B6-8D28-25EA1B5699F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6BD-407D-8DB5-88274B443806}"/>
                </c:ext>
              </c:extLst>
            </c:dLbl>
            <c:dLbl>
              <c:idx val="14"/>
              <c:layout>
                <c:manualLayout>
                  <c:x val="0"/>
                  <c:y val="-4.4239261865835058E-2"/>
                </c:manualLayout>
              </c:layout>
              <c:tx>
                <c:rich>
                  <a:bodyPr/>
                  <a:lstStyle/>
                  <a:p>
                    <a:fld id="{D94DE051-ABB1-4929-9F54-9004B10A91C8}" type="CELLRANGE">
                      <a:rPr lang="en-US" baseline="0"/>
                      <a:pPr/>
                      <a:t>[CELLRANGE]</a:t>
                    </a:fld>
                    <a:r>
                      <a:rPr lang="en-US" baseline="0"/>
                      <a:t>
</a:t>
                    </a:r>
                    <a:fld id="{4DF11AD0-251A-4317-94F2-5E09F92FC4C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6BD-407D-8DB5-88274B443806}"/>
                </c:ext>
              </c:extLst>
            </c:dLbl>
            <c:dLbl>
              <c:idx val="15"/>
              <c:layout>
                <c:manualLayout>
                  <c:x val="0"/>
                  <c:y val="-4.177061671082595E-2"/>
                </c:manualLayout>
              </c:layout>
              <c:tx>
                <c:rich>
                  <a:bodyPr/>
                  <a:lstStyle/>
                  <a:p>
                    <a:fld id="{0B5441B0-1107-4008-8D4F-934B4793C34F}" type="CELLRANGE">
                      <a:rPr lang="en-US" baseline="0"/>
                      <a:pPr/>
                      <a:t>[CELLRANGE]</a:t>
                    </a:fld>
                    <a:r>
                      <a:rPr lang="en-US" baseline="0"/>
                      <a:t>
</a:t>
                    </a:r>
                    <a:fld id="{CF2E236A-1B93-4FB2-8C1A-04FD85B4EB6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6BD-407D-8DB5-88274B443806}"/>
                </c:ext>
              </c:extLst>
            </c:dLbl>
            <c:dLbl>
              <c:idx val="16"/>
              <c:layout>
                <c:manualLayout>
                  <c:x val="-1.2614026308478519E-16"/>
                  <c:y val="-5.4237901395508381E-2"/>
                </c:manualLayout>
              </c:layout>
              <c:tx>
                <c:rich>
                  <a:bodyPr/>
                  <a:lstStyle/>
                  <a:p>
                    <a:fld id="{0EF5F545-62FD-4A66-A463-59849DDAEDF4}" type="CELLRANGE">
                      <a:rPr lang="en-US" baseline="0"/>
                      <a:pPr/>
                      <a:t>[CELLRANGE]</a:t>
                    </a:fld>
                    <a:r>
                      <a:rPr lang="en-US" baseline="0"/>
                      <a:t>
</a:t>
                    </a:r>
                    <a:fld id="{CBA1F491-6808-4297-BAB9-8E4440A941B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E6BD-407D-8DB5-88274B443806}"/>
                </c:ext>
              </c:extLst>
            </c:dLbl>
            <c:dLbl>
              <c:idx val="17"/>
              <c:layout>
                <c:manualLayout>
                  <c:x val="0"/>
                  <c:y val="-5.7139753723992361E-2"/>
                </c:manualLayout>
              </c:layout>
              <c:tx>
                <c:rich>
                  <a:bodyPr/>
                  <a:lstStyle/>
                  <a:p>
                    <a:fld id="{3B7616C9-F8FF-479E-A715-F3E5B125C869}" type="CELLRANGE">
                      <a:rPr lang="en-US" baseline="0"/>
                      <a:pPr/>
                      <a:t>[CELLRANGE]</a:t>
                    </a:fld>
                    <a:r>
                      <a:rPr lang="en-US" baseline="0"/>
                      <a:t>
</a:t>
                    </a:r>
                    <a:fld id="{4461186B-B62C-484B-B377-4A2A66A6D49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6BD-407D-8DB5-88274B443806}"/>
                </c:ext>
              </c:extLst>
            </c:dLbl>
            <c:dLbl>
              <c:idx val="18"/>
              <c:layout>
                <c:manualLayout>
                  <c:x val="-1.2614026308478519E-16"/>
                  <c:y val="-5.958878195039137E-2"/>
                </c:manualLayout>
              </c:layout>
              <c:tx>
                <c:rich>
                  <a:bodyPr/>
                  <a:lstStyle/>
                  <a:p>
                    <a:fld id="{45F5B16C-EBD6-4FB0-A7A5-4A21F6361B2E}" type="CELLRANGE">
                      <a:rPr lang="en-US" baseline="0"/>
                      <a:pPr/>
                      <a:t>[CELLRANGE]</a:t>
                    </a:fld>
                    <a:r>
                      <a:rPr lang="en-US" baseline="0"/>
                      <a:t>
</a:t>
                    </a:r>
                    <a:fld id="{88CF9008-4463-4C76-9824-AE566E9C490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6BD-407D-8DB5-88274B443806}"/>
                </c:ext>
              </c:extLst>
            </c:dLbl>
            <c:dLbl>
              <c:idx val="19"/>
              <c:layout>
                <c:manualLayout>
                  <c:x val="0"/>
                  <c:y val="-8.3345064135550109E-2"/>
                </c:manualLayout>
              </c:layout>
              <c:tx>
                <c:rich>
                  <a:bodyPr/>
                  <a:lstStyle/>
                  <a:p>
                    <a:fld id="{915A4B08-1A8D-4329-84E1-188D5179F33E}" type="CELLRANGE">
                      <a:rPr lang="en-US" baseline="0"/>
                      <a:pPr/>
                      <a:t>[CELLRANGE]</a:t>
                    </a:fld>
                    <a:r>
                      <a:rPr lang="en-US" baseline="0"/>
                      <a:t>
</a:t>
                    </a:r>
                    <a:fld id="{A1D79193-7DF9-422F-BF2D-EA08838836E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6BD-407D-8DB5-88274B443806}"/>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'11ListaEsperaGI'!$L$13:$L$32</c:f>
              <c:strCache>
                <c:ptCount val="20"/>
                <c:pt idx="0">
                  <c:v>Castilla y León</c:v>
                </c:pt>
                <c:pt idx="1">
                  <c:v>Aragón</c:v>
                </c:pt>
                <c:pt idx="2">
                  <c:v>Asturias, Principado de</c:v>
                </c:pt>
                <c:pt idx="3">
                  <c:v>Cantabria</c:v>
                </c:pt>
                <c:pt idx="4">
                  <c:v>Navarra, Comunidad Foral de</c:v>
                </c:pt>
                <c:pt idx="5">
                  <c:v>Ceuta</c:v>
                </c:pt>
                <c:pt idx="6">
                  <c:v>Galicia</c:v>
                </c:pt>
                <c:pt idx="7">
                  <c:v>Castilla - La Mancha</c:v>
                </c:pt>
                <c:pt idx="8">
                  <c:v>Comunitat Valenciana</c:v>
                </c:pt>
                <c:pt idx="9">
                  <c:v>Andalucía</c:v>
                </c:pt>
                <c:pt idx="10">
                  <c:v>Madrid, Comunidad de</c:v>
                </c:pt>
                <c:pt idx="11">
                  <c:v>Media Nacional</c:v>
                </c:pt>
                <c:pt idx="12">
                  <c:v>Balears, Illes</c:v>
                </c:pt>
                <c:pt idx="13">
                  <c:v>Extremadura</c:v>
                </c:pt>
                <c:pt idx="14">
                  <c:v>Melilla</c:v>
                </c:pt>
                <c:pt idx="15">
                  <c:v>Canarias</c:v>
                </c:pt>
                <c:pt idx="16">
                  <c:v>Rioja, La</c:v>
                </c:pt>
                <c:pt idx="17">
                  <c:v>Murcia, Región de</c:v>
                </c:pt>
                <c:pt idx="18">
                  <c:v>Cataluña</c:v>
                </c:pt>
                <c:pt idx="19">
                  <c:v>País Vasco</c:v>
                </c:pt>
              </c:strCache>
            </c:strRef>
          </c:cat>
          <c:val>
            <c:numRef>
              <c:f>'11ListaEsperaGI'!$O$13:$O$32</c:f>
              <c:numCache>
                <c:formatCode>0.00%</c:formatCode>
                <c:ptCount val="20"/>
                <c:pt idx="0">
                  <c:v>0.99864339515671818</c:v>
                </c:pt>
                <c:pt idx="1">
                  <c:v>0.99649502931430023</c:v>
                </c:pt>
                <c:pt idx="2">
                  <c:v>0.97849162011173185</c:v>
                </c:pt>
                <c:pt idx="3">
                  <c:v>0.96849497058265321</c:v>
                </c:pt>
                <c:pt idx="4">
                  <c:v>0.9628985507246377</c:v>
                </c:pt>
                <c:pt idx="5">
                  <c:v>0.96130030959752322</c:v>
                </c:pt>
                <c:pt idx="6">
                  <c:v>0.96111132912137498</c:v>
                </c:pt>
                <c:pt idx="7">
                  <c:v>0.95217903415783278</c:v>
                </c:pt>
                <c:pt idx="8">
                  <c:v>0.94239756180155776</c:v>
                </c:pt>
                <c:pt idx="9">
                  <c:v>0.89118799430477758</c:v>
                </c:pt>
                <c:pt idx="10">
                  <c:v>0.88296678635547576</c:v>
                </c:pt>
                <c:pt idx="11">
                  <c:v>0.88191710136129475</c:v>
                </c:pt>
                <c:pt idx="12">
                  <c:v>0.86141041357506931</c:v>
                </c:pt>
                <c:pt idx="13">
                  <c:v>0.85664878599661209</c:v>
                </c:pt>
                <c:pt idx="14">
                  <c:v>0.83523654159869498</c:v>
                </c:pt>
                <c:pt idx="15">
                  <c:v>0.83044750640165832</c:v>
                </c:pt>
                <c:pt idx="16">
                  <c:v>0.8012048192771084</c:v>
                </c:pt>
                <c:pt idx="17">
                  <c:v>0.79515938606847703</c:v>
                </c:pt>
                <c:pt idx="18">
                  <c:v>0.78452371713618063</c:v>
                </c:pt>
                <c:pt idx="19">
                  <c:v>0.77590279235775772</c:v>
                </c:pt>
              </c:numCache>
            </c:numRef>
          </c:val>
          <c:extLst>
            <c:ext xmlns:c15="http://schemas.microsoft.com/office/drawing/2012/chart" uri="{02D57815-91ED-43cb-92C2-25804820EDAC}">
              <c15:datalabelsRange>
                <c15:f>'11ListaEsperaGI'!$M$13:$M$32</c15:f>
                <c15:dlblRangeCache>
                  <c:ptCount val="20"/>
                  <c:pt idx="0">
                    <c:v>49.321</c:v>
                  </c:pt>
                  <c:pt idx="1">
                    <c:v>15.637</c:v>
                  </c:pt>
                  <c:pt idx="2">
                    <c:v>14.012</c:v>
                  </c:pt>
                  <c:pt idx="3">
                    <c:v>5.103</c:v>
                  </c:pt>
                  <c:pt idx="4">
                    <c:v>6.644</c:v>
                  </c:pt>
                  <c:pt idx="5">
                    <c:v>621</c:v>
                  </c:pt>
                  <c:pt idx="6">
                    <c:v>24.492</c:v>
                  </c:pt>
                  <c:pt idx="7">
                    <c:v>28.294</c:v>
                  </c:pt>
                  <c:pt idx="8">
                    <c:v>55.658</c:v>
                  </c:pt>
                  <c:pt idx="9">
                    <c:v>85.751</c:v>
                  </c:pt>
                  <c:pt idx="10">
                    <c:v>55.083</c:v>
                  </c:pt>
                  <c:pt idx="11">
                    <c:v>517.180</c:v>
                  </c:pt>
                  <c:pt idx="12">
                    <c:v>13.351</c:v>
                  </c:pt>
                  <c:pt idx="13">
                    <c:v>12.137</c:v>
                  </c:pt>
                  <c:pt idx="14">
                    <c:v>512</c:v>
                  </c:pt>
                  <c:pt idx="15">
                    <c:v>13.621</c:v>
                  </c:pt>
                  <c:pt idx="16">
                    <c:v>2.926</c:v>
                  </c:pt>
                  <c:pt idx="17">
                    <c:v>13.470</c:v>
                  </c:pt>
                  <c:pt idx="18">
                    <c:v>90.982</c:v>
                  </c:pt>
                  <c:pt idx="19">
                    <c:v>29.565</c:v>
                  </c:pt>
                </c15:dlblRangeCache>
              </c15:datalabelsRange>
            </c:ext>
            <c:ext xmlns:c16="http://schemas.microsoft.com/office/drawing/2014/chart" uri="{C3380CC4-5D6E-409C-BE32-E72D297353CC}">
              <c16:uniqueId val="{00000015-E6BD-407D-8DB5-88274B443806}"/>
            </c:ext>
          </c:extLst>
        </c:ser>
        <c:ser>
          <c:idx val="1"/>
          <c:order val="1"/>
          <c:tx>
            <c:v>Personas beneficiarias con derecho a prestación pendientes de resolución de PIA</c:v>
          </c:tx>
          <c:spPr>
            <a:solidFill>
              <a:schemeClr val="accent2"/>
            </a:solidFill>
            <a:ln>
              <a:noFill/>
            </a:ln>
            <a:effectLst/>
          </c:spPr>
          <c:invertIfNegative val="0"/>
          <c:dPt>
            <c:idx val="9"/>
            <c:invertIfNegative val="0"/>
            <c:bubble3D val="0"/>
            <c:extLst>
              <c:ext xmlns:c16="http://schemas.microsoft.com/office/drawing/2014/chart" uri="{C3380CC4-5D6E-409C-BE32-E72D297353CC}">
                <c16:uniqueId val="{00000016-E6BD-407D-8DB5-88274B443806}"/>
              </c:ext>
            </c:extLst>
          </c:dPt>
          <c:dPt>
            <c:idx val="10"/>
            <c:invertIfNegative val="0"/>
            <c:bubble3D val="0"/>
            <c:spPr>
              <a:solidFill>
                <a:schemeClr val="accent2"/>
              </a:solidFill>
              <a:ln>
                <a:noFill/>
              </a:ln>
              <a:effectLst/>
            </c:spPr>
            <c:extLst>
              <c:ext xmlns:c16="http://schemas.microsoft.com/office/drawing/2014/chart" uri="{C3380CC4-5D6E-409C-BE32-E72D297353CC}">
                <c16:uniqueId val="{00000026-E6BD-407D-8DB5-88274B443806}"/>
              </c:ext>
            </c:extLst>
          </c:dPt>
          <c:dPt>
            <c:idx val="11"/>
            <c:invertIfNegative val="0"/>
            <c:bubble3D val="0"/>
            <c:spPr>
              <a:solidFill>
                <a:schemeClr val="accent2">
                  <a:lumMod val="50000"/>
                </a:schemeClr>
              </a:solidFill>
              <a:ln>
                <a:noFill/>
              </a:ln>
              <a:effectLst/>
            </c:spPr>
            <c:extLst>
              <c:ext xmlns:c16="http://schemas.microsoft.com/office/drawing/2014/chart" uri="{C3380CC4-5D6E-409C-BE32-E72D297353CC}">
                <c16:uniqueId val="{00000017-E6BD-407D-8DB5-88274B443806}"/>
              </c:ext>
            </c:extLst>
          </c:dPt>
          <c:dPt>
            <c:idx val="12"/>
            <c:invertIfNegative val="0"/>
            <c:bubble3D val="0"/>
            <c:spPr>
              <a:solidFill>
                <a:schemeClr val="accent2"/>
              </a:solidFill>
              <a:ln>
                <a:noFill/>
              </a:ln>
              <a:effectLst/>
            </c:spPr>
            <c:extLst>
              <c:ext xmlns:c16="http://schemas.microsoft.com/office/drawing/2014/chart" uri="{C3380CC4-5D6E-409C-BE32-E72D297353CC}">
                <c16:uniqueId val="{00000019-E6BD-407D-8DB5-88274B443806}"/>
              </c:ext>
            </c:extLst>
          </c:dPt>
          <c:dPt>
            <c:idx val="13"/>
            <c:invertIfNegative val="0"/>
            <c:bubble3D val="0"/>
            <c:extLst>
              <c:ext xmlns:c16="http://schemas.microsoft.com/office/drawing/2014/chart" uri="{C3380CC4-5D6E-409C-BE32-E72D297353CC}">
                <c16:uniqueId val="{0000001A-E6BD-407D-8DB5-88274B443806}"/>
              </c:ext>
            </c:extLst>
          </c:dPt>
          <c:dPt>
            <c:idx val="14"/>
            <c:invertIfNegative val="0"/>
            <c:bubble3D val="0"/>
            <c:extLst>
              <c:ext xmlns:c16="http://schemas.microsoft.com/office/drawing/2014/chart" uri="{C3380CC4-5D6E-409C-BE32-E72D297353CC}">
                <c16:uniqueId val="{0000001B-E6BD-407D-8DB5-88274B443806}"/>
              </c:ext>
            </c:extLst>
          </c:dPt>
          <c:dPt>
            <c:idx val="15"/>
            <c:invertIfNegative val="0"/>
            <c:bubble3D val="0"/>
            <c:extLst>
              <c:ext xmlns:c16="http://schemas.microsoft.com/office/drawing/2014/chart" uri="{C3380CC4-5D6E-409C-BE32-E72D297353CC}">
                <c16:uniqueId val="{0000001C-E6BD-407D-8DB5-88274B443806}"/>
              </c:ext>
            </c:extLst>
          </c:dPt>
          <c:dLbls>
            <c:dLbl>
              <c:idx val="0"/>
              <c:layout>
                <c:manualLayout>
                  <c:x val="0"/>
                  <c:y val="3.1604688373282543E-2"/>
                </c:manualLayout>
              </c:layout>
              <c:tx>
                <c:rich>
                  <a:bodyPr/>
                  <a:lstStyle/>
                  <a:p>
                    <a:fld id="{90E5A4B6-E902-4E47-A377-E79EB41849E7}" type="CELLRANGE">
                      <a:rPr lang="en-US" baseline="0"/>
                      <a:pPr/>
                      <a:t>[CELLRANGE]</a:t>
                    </a:fld>
                    <a:r>
                      <a:rPr lang="en-US" baseline="0"/>
                      <a:t>
</a:t>
                    </a:r>
                    <a:fld id="{EF489931-C2D1-4F2F-B2B4-81B55184E57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6BD-407D-8DB5-88274B443806}"/>
                </c:ext>
              </c:extLst>
            </c:dLbl>
            <c:dLbl>
              <c:idx val="1"/>
              <c:layout>
                <c:manualLayout>
                  <c:x val="-1.2753475859164376E-17"/>
                  <c:y val="4.7481214380912665E-3"/>
                </c:manualLayout>
              </c:layout>
              <c:tx>
                <c:rich>
                  <a:bodyPr/>
                  <a:lstStyle/>
                  <a:p>
                    <a:fld id="{C1982373-DCB1-490C-B65D-C1EC127101EF}" type="CELLRANGE">
                      <a:rPr lang="en-US" baseline="0"/>
                      <a:pPr/>
                      <a:t>[CELLRANGE]</a:t>
                    </a:fld>
                    <a:r>
                      <a:rPr lang="en-US" baseline="0"/>
                      <a:t>
</a:t>
                    </a:r>
                    <a:fld id="{A6B91504-9E00-4628-B96E-78171B7B333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6BD-407D-8DB5-88274B443806}"/>
                </c:ext>
              </c:extLst>
            </c:dLbl>
            <c:dLbl>
              <c:idx val="2"/>
              <c:layout>
                <c:manualLayout>
                  <c:x val="0"/>
                  <c:y val="-3.8560600485686955E-4"/>
                </c:manualLayout>
              </c:layout>
              <c:tx>
                <c:rich>
                  <a:bodyPr/>
                  <a:lstStyle/>
                  <a:p>
                    <a:fld id="{B7BAB5A6-A20D-4D60-8F81-96EEE746DA28}" type="CELLRANGE">
                      <a:rPr lang="en-US" baseline="0"/>
                      <a:pPr/>
                      <a:t>[CELLRANGE]</a:t>
                    </a:fld>
                    <a:r>
                      <a:rPr lang="en-US" baseline="0"/>
                      <a:t>
</a:t>
                    </a:r>
                    <a:fld id="{90246D58-B47F-4B0D-BF22-728951DE633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6BD-407D-8DB5-88274B443806}"/>
                </c:ext>
              </c:extLst>
            </c:dLbl>
            <c:dLbl>
              <c:idx val="3"/>
              <c:layout>
                <c:manualLayout>
                  <c:x val="-5.1013903436657505E-17"/>
                  <c:y val="-1.0847008609905118E-3"/>
                </c:manualLayout>
              </c:layout>
              <c:tx>
                <c:rich>
                  <a:bodyPr/>
                  <a:lstStyle/>
                  <a:p>
                    <a:fld id="{90A91E95-30C3-414B-992B-357A822844D9}" type="CELLRANGE">
                      <a:rPr lang="en-US" baseline="0"/>
                      <a:pPr/>
                      <a:t>[CELLRANGE]</a:t>
                    </a:fld>
                    <a:r>
                      <a:rPr lang="en-US" baseline="0"/>
                      <a:t>
</a:t>
                    </a:r>
                    <a:fld id="{6093F11E-F953-4AEF-8E83-01960D519BF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6BD-407D-8DB5-88274B443806}"/>
                </c:ext>
              </c:extLst>
            </c:dLbl>
            <c:dLbl>
              <c:idx val="4"/>
              <c:layout>
                <c:manualLayout>
                  <c:x val="1.3988426885235836E-3"/>
                  <c:y val="4.9774323583780256E-3"/>
                </c:manualLayout>
              </c:layout>
              <c:tx>
                <c:rich>
                  <a:bodyPr/>
                  <a:lstStyle/>
                  <a:p>
                    <a:fld id="{01BAC351-BA23-4739-9476-A44E4F31DA59}" type="CELLRANGE">
                      <a:rPr lang="en-US" baseline="0"/>
                      <a:pPr/>
                      <a:t>[CELLRANGE]</a:t>
                    </a:fld>
                    <a:r>
                      <a:rPr lang="en-US" baseline="0"/>
                      <a:t>
</a:t>
                    </a:r>
                    <a:fld id="{F48DC682-FB7E-4DD4-B531-8E451467E19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6BD-407D-8DB5-88274B443806}"/>
                </c:ext>
              </c:extLst>
            </c:dLbl>
            <c:dLbl>
              <c:idx val="5"/>
              <c:layout>
                <c:manualLayout>
                  <c:x val="0"/>
                  <c:y val="6.9874409880102319E-3"/>
                </c:manualLayout>
              </c:layout>
              <c:tx>
                <c:rich>
                  <a:bodyPr/>
                  <a:lstStyle/>
                  <a:p>
                    <a:fld id="{7D566265-9081-49FC-AD93-6CE85B676F5A}" type="CELLRANGE">
                      <a:rPr lang="en-US" baseline="0"/>
                      <a:pPr/>
                      <a:t>[CELLRANGE]</a:t>
                    </a:fld>
                    <a:r>
                      <a:rPr lang="en-US" baseline="0"/>
                      <a:t>
</a:t>
                    </a:r>
                    <a:fld id="{BEB3B5C8-A6CA-4B44-878C-17D0E1A9C6A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6BD-407D-8DB5-88274B443806}"/>
                </c:ext>
              </c:extLst>
            </c:dLbl>
            <c:dLbl>
              <c:idx val="6"/>
              <c:layout>
                <c:manualLayout>
                  <c:x val="0"/>
                  <c:y val="9.2246790407103946E-3"/>
                </c:manualLayout>
              </c:layout>
              <c:tx>
                <c:rich>
                  <a:bodyPr/>
                  <a:lstStyle/>
                  <a:p>
                    <a:fld id="{C7F50EA7-091F-4F7B-9FF9-F1A3946267D2}" type="CELLRANGE">
                      <a:rPr lang="en-US" baseline="0"/>
                      <a:pPr/>
                      <a:t>[CELLRANGE]</a:t>
                    </a:fld>
                    <a:r>
                      <a:rPr lang="en-US" baseline="0"/>
                      <a:t>
</a:t>
                    </a:r>
                    <a:fld id="{33C081AC-BB75-4186-8CD4-C9B46A29565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E6BD-407D-8DB5-88274B443806}"/>
                </c:ext>
              </c:extLst>
            </c:dLbl>
            <c:dLbl>
              <c:idx val="7"/>
              <c:layout>
                <c:manualLayout>
                  <c:x val="0"/>
                  <c:y val="9.1976149447574578E-3"/>
                </c:manualLayout>
              </c:layout>
              <c:tx>
                <c:rich>
                  <a:bodyPr/>
                  <a:lstStyle/>
                  <a:p>
                    <a:fld id="{5EA82AF9-DFD4-44C2-B0B7-7CAAAF489DBE}" type="CELLRANGE">
                      <a:rPr lang="en-US" baseline="0"/>
                      <a:pPr/>
                      <a:t>[CELLRANGE]</a:t>
                    </a:fld>
                    <a:r>
                      <a:rPr lang="en-US" baseline="0"/>
                      <a:t>
</a:t>
                    </a:r>
                    <a:fld id="{9DEFC5A4-4847-4059-B52C-DCF33F5C9FE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E6BD-407D-8DB5-88274B443806}"/>
                </c:ext>
              </c:extLst>
            </c:dLbl>
            <c:dLbl>
              <c:idx val="8"/>
              <c:layout>
                <c:manualLayout>
                  <c:x val="0"/>
                  <c:y val="4.1758628587786393E-4"/>
                </c:manualLayout>
              </c:layout>
              <c:tx>
                <c:rich>
                  <a:bodyPr/>
                  <a:lstStyle/>
                  <a:p>
                    <a:fld id="{33AEA529-0017-4957-8678-17D9B289FF4D}" type="CELLRANGE">
                      <a:rPr lang="en-US" baseline="0"/>
                      <a:pPr/>
                      <a:t>[CELLRANGE]</a:t>
                    </a:fld>
                    <a:r>
                      <a:rPr lang="en-US" baseline="0"/>
                      <a:t>
</a:t>
                    </a:r>
                    <a:fld id="{72EEF73E-DE45-455A-B8B8-2E08E8CB7AB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E6BD-407D-8DB5-88274B443806}"/>
                </c:ext>
              </c:extLst>
            </c:dLbl>
            <c:dLbl>
              <c:idx val="9"/>
              <c:layout>
                <c:manualLayout>
                  <c:x val="1.5594541910331384E-3"/>
                  <c:y val="3.9760608081192681E-4"/>
                </c:manualLayout>
              </c:layout>
              <c:tx>
                <c:rich>
                  <a:bodyPr/>
                  <a:lstStyle/>
                  <a:p>
                    <a:fld id="{4E2CC685-D243-4C2B-89F5-7CB3A1DE1EFB}" type="CELLRANGE">
                      <a:rPr lang="en-US" baseline="0"/>
                      <a:pPr/>
                      <a:t>[CELLRANGE]</a:t>
                    </a:fld>
                    <a:r>
                      <a:rPr lang="en-US" baseline="0"/>
                      <a:t>
</a:t>
                    </a:r>
                    <a:fld id="{822CF3A2-F976-4712-B1B5-6CBD38AE194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6BD-407D-8DB5-88274B443806}"/>
                </c:ext>
              </c:extLst>
            </c:dLbl>
            <c:dLbl>
              <c:idx val="10"/>
              <c:layout>
                <c:manualLayout>
                  <c:x val="0"/>
                  <c:y val="-2.2386312822008361E-3"/>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fld id="{CAF15DBA-2B48-4FF6-B9BB-6ABFB2532894}" type="CELLRANGE">
                      <a:rPr lang="en-US" baseline="0">
                        <a:solidFill>
                          <a:schemeClr val="tx1"/>
                        </a:solidFill>
                      </a:rPr>
                      <a:pPr>
                        <a:defRPr b="1">
                          <a:solidFill>
                            <a:schemeClr val="tx1"/>
                          </a:solidFill>
                        </a:defRPr>
                      </a:pPr>
                      <a:t>[CELLRANGE]</a:t>
                    </a:fld>
                    <a:r>
                      <a:rPr lang="en-US" baseline="0">
                        <a:solidFill>
                          <a:schemeClr val="tx1"/>
                        </a:solidFill>
                      </a:rPr>
                      <a:t>
</a:t>
                    </a:r>
                    <a:fld id="{71DE1C8C-E515-4A81-859E-490F334A6A34}" type="VALUE">
                      <a:rPr lang="en-US" baseline="0">
                        <a:solidFill>
                          <a:schemeClr val="tx1"/>
                        </a:solidFill>
                      </a:rPr>
                      <a:pPr>
                        <a:defRPr b="1">
                          <a:solidFill>
                            <a:schemeClr val="tx1"/>
                          </a:solidFill>
                        </a:defRPr>
                      </a:pPr>
                      <a:t>[VALOR]</a:t>
                    </a:fld>
                    <a:endParaRPr lang="en-US" baseline="0">
                      <a:solidFill>
                        <a:schemeClr val="tx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E6BD-407D-8DB5-88274B443806}"/>
                </c:ext>
              </c:extLst>
            </c:dLbl>
            <c:dLbl>
              <c:idx val="11"/>
              <c:layout>
                <c:manualLayout>
                  <c:x val="1.3913043478260871E-3"/>
                  <c:y val="-7.9592495382521805E-3"/>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fld id="{82E064CB-EE79-48EE-8A11-1B1AD5A1BA4D}" type="CELLRANGE">
                      <a:rPr lang="en-US" baseline="0">
                        <a:solidFill>
                          <a:schemeClr val="bg1"/>
                        </a:solidFill>
                      </a:rPr>
                      <a:pPr>
                        <a:defRPr b="1">
                          <a:solidFill>
                            <a:schemeClr val="bg1"/>
                          </a:solidFill>
                        </a:defRPr>
                      </a:pPr>
                      <a:t>[CELLRANGE]</a:t>
                    </a:fld>
                    <a:r>
                      <a:rPr lang="en-US" baseline="0">
                        <a:solidFill>
                          <a:schemeClr val="bg1"/>
                        </a:solidFill>
                      </a:rPr>
                      <a:t>
</a:t>
                    </a:r>
                    <a:fld id="{145C7545-A34F-4EBD-A461-C630D3FEB2B9}" type="VALUE">
                      <a:rPr lang="en-US" baseline="0">
                        <a:solidFill>
                          <a:schemeClr val="bg1"/>
                        </a:solidFill>
                      </a:rPr>
                      <a:pPr>
                        <a:defRPr b="1">
                          <a:solidFill>
                            <a:schemeClr val="bg1"/>
                          </a:solidFill>
                        </a:defRPr>
                      </a:pPr>
                      <a:t>[VALOR]</a:t>
                    </a:fld>
                    <a:endParaRPr lang="en-US"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6BD-407D-8DB5-88274B443806}"/>
                </c:ext>
              </c:extLst>
            </c:dLbl>
            <c:dLbl>
              <c:idx val="12"/>
              <c:layout>
                <c:manualLayout>
                  <c:x val="0"/>
                  <c:y val="-1.0791127117879033E-3"/>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fld id="{5784908C-4300-4129-90DC-BBA77A0AC6A9}" type="CELLRANGE">
                      <a:rPr lang="en-US" baseline="0">
                        <a:solidFill>
                          <a:schemeClr val="tx1"/>
                        </a:solidFill>
                      </a:rPr>
                      <a:pPr>
                        <a:defRPr b="1">
                          <a:solidFill>
                            <a:schemeClr val="tx1"/>
                          </a:solidFill>
                        </a:defRPr>
                      </a:pPr>
                      <a:t>[CELLRANGE]</a:t>
                    </a:fld>
                    <a:r>
                      <a:rPr lang="en-US" baseline="0">
                        <a:solidFill>
                          <a:schemeClr val="tx1"/>
                        </a:solidFill>
                      </a:rPr>
                      <a:t>
</a:t>
                    </a:r>
                    <a:fld id="{2196E756-A33D-4BFC-A282-3C71359E5801}" type="VALUE">
                      <a:rPr lang="en-US" baseline="0">
                        <a:solidFill>
                          <a:schemeClr val="tx1"/>
                        </a:solidFill>
                      </a:rPr>
                      <a:pPr>
                        <a:defRPr b="1">
                          <a:solidFill>
                            <a:schemeClr val="tx1"/>
                          </a:solidFill>
                        </a:defRPr>
                      </a:pPr>
                      <a:t>[VALOR]</a:t>
                    </a:fld>
                    <a:endParaRPr lang="en-US" baseline="0">
                      <a:solidFill>
                        <a:schemeClr val="tx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6BD-407D-8DB5-88274B443806}"/>
                </c:ext>
              </c:extLst>
            </c:dLbl>
            <c:dLbl>
              <c:idx val="13"/>
              <c:layout>
                <c:manualLayout>
                  <c:x val="0"/>
                  <c:y val="-1.0949152376127725E-3"/>
                </c:manualLayout>
              </c:layout>
              <c:tx>
                <c:rich>
                  <a:bodyPr/>
                  <a:lstStyle/>
                  <a:p>
                    <a:fld id="{BD72DFEC-0D4F-48A6-A5AA-AFA1C1184504}" type="CELLRANGE">
                      <a:rPr lang="en-US" baseline="0"/>
                      <a:pPr/>
                      <a:t>[CELLRANGE]</a:t>
                    </a:fld>
                    <a:r>
                      <a:rPr lang="en-US" baseline="0"/>
                      <a:t>
</a:t>
                    </a:r>
                    <a:fld id="{D1BBE9BC-16E7-4B89-97FB-F3A1716306E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E6BD-407D-8DB5-88274B443806}"/>
                </c:ext>
              </c:extLst>
            </c:dLbl>
            <c:dLbl>
              <c:idx val="14"/>
              <c:layout>
                <c:manualLayout>
                  <c:x val="0"/>
                  <c:y val="-4.4010942613399925E-3"/>
                </c:manualLayout>
              </c:layout>
              <c:tx>
                <c:rich>
                  <a:bodyPr/>
                  <a:lstStyle/>
                  <a:p>
                    <a:fld id="{17D3B75A-6B68-48A2-9C6B-AA43CD9E972F}" type="CELLRANGE">
                      <a:rPr lang="en-US" baseline="0"/>
                      <a:pPr/>
                      <a:t>[CELLRANGE]</a:t>
                    </a:fld>
                    <a:r>
                      <a:rPr lang="en-US" baseline="0"/>
                      <a:t>
</a:t>
                    </a:r>
                    <a:fld id="{F9176011-F0D3-49B0-AD26-E80F9016DB5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6BD-407D-8DB5-88274B443806}"/>
                </c:ext>
              </c:extLst>
            </c:dLbl>
            <c:dLbl>
              <c:idx val="15"/>
              <c:layout>
                <c:manualLayout>
                  <c:x val="0"/>
                  <c:y val="-8.0925279663838501E-3"/>
                </c:manualLayout>
              </c:layout>
              <c:tx>
                <c:rich>
                  <a:bodyPr/>
                  <a:lstStyle/>
                  <a:p>
                    <a:fld id="{73A57607-3058-4663-B95A-0EAF161BBEEB}" type="CELLRANGE">
                      <a:rPr lang="en-US" baseline="0"/>
                      <a:pPr/>
                      <a:t>[CELLRANGE]</a:t>
                    </a:fld>
                    <a:r>
                      <a:rPr lang="en-US" baseline="0"/>
                      <a:t>
</a:t>
                    </a:r>
                    <a:fld id="{B5EB083A-581A-49F3-AB47-BB6DE05D280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6BD-407D-8DB5-88274B443806}"/>
                </c:ext>
              </c:extLst>
            </c:dLbl>
            <c:dLbl>
              <c:idx val="16"/>
              <c:layout>
                <c:manualLayout>
                  <c:x val="-1.1435865292817959E-16"/>
                  <c:y val="-1.2856898683467972E-2"/>
                </c:manualLayout>
              </c:layout>
              <c:tx>
                <c:rich>
                  <a:bodyPr/>
                  <a:lstStyle/>
                  <a:p>
                    <a:fld id="{97695E55-1B6F-4681-893F-4379C5BFAAEC}" type="CELLRANGE">
                      <a:rPr lang="en-US" baseline="0"/>
                      <a:pPr/>
                      <a:t>[CELLRANGE]</a:t>
                    </a:fld>
                    <a:r>
                      <a:rPr lang="en-US" baseline="0"/>
                      <a:t>
</a:t>
                    </a:r>
                    <a:fld id="{FE2F9A8A-1B5A-4E4F-B3A4-145BB8C0329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E6BD-407D-8DB5-88274B443806}"/>
                </c:ext>
              </c:extLst>
            </c:dLbl>
            <c:dLbl>
              <c:idx val="17"/>
              <c:layout>
                <c:manualLayout>
                  <c:x val="0"/>
                  <c:y val="-2.1489255463087571E-2"/>
                </c:manualLayout>
              </c:layout>
              <c:tx>
                <c:rich>
                  <a:bodyPr/>
                  <a:lstStyle/>
                  <a:p>
                    <a:fld id="{B491BDC5-8B88-4EF5-88D4-3178BD58E937}" type="CELLRANGE">
                      <a:rPr lang="en-US" baseline="0"/>
                      <a:pPr/>
                      <a:t>[CELLRANGE]</a:t>
                    </a:fld>
                    <a:r>
                      <a:rPr lang="en-US" baseline="0"/>
                      <a:t>
</a:t>
                    </a:r>
                    <a:fld id="{6C5D6F01-EF44-4905-9518-2AAD5D4D035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E6BD-407D-8DB5-88274B443806}"/>
                </c:ext>
              </c:extLst>
            </c:dLbl>
            <c:dLbl>
              <c:idx val="18"/>
              <c:layout>
                <c:manualLayout>
                  <c:x val="0"/>
                  <c:y val="-3.0876934775676403E-2"/>
                </c:manualLayout>
              </c:layout>
              <c:tx>
                <c:rich>
                  <a:bodyPr/>
                  <a:lstStyle/>
                  <a:p>
                    <a:fld id="{F0BB366C-025F-49E1-84C7-5227CCDBB383}" type="CELLRANGE">
                      <a:rPr lang="en-US" baseline="0"/>
                      <a:pPr/>
                      <a:t>[CELLRANGE]</a:t>
                    </a:fld>
                    <a:r>
                      <a:rPr lang="en-US" baseline="0"/>
                      <a:t>
</a:t>
                    </a:r>
                    <a:fld id="{EE12A5DC-87FD-4305-A0F5-7AD300C4412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E6BD-407D-8DB5-88274B443806}"/>
                </c:ext>
              </c:extLst>
            </c:dLbl>
            <c:dLbl>
              <c:idx val="19"/>
              <c:layout>
                <c:manualLayout>
                  <c:x val="1.3913043478260871E-3"/>
                  <c:y val="-4.3726707058813909E-2"/>
                </c:manualLayout>
              </c:layout>
              <c:tx>
                <c:rich>
                  <a:bodyPr/>
                  <a:lstStyle/>
                  <a:p>
                    <a:fld id="{BCA83C57-DA73-432E-86D9-E859C260BA65}" type="CELLRANGE">
                      <a:rPr lang="en-US" baseline="0"/>
                      <a:pPr/>
                      <a:t>[CELLRANGE]</a:t>
                    </a:fld>
                    <a:r>
                      <a:rPr lang="en-US" baseline="0"/>
                      <a:t>
</a:t>
                    </a:r>
                    <a:fld id="{1AA0A45A-027E-4064-B0C0-EA0D5279F1B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E6BD-407D-8DB5-88274B443806}"/>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'11ListaEsperaGI'!$L$13:$L$32</c:f>
              <c:strCache>
                <c:ptCount val="20"/>
                <c:pt idx="0">
                  <c:v>Castilla y León</c:v>
                </c:pt>
                <c:pt idx="1">
                  <c:v>Aragón</c:v>
                </c:pt>
                <c:pt idx="2">
                  <c:v>Asturias, Principado de</c:v>
                </c:pt>
                <c:pt idx="3">
                  <c:v>Cantabria</c:v>
                </c:pt>
                <c:pt idx="4">
                  <c:v>Navarra, Comunidad Foral de</c:v>
                </c:pt>
                <c:pt idx="5">
                  <c:v>Ceuta</c:v>
                </c:pt>
                <c:pt idx="6">
                  <c:v>Galicia</c:v>
                </c:pt>
                <c:pt idx="7">
                  <c:v>Castilla - La Mancha</c:v>
                </c:pt>
                <c:pt idx="8">
                  <c:v>Comunitat Valenciana</c:v>
                </c:pt>
                <c:pt idx="9">
                  <c:v>Andalucía</c:v>
                </c:pt>
                <c:pt idx="10">
                  <c:v>Madrid, Comunidad de</c:v>
                </c:pt>
                <c:pt idx="11">
                  <c:v>Media Nacional</c:v>
                </c:pt>
                <c:pt idx="12">
                  <c:v>Balears, Illes</c:v>
                </c:pt>
                <c:pt idx="13">
                  <c:v>Extremadura</c:v>
                </c:pt>
                <c:pt idx="14">
                  <c:v>Melilla</c:v>
                </c:pt>
                <c:pt idx="15">
                  <c:v>Canarias</c:v>
                </c:pt>
                <c:pt idx="16">
                  <c:v>Rioja, La</c:v>
                </c:pt>
                <c:pt idx="17">
                  <c:v>Murcia, Región de</c:v>
                </c:pt>
                <c:pt idx="18">
                  <c:v>Cataluña</c:v>
                </c:pt>
                <c:pt idx="19">
                  <c:v>País Vasco</c:v>
                </c:pt>
              </c:strCache>
            </c:strRef>
          </c:cat>
          <c:val>
            <c:numRef>
              <c:f>'11ListaEsperaGI'!$P$13:$P$32</c:f>
              <c:numCache>
                <c:formatCode>0.00%</c:formatCode>
                <c:ptCount val="20"/>
                <c:pt idx="0">
                  <c:v>1.3566048432817688E-3</c:v>
                </c:pt>
                <c:pt idx="1">
                  <c:v>3.5049706856997197E-3</c:v>
                </c:pt>
                <c:pt idx="2">
                  <c:v>2.1508379888268158E-2</c:v>
                </c:pt>
                <c:pt idx="3">
                  <c:v>3.1505029417346744E-2</c:v>
                </c:pt>
                <c:pt idx="4">
                  <c:v>3.7101449275362318E-2</c:v>
                </c:pt>
                <c:pt idx="5">
                  <c:v>3.8699690402476783E-2</c:v>
                </c:pt>
                <c:pt idx="6">
                  <c:v>3.8888670878624965E-2</c:v>
                </c:pt>
                <c:pt idx="7">
                  <c:v>4.7820965842167253E-2</c:v>
                </c:pt>
                <c:pt idx="8">
                  <c:v>5.7602438198442261E-2</c:v>
                </c:pt>
                <c:pt idx="9">
                  <c:v>0.10881200569522245</c:v>
                </c:pt>
                <c:pt idx="10">
                  <c:v>0.11703321364452424</c:v>
                </c:pt>
                <c:pt idx="11">
                  <c:v>0.11808289863870525</c:v>
                </c:pt>
                <c:pt idx="12">
                  <c:v>0.13858958642493063</c:v>
                </c:pt>
                <c:pt idx="13">
                  <c:v>0.14335121400338791</c:v>
                </c:pt>
                <c:pt idx="14">
                  <c:v>0.16476345840130505</c:v>
                </c:pt>
                <c:pt idx="15">
                  <c:v>0.16955249359834165</c:v>
                </c:pt>
                <c:pt idx="16">
                  <c:v>0.19879518072289157</c:v>
                </c:pt>
                <c:pt idx="17">
                  <c:v>0.20484061393152303</c:v>
                </c:pt>
                <c:pt idx="18">
                  <c:v>0.2154762828638194</c:v>
                </c:pt>
                <c:pt idx="19">
                  <c:v>0.22409720764224228</c:v>
                </c:pt>
              </c:numCache>
            </c:numRef>
          </c:val>
          <c:extLst>
            <c:ext xmlns:c15="http://schemas.microsoft.com/office/drawing/2012/chart" uri="{02D57815-91ED-43cb-92C2-25804820EDAC}">
              <c15:datalabelsRange>
                <c15:f>'11ListaEsperaGI'!$N$13:$N$32</c15:f>
                <c15:dlblRangeCache>
                  <c:ptCount val="20"/>
                  <c:pt idx="0">
                    <c:v>67</c:v>
                  </c:pt>
                  <c:pt idx="1">
                    <c:v>55</c:v>
                  </c:pt>
                  <c:pt idx="2">
                    <c:v>308</c:v>
                  </c:pt>
                  <c:pt idx="3">
                    <c:v>166</c:v>
                  </c:pt>
                  <c:pt idx="4">
                    <c:v>256</c:v>
                  </c:pt>
                  <c:pt idx="5">
                    <c:v>25</c:v>
                  </c:pt>
                  <c:pt idx="6">
                    <c:v>991</c:v>
                  </c:pt>
                  <c:pt idx="7">
                    <c:v>1.421</c:v>
                  </c:pt>
                  <c:pt idx="8">
                    <c:v>3.402</c:v>
                  </c:pt>
                  <c:pt idx="9">
                    <c:v>10.470</c:v>
                  </c:pt>
                  <c:pt idx="10">
                    <c:v>7.301</c:v>
                  </c:pt>
                  <c:pt idx="11">
                    <c:v>69.247</c:v>
                  </c:pt>
                  <c:pt idx="12">
                    <c:v>2.148</c:v>
                  </c:pt>
                  <c:pt idx="13">
                    <c:v>2.031</c:v>
                  </c:pt>
                  <c:pt idx="14">
                    <c:v>101</c:v>
                  </c:pt>
                  <c:pt idx="15">
                    <c:v>2.781</c:v>
                  </c:pt>
                  <c:pt idx="16">
                    <c:v>726</c:v>
                  </c:pt>
                  <c:pt idx="17">
                    <c:v>3.470</c:v>
                  </c:pt>
                  <c:pt idx="18">
                    <c:v>24.989</c:v>
                  </c:pt>
                  <c:pt idx="19">
                    <c:v>8.539</c:v>
                  </c:pt>
                </c15:dlblRangeCache>
              </c15:datalabelsRange>
            </c:ext>
            <c:ext xmlns:c16="http://schemas.microsoft.com/office/drawing/2014/chart" uri="{C3380CC4-5D6E-409C-BE32-E72D297353CC}">
              <c16:uniqueId val="{0000002B-E6BD-407D-8DB5-88274B443806}"/>
            </c:ext>
          </c:extLst>
        </c:ser>
        <c:dLbls>
          <c:dLblPos val="inEnd"/>
          <c:showLegendKey val="0"/>
          <c:showVal val="1"/>
          <c:showCatName val="0"/>
          <c:showSerName val="0"/>
          <c:showPercent val="0"/>
          <c:showBubbleSize val="0"/>
        </c:dLbls>
        <c:gapWidth val="30"/>
        <c:overlap val="100"/>
        <c:axId val="-2095912192"/>
        <c:axId val="-2095908384"/>
      </c:barChart>
      <c:lineChart>
        <c:grouping val="standard"/>
        <c:varyColors val="0"/>
        <c:ser>
          <c:idx val="2"/>
          <c:order val="2"/>
          <c:tx>
            <c:strRef>
              <c:f>'11ListaEsperaGI'!$Q$12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'11ListaEsperaGI'!$L$13:$L$32</c:f>
              <c:strCache>
                <c:ptCount val="20"/>
                <c:pt idx="0">
                  <c:v>Castilla y León</c:v>
                </c:pt>
                <c:pt idx="1">
                  <c:v>Aragón</c:v>
                </c:pt>
                <c:pt idx="2">
                  <c:v>Asturias, Principado de</c:v>
                </c:pt>
                <c:pt idx="3">
                  <c:v>Cantabria</c:v>
                </c:pt>
                <c:pt idx="4">
                  <c:v>Navarra, Comunidad Foral de</c:v>
                </c:pt>
                <c:pt idx="5">
                  <c:v>Ceuta</c:v>
                </c:pt>
                <c:pt idx="6">
                  <c:v>Galicia</c:v>
                </c:pt>
                <c:pt idx="7">
                  <c:v>Castilla - La Mancha</c:v>
                </c:pt>
                <c:pt idx="8">
                  <c:v>Comunitat Valenciana</c:v>
                </c:pt>
                <c:pt idx="9">
                  <c:v>Andalucía</c:v>
                </c:pt>
                <c:pt idx="10">
                  <c:v>Madrid, Comunidad de</c:v>
                </c:pt>
                <c:pt idx="11">
                  <c:v>Media Nacional</c:v>
                </c:pt>
                <c:pt idx="12">
                  <c:v>Balears, Illes</c:v>
                </c:pt>
                <c:pt idx="13">
                  <c:v>Extremadura</c:v>
                </c:pt>
                <c:pt idx="14">
                  <c:v>Melilla</c:v>
                </c:pt>
                <c:pt idx="15">
                  <c:v>Canarias</c:v>
                </c:pt>
                <c:pt idx="16">
                  <c:v>Rioja, La</c:v>
                </c:pt>
                <c:pt idx="17">
                  <c:v>Murcia, Región de</c:v>
                </c:pt>
                <c:pt idx="18">
                  <c:v>Cataluña</c:v>
                </c:pt>
                <c:pt idx="19">
                  <c:v>País Vasco</c:v>
                </c:pt>
              </c:strCache>
            </c:strRef>
          </c:cat>
          <c:val>
            <c:numRef>
              <c:f>'11ListaEsperaGI'!$Q$13:$Q$32</c:f>
              <c:numCache>
                <c:formatCode>0.00%</c:formatCode>
                <c:ptCount val="20"/>
                <c:pt idx="0">
                  <c:v>0.88191710136129475</c:v>
                </c:pt>
                <c:pt idx="1">
                  <c:v>0.88191710136129475</c:v>
                </c:pt>
                <c:pt idx="2">
                  <c:v>0.88191710136129475</c:v>
                </c:pt>
                <c:pt idx="3">
                  <c:v>0.88191710136129475</c:v>
                </c:pt>
                <c:pt idx="4">
                  <c:v>0.88191710136129475</c:v>
                </c:pt>
                <c:pt idx="5">
                  <c:v>0.88191710136129475</c:v>
                </c:pt>
                <c:pt idx="6">
                  <c:v>0.88191710136129475</c:v>
                </c:pt>
                <c:pt idx="7">
                  <c:v>0.88191710136129475</c:v>
                </c:pt>
                <c:pt idx="8">
                  <c:v>0.88191710136129475</c:v>
                </c:pt>
                <c:pt idx="9">
                  <c:v>0.88191710136129475</c:v>
                </c:pt>
                <c:pt idx="10">
                  <c:v>0.88191710136129475</c:v>
                </c:pt>
                <c:pt idx="11">
                  <c:v>0.88191710136129475</c:v>
                </c:pt>
                <c:pt idx="12">
                  <c:v>0.88191710136129475</c:v>
                </c:pt>
                <c:pt idx="13">
                  <c:v>0.88191710136129475</c:v>
                </c:pt>
                <c:pt idx="14">
                  <c:v>0.88191710136129475</c:v>
                </c:pt>
                <c:pt idx="15">
                  <c:v>0.88191710136129475</c:v>
                </c:pt>
                <c:pt idx="16">
                  <c:v>0.88191710136129475</c:v>
                </c:pt>
                <c:pt idx="17">
                  <c:v>0.88191710136129475</c:v>
                </c:pt>
                <c:pt idx="18">
                  <c:v>0.88191710136129475</c:v>
                </c:pt>
                <c:pt idx="19">
                  <c:v>0.88191710136129475</c:v>
                </c:pt>
              </c:numCache>
            </c:numRef>
          </c:val>
          <c:smooth val="0"/>
          <c:extLst>
            <c:ext xmlns:c16="http://schemas.microsoft.com/office/drawing/2014/chart" uri="{C3380CC4-5D6E-409C-BE32-E72D297353CC}">
              <c16:uniqueId val="{0000002D-E6BD-407D-8DB5-88274B443806}"/>
            </c:ext>
          </c:extLst>
        </c:ser>
        <c:dLbls>
          <c:showLegendKey val="0"/>
          <c:showVal val="0"/>
          <c:showCatName val="0"/>
          <c:showSerName val="0"/>
          <c:showPercent val="0"/>
          <c:showBubbleSize val="0"/>
        </c:dLbls>
        <c:marker val="1"/>
        <c:smooth val="0"/>
        <c:axId val="-2095912192"/>
        <c:axId val="-2095908384"/>
      </c:lineChart>
      <c:catAx>
        <c:axId val="-20959121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8384"/>
        <c:crosses val="autoZero"/>
        <c:auto val="1"/>
        <c:lblAlgn val="ctr"/>
        <c:lblOffset val="100"/>
        <c:noMultiLvlLbl val="0"/>
      </c:catAx>
      <c:valAx>
        <c:axId val="-2095908384"/>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2192"/>
        <c:crosses val="autoZero"/>
        <c:crossBetween val="between"/>
        <c:majorUnit val="0.2"/>
      </c:valAx>
      <c:spPr>
        <a:noFill/>
        <a:ln>
          <a:noFill/>
        </a:ln>
        <a:effectLst/>
      </c:spPr>
    </c:plotArea>
    <c:legend>
      <c:legendPos val="b"/>
      <c:legendEntry>
        <c:idx val="2"/>
        <c:delete val="1"/>
      </c:legendEntry>
      <c:legendEntry>
        <c:idx val="3"/>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en el tramo de edad de 65 a 79 años sobre la población de dicha edad</a:t>
            </a:r>
          </a:p>
        </c:rich>
      </c:tx>
      <c:layout>
        <c:manualLayout>
          <c:xMode val="edge"/>
          <c:yMode val="edge"/>
          <c:x val="0.19044017897157861"/>
          <c:y val="2.664480441089028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1-7314-4816-B3D7-5F2E4F941FE1}"/>
              </c:ext>
            </c:extLst>
          </c:dPt>
          <c:dPt>
            <c:idx val="7"/>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2-7314-4816-B3D7-5F2E4F941FE1}"/>
              </c:ext>
            </c:extLst>
          </c:dPt>
          <c:dPt>
            <c:idx val="8"/>
            <c:invertIfNegative val="0"/>
            <c:bubble3D val="0"/>
            <c:extLst>
              <c:ext xmlns:c16="http://schemas.microsoft.com/office/drawing/2014/chart" uri="{C3380CC4-5D6E-409C-BE32-E72D297353CC}">
                <c16:uniqueId val="{00000003-7314-4816-B3D7-5F2E4F941FE1}"/>
              </c:ext>
            </c:extLst>
          </c:dPt>
          <c:dPt>
            <c:idx val="9"/>
            <c:invertIfNegative val="0"/>
            <c:bubble3D val="0"/>
            <c:extLst>
              <c:ext xmlns:c16="http://schemas.microsoft.com/office/drawing/2014/chart" uri="{C3380CC4-5D6E-409C-BE32-E72D297353CC}">
                <c16:uniqueId val="{00000004-7314-4816-B3D7-5F2E4F941FE1}"/>
              </c:ext>
            </c:extLst>
          </c:dPt>
          <c:dPt>
            <c:idx val="10"/>
            <c:invertIfNegative val="0"/>
            <c:bubble3D val="0"/>
            <c:extLst>
              <c:ext xmlns:c16="http://schemas.microsoft.com/office/drawing/2014/chart" uri="{C3380CC4-5D6E-409C-BE32-E72D297353CC}">
                <c16:uniqueId val="{00000005-7314-4816-B3D7-5F2E4F941FE1}"/>
              </c:ext>
            </c:extLst>
          </c:dPt>
          <c:dLbls>
            <c:dLbl>
              <c:idx val="0"/>
              <c:layout>
                <c:manualLayout>
                  <c:x val="1.1180970799702669E-2"/>
                  <c:y val="7.220216606498183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314-4816-B3D7-5F2E4F941FE1}"/>
                </c:ext>
              </c:extLst>
            </c:dLbl>
            <c:dLbl>
              <c:idx val="1"/>
              <c:layout>
                <c:manualLayout>
                  <c:x val="8.3857938810280291E-3"/>
                  <c:y val="-1.1030759053880138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314-4816-B3D7-5F2E4F941FE1}"/>
                </c:ext>
              </c:extLst>
            </c:dLbl>
            <c:dLbl>
              <c:idx val="2"/>
              <c:layout>
                <c:manualLayout>
                  <c:x val="2.7951769186746085E-3"/>
                  <c:y val="-4.813477737665485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314-4816-B3D7-5F2E4F941FE1}"/>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314-4816-B3D7-5F2E4F941FE1}"/>
                </c:ext>
              </c:extLst>
            </c:dLbl>
            <c:dLbl>
              <c:idx val="4"/>
              <c:layout>
                <c:manualLayout>
                  <c:x val="3.9510850617357042E-3"/>
                  <c:y val="9.626955475330904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314-4816-B3D7-5F2E4F941FE1}"/>
                </c:ext>
              </c:extLst>
            </c:dLbl>
            <c:dLbl>
              <c:idx val="5"/>
              <c:layout>
                <c:manualLayout>
                  <c:x val="1.890771971153297E-3"/>
                  <c:y val="1.396685826171042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314-4816-B3D7-5F2E4F941FE1}"/>
                </c:ext>
              </c:extLst>
            </c:dLbl>
            <c:dLbl>
              <c:idx val="6"/>
              <c:layout>
                <c:manualLayout>
                  <c:x val="6.6833751044276749E-3"/>
                  <c:y val="7.220216606498195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314-4816-B3D7-5F2E4F941FE1}"/>
                </c:ext>
              </c:extLst>
            </c:dLbl>
            <c:dLbl>
              <c:idx val="7"/>
              <c:layout>
                <c:manualLayout>
                  <c:x val="4.1191817942982543E-3"/>
                  <c:y val="6.273025940407334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314-4816-B3D7-5F2E4F941FE1}"/>
                </c:ext>
              </c:extLst>
            </c:dLbl>
            <c:dLbl>
              <c:idx val="8"/>
              <c:layout>
                <c:manualLayout>
                  <c:x val="-6.126356406866763E-17"/>
                  <c:y val="-2.4067388688327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314-4816-B3D7-5F2E4F941FE1}"/>
                </c:ext>
              </c:extLst>
            </c:dLbl>
            <c:dLbl>
              <c:idx val="9"/>
              <c:layout>
                <c:manualLayout>
                  <c:x val="0"/>
                  <c:y val="7.2202166064981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314-4816-B3D7-5F2E4F941FE1}"/>
                </c:ext>
              </c:extLst>
            </c:dLbl>
            <c:dLbl>
              <c:idx val="10"/>
              <c:layout>
                <c:manualLayout>
                  <c:x val="1.3441682047946591E-3"/>
                  <c:y val="9.626840123245463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314-4816-B3D7-5F2E4F941FE1}"/>
                </c:ext>
              </c:extLst>
            </c:dLbl>
            <c:dLbl>
              <c:idx val="11"/>
              <c:layout>
                <c:manualLayout>
                  <c:x val="-1.0725461119237562E-3"/>
                  <c:y val="-4.1689640053575094E-3"/>
                </c:manualLayout>
              </c:layout>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7314-4816-B3D7-5F2E4F941FE1}"/>
                </c:ext>
              </c:extLst>
            </c:dLbl>
            <c:dLbl>
              <c:idx val="12"/>
              <c:layout>
                <c:manualLayout>
                  <c:x val="3.3416875522137455E-3"/>
                  <c:y val="9.62695547533092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314-4816-B3D7-5F2E4F941FE1}"/>
                </c:ext>
              </c:extLst>
            </c:dLbl>
            <c:dLbl>
              <c:idx val="13"/>
              <c:layout>
                <c:manualLayout>
                  <c:x val="-6.4167989781507416E-4"/>
                  <c:y val="7.220310275860826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314-4816-B3D7-5F2E4F941FE1}"/>
                </c:ext>
              </c:extLst>
            </c:dLbl>
            <c:dLbl>
              <c:idx val="14"/>
              <c:layout>
                <c:manualLayout>
                  <c:x val="0"/>
                  <c:y val="9.626955475330838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7314-4816-B3D7-5F2E4F941FE1}"/>
                </c:ext>
              </c:extLst>
            </c:dLbl>
            <c:dLbl>
              <c:idx val="15"/>
              <c:layout>
                <c:manualLayout>
                  <c:x val="5.5904961565338921E-3"/>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7314-4816-B3D7-5F2E4F941FE1}"/>
                </c:ext>
              </c:extLst>
            </c:dLbl>
            <c:dLbl>
              <c:idx val="16"/>
              <c:layout>
                <c:manualLayout>
                  <c:x val="1.4916537938736033E-3"/>
                  <c:y val="7.220310275860826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7314-4816-B3D7-5F2E4F941FE1}"/>
                </c:ext>
              </c:extLst>
            </c:dLbl>
            <c:dLbl>
              <c:idx val="17"/>
              <c:layout>
                <c:manualLayout>
                  <c:x val="6.5560535947176641E-3"/>
                  <c:y val="9.62684012324540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314-4816-B3D7-5F2E4F941FE1}"/>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7314-4816-B3D7-5F2E4F941FE1}"/>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'24asolcasaad_pobl'!$AQ$11:$AQ$29</c:f>
              <c:strCache>
                <c:ptCount val="19"/>
                <c:pt idx="0">
                  <c:v>Andalucía</c:v>
                </c:pt>
                <c:pt idx="1">
                  <c:v>Murcia, Región de</c:v>
                </c:pt>
                <c:pt idx="2">
                  <c:v>Extremadura</c:v>
                </c:pt>
                <c:pt idx="3">
                  <c:v>Cataluña</c:v>
                </c:pt>
                <c:pt idx="4">
                  <c:v>Balears, Illes</c:v>
                </c:pt>
                <c:pt idx="5">
                  <c:v>Castilla - La Mancha</c:v>
                </c:pt>
                <c:pt idx="6">
                  <c:v>Castilla y León</c:v>
                </c:pt>
                <c:pt idx="7">
                  <c:v>TOTAL</c:v>
                </c:pt>
                <c:pt idx="8">
                  <c:v>País Vasco</c:v>
                </c:pt>
                <c:pt idx="9">
                  <c:v>Ceuta y Melilla</c:v>
                </c:pt>
                <c:pt idx="10">
                  <c:v>Canarias</c:v>
                </c:pt>
                <c:pt idx="11">
                  <c:v>Comunitat Valenciana</c:v>
                </c:pt>
                <c:pt idx="12">
                  <c:v>Asturias, Principado de</c:v>
                </c:pt>
                <c:pt idx="13">
                  <c:v>Rioja, La</c:v>
                </c:pt>
                <c:pt idx="14">
                  <c:v>Aragón</c:v>
                </c:pt>
                <c:pt idx="15">
                  <c:v>Madrid, Comunidad de</c:v>
                </c:pt>
                <c:pt idx="16">
                  <c:v>Cantabria</c:v>
                </c:pt>
                <c:pt idx="17">
                  <c:v>Navarra, Comunidad Foral de</c:v>
                </c:pt>
                <c:pt idx="18">
                  <c:v>Galicia</c:v>
                </c:pt>
              </c:strCache>
            </c:strRef>
          </c:cat>
          <c:val>
            <c:numRef>
              <c:f>'24asolcasaad_pobl'!$AR$11:$AR$29</c:f>
              <c:numCache>
                <c:formatCode>0.00</c:formatCode>
                <c:ptCount val="19"/>
                <c:pt idx="0">
                  <c:v>8.9340643709896845</c:v>
                </c:pt>
                <c:pt idx="1">
                  <c:v>8.6512306409862685</c:v>
                </c:pt>
                <c:pt idx="2">
                  <c:v>8.2788407714620114</c:v>
                </c:pt>
                <c:pt idx="3">
                  <c:v>8.1437271529431001</c:v>
                </c:pt>
                <c:pt idx="4">
                  <c:v>7.4145107320656169</c:v>
                </c:pt>
                <c:pt idx="5">
                  <c:v>7.1784368942691001</c:v>
                </c:pt>
                <c:pt idx="6">
                  <c:v>7.1017858998745593</c:v>
                </c:pt>
                <c:pt idx="7">
                  <c:v>6.8864931259483306</c:v>
                </c:pt>
                <c:pt idx="8">
                  <c:v>6.5668279290150453</c:v>
                </c:pt>
                <c:pt idx="9">
                  <c:v>6.510830210252176</c:v>
                </c:pt>
                <c:pt idx="10">
                  <c:v>6.3458408664239885</c:v>
                </c:pt>
                <c:pt idx="11">
                  <c:v>6.2999486280512027</c:v>
                </c:pt>
                <c:pt idx="12">
                  <c:v>6.0840593506197873</c:v>
                </c:pt>
                <c:pt idx="13">
                  <c:v>5.798216253300347</c:v>
                </c:pt>
                <c:pt idx="14">
                  <c:v>5.6937306274347863</c:v>
                </c:pt>
                <c:pt idx="15">
                  <c:v>5.6342123283826719</c:v>
                </c:pt>
                <c:pt idx="16">
                  <c:v>5.1541104672034459</c:v>
                </c:pt>
                <c:pt idx="17">
                  <c:v>4.0585586056280629</c:v>
                </c:pt>
                <c:pt idx="18">
                  <c:v>3.1579436803083971</c:v>
                </c:pt>
              </c:numCache>
            </c:numRef>
          </c:val>
          <c:extLst>
            <c:ext xmlns:c16="http://schemas.microsoft.com/office/drawing/2014/chart" uri="{C3380CC4-5D6E-409C-BE32-E72D297353CC}">
              <c16:uniqueId val="{00000014-7314-4816-B3D7-5F2E4F941FE1}"/>
            </c:ext>
          </c:extLst>
        </c:ser>
        <c:dLbls>
          <c:showLegendKey val="0"/>
          <c:showVal val="0"/>
          <c:showCatName val="0"/>
          <c:showSerName val="0"/>
          <c:showPercent val="0"/>
          <c:showBubbleSize val="0"/>
        </c:dLbls>
        <c:gapWidth val="20"/>
        <c:axId val="711919168"/>
        <c:axId val="711920800"/>
      </c:barChart>
      <c:catAx>
        <c:axId val="71191916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a:pPr>
            <a:endParaRPr lang="es-ES"/>
          </a:p>
        </c:txPr>
        <c:crossAx val="711920800"/>
        <c:crosses val="autoZero"/>
        <c:auto val="1"/>
        <c:lblAlgn val="ctr"/>
        <c:lblOffset val="100"/>
        <c:tickLblSkip val="1"/>
        <c:tickMarkSkip val="1"/>
        <c:noMultiLvlLbl val="0"/>
      </c:catAx>
      <c:valAx>
        <c:axId val="711920800"/>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71191916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en el tramo de edad de 80 años y más sobre la población de dicha edad</a:t>
            </a:r>
          </a:p>
        </c:rich>
      </c:tx>
      <c:layout>
        <c:manualLayout>
          <c:xMode val="edge"/>
          <c:yMode val="edge"/>
          <c:x val="0.19266250090332473"/>
          <c:y val="2.639854995704012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36CB-4173-AF6F-681B1F338D13}"/>
              </c:ext>
            </c:extLst>
          </c:dPt>
          <c:dPt>
            <c:idx val="7"/>
            <c:invertIfNegative val="0"/>
            <c:bubble3D val="0"/>
            <c:extLst>
              <c:ext xmlns:c16="http://schemas.microsoft.com/office/drawing/2014/chart" uri="{C3380CC4-5D6E-409C-BE32-E72D297353CC}">
                <c16:uniqueId val="{00000002-36CB-4173-AF6F-681B1F338D13}"/>
              </c:ext>
            </c:extLst>
          </c:dPt>
          <c:dPt>
            <c:idx val="8"/>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4-36CB-4173-AF6F-681B1F338D13}"/>
              </c:ext>
            </c:extLst>
          </c:dPt>
          <c:dPt>
            <c:idx val="9"/>
            <c:invertIfNegative val="0"/>
            <c:bubble3D val="0"/>
            <c:extLst>
              <c:ext xmlns:c16="http://schemas.microsoft.com/office/drawing/2014/chart" uri="{C3380CC4-5D6E-409C-BE32-E72D297353CC}">
                <c16:uniqueId val="{00000005-36CB-4173-AF6F-681B1F338D13}"/>
              </c:ext>
            </c:extLst>
          </c:dPt>
          <c:dPt>
            <c:idx val="10"/>
            <c:invertIfNegative val="0"/>
            <c:bubble3D val="0"/>
            <c:extLst>
              <c:ext xmlns:c16="http://schemas.microsoft.com/office/drawing/2014/chart" uri="{C3380CC4-5D6E-409C-BE32-E72D297353CC}">
                <c16:uniqueId val="{00000006-36CB-4173-AF6F-681B1F338D13}"/>
              </c:ext>
            </c:extLst>
          </c:dPt>
          <c:dLbls>
            <c:dLbl>
              <c:idx val="0"/>
              <c:layout>
                <c:manualLayout>
                  <c:x val="1.1180970799702669E-2"/>
                  <c:y val="7.220216606498183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6CB-4173-AF6F-681B1F338D13}"/>
                </c:ext>
              </c:extLst>
            </c:dLbl>
            <c:dLbl>
              <c:idx val="1"/>
              <c:layout>
                <c:manualLayout>
                  <c:x val="5.0608932739970736E-3"/>
                  <c:y val="-9.044172169061840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6CB-4173-AF6F-681B1F338D13}"/>
                </c:ext>
              </c:extLst>
            </c:dLbl>
            <c:dLbl>
              <c:idx val="2"/>
              <c:layout>
                <c:manualLayout>
                  <c:x val="-3.2942403202763893E-4"/>
                  <c:y val="3.57237856478702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6CB-4173-AF6F-681B1F338D13}"/>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6CB-4173-AF6F-681B1F338D13}"/>
                </c:ext>
              </c:extLst>
            </c:dLbl>
            <c:dLbl>
              <c:idx val="4"/>
              <c:layout>
                <c:manualLayout>
                  <c:x val="3.1434811816521309E-3"/>
                  <c:y val="9.627014112025234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6CB-4173-AF6F-681B1F338D13}"/>
                </c:ext>
              </c:extLst>
            </c:dLbl>
            <c:dLbl>
              <c:idx val="5"/>
              <c:layout>
                <c:manualLayout>
                  <c:x val="3.4017503765091709E-3"/>
                  <c:y val="8.968609865470851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6CB-4173-AF6F-681B1F338D13}"/>
                </c:ext>
              </c:extLst>
            </c:dLbl>
            <c:dLbl>
              <c:idx val="6"/>
              <c:layout>
                <c:manualLayout>
                  <c:x val="1.3978400945800899E-3"/>
                  <c:y val="7.220319433164970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6CB-4173-AF6F-681B1F338D13}"/>
                </c:ext>
              </c:extLst>
            </c:dLbl>
            <c:dLbl>
              <c:idx val="7"/>
              <c:layout>
                <c:manualLayout>
                  <c:x val="6.1644805187192507E-4"/>
                  <c:y val="5.396231300683827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6CB-4173-AF6F-681B1F338D13}"/>
                </c:ext>
              </c:extLst>
            </c:dLbl>
            <c:dLbl>
              <c:idx val="8"/>
              <c:layout>
                <c:manualLayout>
                  <c:x val="5.5973763075024162E-3"/>
                  <c:y val="4.813389357720391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6CB-4173-AF6F-681B1F338D13}"/>
                </c:ext>
              </c:extLst>
            </c:dLbl>
            <c:dLbl>
              <c:idx val="9"/>
              <c:layout>
                <c:manualLayout>
                  <c:x val="6.7167115864762185E-3"/>
                  <c:y val="3.57237856478702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6CB-4173-AF6F-681B1F338D13}"/>
                </c:ext>
              </c:extLst>
            </c:dLbl>
            <c:dLbl>
              <c:idx val="10"/>
              <c:layout>
                <c:manualLayout>
                  <c:x val="9.7668440156788716E-3"/>
                  <c:y val="1.261655073384882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6CB-4173-AF6F-681B1F338D13}"/>
                </c:ext>
              </c:extLst>
            </c:dLbl>
            <c:dLbl>
              <c:idx val="11"/>
              <c:layout>
                <c:manualLayout>
                  <c:x val="9.7668440156789497E-3"/>
                  <c:y val="9.6270141120252343E-3"/>
                </c:manualLayout>
              </c:layout>
              <c:dLblPos val="outEnd"/>
              <c:showLegendKey val="0"/>
              <c:showVal val="1"/>
              <c:showCatName val="0"/>
              <c:showSerName val="0"/>
              <c:showPercent val="0"/>
              <c:showBubbleSize val="0"/>
              <c:extLst>
                <c:ext xmlns:c15="http://schemas.microsoft.com/office/drawing/2012/chart" uri="{CE6537A1-D6FC-4f65-9D91-7224C49458BB}">
                  <c15:layout>
                    <c:manualLayout>
                      <c:w val="9.8830277794223084E-2"/>
                      <c:h val="2.9350275258913931E-2"/>
                    </c:manualLayout>
                  </c15:layout>
                </c:ext>
                <c:ext xmlns:c16="http://schemas.microsoft.com/office/drawing/2014/chart" uri="{C3380CC4-5D6E-409C-BE32-E72D297353CC}">
                  <c16:uniqueId val="{0000000D-36CB-4173-AF6F-681B1F338D13}"/>
                </c:ext>
              </c:extLst>
            </c:dLbl>
            <c:dLbl>
              <c:idx val="12"/>
              <c:layout>
                <c:manualLayout>
                  <c:x val="1.0225417242081061E-2"/>
                  <c:y val="1.26165507338488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6CB-4173-AF6F-681B1F338D13}"/>
                </c:ext>
              </c:extLst>
            </c:dLbl>
            <c:dLbl>
              <c:idx val="13"/>
              <c:layout>
                <c:manualLayout>
                  <c:x val="3.3583557932380277E-3"/>
                  <c:y val="7.22031943316502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6CB-4173-AF6F-681B1F338D13}"/>
                </c:ext>
              </c:extLst>
            </c:dLbl>
            <c:dLbl>
              <c:idx val="14"/>
              <c:layout>
                <c:manualLayout>
                  <c:x val="3.4363214497924424E-3"/>
                  <c:y val="6.5840424655432765E-4"/>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6CB-4173-AF6F-681B1F338D13}"/>
                </c:ext>
              </c:extLst>
            </c:dLbl>
            <c:dLbl>
              <c:idx val="15"/>
              <c:layout>
                <c:manualLayout>
                  <c:x val="1.1023623976137179E-4"/>
                  <c:y val="1.261655073384879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6CB-4173-AF6F-681B1F338D13}"/>
                </c:ext>
              </c:extLst>
            </c:dLbl>
            <c:dLbl>
              <c:idx val="16"/>
              <c:layout>
                <c:manualLayout>
                  <c:x val="3.3583557932379462E-3"/>
                  <c:y val="4.155220507750432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6CB-4173-AF6F-681B1F338D13}"/>
                </c:ext>
              </c:extLst>
            </c:dLbl>
            <c:dLbl>
              <c:idx val="17"/>
              <c:layout>
                <c:manualLayout>
                  <c:x val="1.0111637814809766E-2"/>
                  <c:y val="9.627014112025234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36CB-4173-AF6F-681B1F338D13}"/>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36CB-4173-AF6F-681B1F338D13}"/>
                </c:ext>
              </c:extLst>
            </c:dLbl>
            <c:spPr>
              <a:noFill/>
              <a:ln w="25400">
                <a:noFill/>
              </a:ln>
            </c:spPr>
            <c:txPr>
              <a:bodyPr/>
              <a:lstStyle/>
              <a:p>
                <a:pPr>
                  <a:defRPr sz="8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'24asolcasaad_pobl'!$AW$11:$AW$29</c:f>
              <c:strCache>
                <c:ptCount val="19"/>
                <c:pt idx="0">
                  <c:v>Andalucía</c:v>
                </c:pt>
                <c:pt idx="1">
                  <c:v>Castilla y León</c:v>
                </c:pt>
                <c:pt idx="2">
                  <c:v>Extremadura</c:v>
                </c:pt>
                <c:pt idx="3">
                  <c:v>Cataluña</c:v>
                </c:pt>
                <c:pt idx="4">
                  <c:v>Castilla - La Mancha</c:v>
                </c:pt>
                <c:pt idx="5">
                  <c:v>Balears, Illes</c:v>
                </c:pt>
                <c:pt idx="6">
                  <c:v>Murcia, Región de</c:v>
                </c:pt>
                <c:pt idx="7">
                  <c:v>País Vasco</c:v>
                </c:pt>
                <c:pt idx="8">
                  <c:v>TOTAL</c:v>
                </c:pt>
                <c:pt idx="9">
                  <c:v>Madrid, Comunidad de</c:v>
                </c:pt>
                <c:pt idx="10">
                  <c:v>Rioja, La</c:v>
                </c:pt>
                <c:pt idx="11">
                  <c:v>Comunitat Valenciana</c:v>
                </c:pt>
                <c:pt idx="12">
                  <c:v>Aragón</c:v>
                </c:pt>
                <c:pt idx="13">
                  <c:v>Asturias, Principado de</c:v>
                </c:pt>
                <c:pt idx="14">
                  <c:v>Ceuta y Melilla</c:v>
                </c:pt>
                <c:pt idx="15">
                  <c:v>Canarias</c:v>
                </c:pt>
                <c:pt idx="16">
                  <c:v>Cantabria</c:v>
                </c:pt>
                <c:pt idx="17">
                  <c:v>Navarra, Comunidad Foral de</c:v>
                </c:pt>
                <c:pt idx="18">
                  <c:v>Galicia</c:v>
                </c:pt>
              </c:strCache>
            </c:strRef>
          </c:cat>
          <c:val>
            <c:numRef>
              <c:f>'24asolcasaad_pobl'!$AX$11:$AX$29</c:f>
              <c:numCache>
                <c:formatCode>0.00</c:formatCode>
                <c:ptCount val="19"/>
                <c:pt idx="0">
                  <c:v>47.128449213317573</c:v>
                </c:pt>
                <c:pt idx="1">
                  <c:v>45.471606982681294</c:v>
                </c:pt>
                <c:pt idx="2">
                  <c:v>44.780246102465128</c:v>
                </c:pt>
                <c:pt idx="3">
                  <c:v>43.698480747749379</c:v>
                </c:pt>
                <c:pt idx="4">
                  <c:v>43.090392806436348</c:v>
                </c:pt>
                <c:pt idx="5">
                  <c:v>41.878211227402474</c:v>
                </c:pt>
                <c:pt idx="6">
                  <c:v>39.644364666451644</c:v>
                </c:pt>
                <c:pt idx="7">
                  <c:v>39.63996275042787</c:v>
                </c:pt>
                <c:pt idx="8">
                  <c:v>39.403639600063237</c:v>
                </c:pt>
                <c:pt idx="9">
                  <c:v>39.1280858447683</c:v>
                </c:pt>
                <c:pt idx="10">
                  <c:v>38.840579710144929</c:v>
                </c:pt>
                <c:pt idx="11">
                  <c:v>37.996564679153352</c:v>
                </c:pt>
                <c:pt idx="12">
                  <c:v>36.826051198767395</c:v>
                </c:pt>
                <c:pt idx="13">
                  <c:v>34.045748751385695</c:v>
                </c:pt>
                <c:pt idx="14">
                  <c:v>32.880937692782233</c:v>
                </c:pt>
                <c:pt idx="15">
                  <c:v>32.496391322910526</c:v>
                </c:pt>
                <c:pt idx="16">
                  <c:v>29.436058803284329</c:v>
                </c:pt>
                <c:pt idx="17">
                  <c:v>29.152989097879477</c:v>
                </c:pt>
                <c:pt idx="18">
                  <c:v>19.065553144237185</c:v>
                </c:pt>
              </c:numCache>
            </c:numRef>
          </c:val>
          <c:extLst>
            <c:ext xmlns:c16="http://schemas.microsoft.com/office/drawing/2014/chart" uri="{C3380CC4-5D6E-409C-BE32-E72D297353CC}">
              <c16:uniqueId val="{00000015-36CB-4173-AF6F-681B1F338D13}"/>
            </c:ext>
          </c:extLst>
        </c:ser>
        <c:dLbls>
          <c:showLegendKey val="0"/>
          <c:showVal val="0"/>
          <c:showCatName val="0"/>
          <c:showSerName val="0"/>
          <c:showPercent val="0"/>
          <c:showBubbleSize val="0"/>
        </c:dLbls>
        <c:gapWidth val="20"/>
        <c:axId val="882167072"/>
        <c:axId val="882167616"/>
      </c:barChart>
      <c:catAx>
        <c:axId val="88216707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b="1"/>
            </a:pPr>
            <a:endParaRPr lang="es-ES"/>
          </a:p>
        </c:txPr>
        <c:crossAx val="882167616"/>
        <c:crosses val="autoZero"/>
        <c:auto val="1"/>
        <c:lblAlgn val="ctr"/>
        <c:lblOffset val="100"/>
        <c:tickLblSkip val="1"/>
        <c:tickMarkSkip val="1"/>
        <c:noMultiLvlLbl val="0"/>
      </c:catAx>
      <c:valAx>
        <c:axId val="8821676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88216707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accent1">
                    <a:lumMod val="50000"/>
                  </a:schemeClr>
                </a:solidFill>
                <a:latin typeface="+mn-lt"/>
                <a:ea typeface="+mn-ea"/>
                <a:cs typeface="+mn-cs"/>
              </a:defRPr>
            </a:pPr>
            <a:r>
              <a:rPr lang="en-US" sz="1200" b="1">
                <a:solidFill>
                  <a:schemeClr val="accent1">
                    <a:lumMod val="50000"/>
                  </a:schemeClr>
                </a:solidFill>
              </a:rPr>
              <a:t>Evolución de las Altas y Bajas de Solicitudes. </a:t>
            </a:r>
          </a:p>
          <a:p>
            <a:pPr>
              <a:defRPr sz="1200" b="1">
                <a:solidFill>
                  <a:schemeClr val="accent1">
                    <a:lumMod val="50000"/>
                  </a:schemeClr>
                </a:solidFill>
              </a:defRPr>
            </a:pPr>
            <a:r>
              <a:rPr lang="en-US" sz="1200" b="1">
                <a:solidFill>
                  <a:schemeClr val="accent1">
                    <a:lumMod val="50000"/>
                  </a:schemeClr>
                </a:solidFill>
              </a:rPr>
              <a:t>Total nacional</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accent1">
                  <a:lumMod val="50000"/>
                </a:schemeClr>
              </a:solidFill>
              <a:latin typeface="+mn-lt"/>
              <a:ea typeface="+mn-ea"/>
              <a:cs typeface="+mn-cs"/>
            </a:defRPr>
          </a:pPr>
          <a:endParaRPr lang="es-ES"/>
        </a:p>
      </c:txPr>
    </c:title>
    <c:autoTitleDeleted val="0"/>
    <c:plotArea>
      <c:layout/>
      <c:lineChart>
        <c:grouping val="standard"/>
        <c:varyColors val="0"/>
        <c:ser>
          <c:idx val="0"/>
          <c:order val="0"/>
          <c:tx>
            <c:strRef>
              <c:f>'25solaltabaja'!$AB$10</c:f>
              <c:strCache>
                <c:ptCount val="1"/>
                <c:pt idx="0">
                  <c:v>Altas Solicitudes</c:v>
                </c:pt>
              </c:strCache>
            </c:strRef>
          </c:tx>
          <c:spPr>
            <a:ln w="28575" cap="rnd">
              <a:solidFill>
                <a:schemeClr val="accent1"/>
              </a:solidFill>
              <a:round/>
            </a:ln>
            <a:effectLst/>
          </c:spPr>
          <c:marker>
            <c:symbol val="none"/>
          </c:marker>
          <c:cat>
            <c:numRef>
              <c:f>'25solaltabaja'!$AA$11:$AA$55</c:f>
              <c:numCache>
                <c:formatCode>m/d/yyyy</c:formatCode>
                <c:ptCount val="45"/>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numCache>
            </c:numRef>
          </c:cat>
          <c:val>
            <c:numRef>
              <c:f>'25solaltabaja'!$AB$11:$AB$55</c:f>
              <c:numCache>
                <c:formatCode>0</c:formatCode>
                <c:ptCount val="45"/>
                <c:pt idx="0">
                  <c:v>27728</c:v>
                </c:pt>
                <c:pt idx="1">
                  <c:v>26001</c:v>
                </c:pt>
                <c:pt idx="2">
                  <c:v>27218</c:v>
                </c:pt>
                <c:pt idx="3">
                  <c:v>28579</c:v>
                </c:pt>
                <c:pt idx="4">
                  <c:v>30723</c:v>
                </c:pt>
                <c:pt idx="5">
                  <c:v>23332</c:v>
                </c:pt>
                <c:pt idx="6">
                  <c:v>26490</c:v>
                </c:pt>
                <c:pt idx="7">
                  <c:v>29231</c:v>
                </c:pt>
                <c:pt idx="8">
                  <c:v>29856</c:v>
                </c:pt>
                <c:pt idx="9">
                  <c:v>24104</c:v>
                </c:pt>
                <c:pt idx="10">
                  <c:v>22642</c:v>
                </c:pt>
                <c:pt idx="11">
                  <c:v>24889</c:v>
                </c:pt>
                <c:pt idx="12">
                  <c:v>30256</c:v>
                </c:pt>
                <c:pt idx="13">
                  <c:v>32696</c:v>
                </c:pt>
                <c:pt idx="14">
                  <c:v>38586</c:v>
                </c:pt>
                <c:pt idx="15">
                  <c:v>41750</c:v>
                </c:pt>
                <c:pt idx="16">
                  <c:v>30827</c:v>
                </c:pt>
                <c:pt idx="17">
                  <c:v>26047</c:v>
                </c:pt>
                <c:pt idx="18">
                  <c:v>32379</c:v>
                </c:pt>
                <c:pt idx="19">
                  <c:v>29932</c:v>
                </c:pt>
                <c:pt idx="20">
                  <c:v>32038</c:v>
                </c:pt>
                <c:pt idx="21">
                  <c:v>25446</c:v>
                </c:pt>
                <c:pt idx="22">
                  <c:v>28819</c:v>
                </c:pt>
                <c:pt idx="23">
                  <c:v>34747</c:v>
                </c:pt>
                <c:pt idx="24">
                  <c:v>39866</c:v>
                </c:pt>
                <c:pt idx="25">
                  <c:v>35704</c:v>
                </c:pt>
                <c:pt idx="26">
                  <c:v>38659</c:v>
                </c:pt>
                <c:pt idx="27">
                  <c:v>38600</c:v>
                </c:pt>
                <c:pt idx="28">
                  <c:v>27853</c:v>
                </c:pt>
                <c:pt idx="29">
                  <c:v>23854</c:v>
                </c:pt>
                <c:pt idx="30">
                  <c:v>30663</c:v>
                </c:pt>
                <c:pt idx="31">
                  <c:v>29848</c:v>
                </c:pt>
                <c:pt idx="32">
                  <c:v>25851</c:v>
                </c:pt>
                <c:pt idx="33">
                  <c:v>20461</c:v>
                </c:pt>
                <c:pt idx="34">
                  <c:v>31387</c:v>
                </c:pt>
                <c:pt idx="35">
                  <c:v>32616</c:v>
                </c:pt>
                <c:pt idx="36">
                  <c:v>37480</c:v>
                </c:pt>
                <c:pt idx="37">
                  <c:v>30764</c:v>
                </c:pt>
                <c:pt idx="38">
                  <c:v>29722</c:v>
                </c:pt>
                <c:pt idx="39">
                  <c:v>31629</c:v>
                </c:pt>
                <c:pt idx="40">
                  <c:v>35840</c:v>
                </c:pt>
                <c:pt idx="41">
                  <c:v>29604</c:v>
                </c:pt>
                <c:pt idx="42">
                  <c:v>23701</c:v>
                </c:pt>
                <c:pt idx="43">
                  <c:v>33448</c:v>
                </c:pt>
                <c:pt idx="44">
                  <c:v>38672</c:v>
                </c:pt>
              </c:numCache>
            </c:numRef>
          </c:val>
          <c:smooth val="0"/>
          <c:extLst>
            <c:ext xmlns:c16="http://schemas.microsoft.com/office/drawing/2014/chart" uri="{C3380CC4-5D6E-409C-BE32-E72D297353CC}">
              <c16:uniqueId val="{00000000-22DF-4F0C-8D28-D21338AA45F9}"/>
            </c:ext>
          </c:extLst>
        </c:ser>
        <c:ser>
          <c:idx val="1"/>
          <c:order val="1"/>
          <c:tx>
            <c:strRef>
              <c:f>'25solaltabaja'!$AC$10</c:f>
              <c:strCache>
                <c:ptCount val="1"/>
                <c:pt idx="0">
                  <c:v>Bajas Solicitudes</c:v>
                </c:pt>
              </c:strCache>
            </c:strRef>
          </c:tx>
          <c:spPr>
            <a:ln w="28575" cap="rnd">
              <a:solidFill>
                <a:schemeClr val="accent1">
                  <a:lumMod val="50000"/>
                </a:schemeClr>
              </a:solidFill>
              <a:round/>
            </a:ln>
            <a:effectLst/>
          </c:spPr>
          <c:marker>
            <c:symbol val="none"/>
          </c:marker>
          <c:cat>
            <c:numRef>
              <c:f>'25solaltabaja'!$AA$11:$AA$55</c:f>
              <c:numCache>
                <c:formatCode>m/d/yyyy</c:formatCode>
                <c:ptCount val="45"/>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numCache>
            </c:numRef>
          </c:cat>
          <c:val>
            <c:numRef>
              <c:f>'25solaltabaja'!$AC$11:$AC$55</c:f>
              <c:numCache>
                <c:formatCode>0</c:formatCode>
                <c:ptCount val="45"/>
                <c:pt idx="0">
                  <c:v>26286</c:v>
                </c:pt>
                <c:pt idx="1">
                  <c:v>20329</c:v>
                </c:pt>
                <c:pt idx="2">
                  <c:v>17469</c:v>
                </c:pt>
                <c:pt idx="3">
                  <c:v>20931</c:v>
                </c:pt>
                <c:pt idx="4">
                  <c:v>25882</c:v>
                </c:pt>
                <c:pt idx="5">
                  <c:v>22391</c:v>
                </c:pt>
                <c:pt idx="6">
                  <c:v>22335</c:v>
                </c:pt>
                <c:pt idx="7">
                  <c:v>19576</c:v>
                </c:pt>
                <c:pt idx="8">
                  <c:v>21916</c:v>
                </c:pt>
                <c:pt idx="9">
                  <c:v>29010</c:v>
                </c:pt>
                <c:pt idx="10">
                  <c:v>24609</c:v>
                </c:pt>
                <c:pt idx="11">
                  <c:v>26478</c:v>
                </c:pt>
                <c:pt idx="12">
                  <c:v>24903</c:v>
                </c:pt>
                <c:pt idx="13">
                  <c:v>22635</c:v>
                </c:pt>
                <c:pt idx="14">
                  <c:v>22335</c:v>
                </c:pt>
                <c:pt idx="15">
                  <c:v>23105</c:v>
                </c:pt>
                <c:pt idx="16">
                  <c:v>22962</c:v>
                </c:pt>
                <c:pt idx="17">
                  <c:v>23877</c:v>
                </c:pt>
                <c:pt idx="18">
                  <c:v>24010</c:v>
                </c:pt>
                <c:pt idx="19">
                  <c:v>19815</c:v>
                </c:pt>
                <c:pt idx="20">
                  <c:v>20330</c:v>
                </c:pt>
                <c:pt idx="21">
                  <c:v>23015</c:v>
                </c:pt>
                <c:pt idx="22">
                  <c:v>24165</c:v>
                </c:pt>
                <c:pt idx="23">
                  <c:v>23214</c:v>
                </c:pt>
                <c:pt idx="24">
                  <c:v>28170</c:v>
                </c:pt>
                <c:pt idx="25">
                  <c:v>24597</c:v>
                </c:pt>
                <c:pt idx="26">
                  <c:v>21489</c:v>
                </c:pt>
                <c:pt idx="27">
                  <c:v>21018</c:v>
                </c:pt>
                <c:pt idx="28">
                  <c:v>19454</c:v>
                </c:pt>
                <c:pt idx="29">
                  <c:v>17588</c:v>
                </c:pt>
                <c:pt idx="30">
                  <c:v>23194</c:v>
                </c:pt>
                <c:pt idx="31">
                  <c:v>22671</c:v>
                </c:pt>
                <c:pt idx="32">
                  <c:v>49513</c:v>
                </c:pt>
                <c:pt idx="33">
                  <c:v>20498</c:v>
                </c:pt>
                <c:pt idx="34">
                  <c:v>25158</c:v>
                </c:pt>
                <c:pt idx="35">
                  <c:v>29865</c:v>
                </c:pt>
                <c:pt idx="36">
                  <c:v>24763</c:v>
                </c:pt>
                <c:pt idx="37">
                  <c:v>22655</c:v>
                </c:pt>
                <c:pt idx="38">
                  <c:v>24266</c:v>
                </c:pt>
                <c:pt idx="39">
                  <c:v>22269</c:v>
                </c:pt>
                <c:pt idx="40">
                  <c:v>19983</c:v>
                </c:pt>
                <c:pt idx="41">
                  <c:v>21249</c:v>
                </c:pt>
                <c:pt idx="42">
                  <c:v>20835</c:v>
                </c:pt>
                <c:pt idx="43">
                  <c:v>20199</c:v>
                </c:pt>
                <c:pt idx="44">
                  <c:v>23837</c:v>
                </c:pt>
              </c:numCache>
            </c:numRef>
          </c:val>
          <c:smooth val="0"/>
          <c:extLst>
            <c:ext xmlns:c16="http://schemas.microsoft.com/office/drawing/2014/chart" uri="{C3380CC4-5D6E-409C-BE32-E72D297353CC}">
              <c16:uniqueId val="{00000001-22DF-4F0C-8D28-D21338AA45F9}"/>
            </c:ext>
          </c:extLst>
        </c:ser>
        <c:dLbls>
          <c:showLegendKey val="0"/>
          <c:showVal val="0"/>
          <c:showCatName val="0"/>
          <c:showSerName val="0"/>
          <c:showPercent val="0"/>
          <c:showBubbleSize val="0"/>
        </c:dLbls>
        <c:smooth val="0"/>
        <c:axId val="882170336"/>
        <c:axId val="267592496"/>
      </c:lineChart>
      <c:catAx>
        <c:axId val="882170336"/>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es-ES"/>
          </a:p>
        </c:txPr>
        <c:crossAx val="267592496"/>
        <c:crosses val="autoZero"/>
        <c:auto val="0"/>
        <c:lblAlgn val="ctr"/>
        <c:lblOffset val="100"/>
        <c:noMultiLvlLbl val="1"/>
      </c:catAx>
      <c:valAx>
        <c:axId val="2675924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es-ES"/>
          </a:p>
        </c:txPr>
        <c:crossAx val="8821703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50000"/>
                  </a:schemeClr>
                </a:solidFill>
                <a:latin typeface="+mn-lt"/>
                <a:ea typeface="Verdana"/>
                <a:cs typeface="Verdana"/>
              </a:defRPr>
            </a:pPr>
            <a:r>
              <a:rPr lang="es-ES" sz="1100">
                <a:solidFill>
                  <a:schemeClr val="accent1">
                    <a:lumMod val="50000"/>
                  </a:schemeClr>
                </a:solidFill>
                <a:latin typeface="+mn-lt"/>
              </a:rPr>
              <a:t>Solicitantes por tramo de edad</a:t>
            </a:r>
          </a:p>
        </c:rich>
      </c:tx>
      <c:layout>
        <c:manualLayout>
          <c:xMode val="edge"/>
          <c:yMode val="edge"/>
          <c:x val="0.31840026685627504"/>
          <c:y val="3.2828083989501308E-2"/>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1840009250007225"/>
          <c:y val="0.13131345514089945"/>
          <c:w val="0.84640066125051661"/>
          <c:h val="0.78283021333997671"/>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E97C-4186-8665-C176523AD953}"/>
              </c:ext>
            </c:extLst>
          </c:dPt>
          <c:dPt>
            <c:idx val="1"/>
            <c:invertIfNegative val="0"/>
            <c:bubble3D val="0"/>
            <c:spPr>
              <a:solidFill>
                <a:srgbClr val="993366"/>
              </a:solidFill>
              <a:ln w="25400">
                <a:noFill/>
              </a:ln>
            </c:spPr>
            <c:extLst>
              <c:ext xmlns:c16="http://schemas.microsoft.com/office/drawing/2014/chart" uri="{C3380CC4-5D6E-409C-BE32-E72D297353CC}">
                <c16:uniqueId val="{00000002-E97C-4186-8665-C176523AD953}"/>
              </c:ext>
            </c:extLst>
          </c:dPt>
          <c:dPt>
            <c:idx val="2"/>
            <c:invertIfNegative val="0"/>
            <c:bubble3D val="0"/>
            <c:spPr>
              <a:solidFill>
                <a:srgbClr val="CCFFFF"/>
              </a:solidFill>
              <a:ln w="25400">
                <a:noFill/>
              </a:ln>
            </c:spPr>
            <c:extLst>
              <c:ext xmlns:c16="http://schemas.microsoft.com/office/drawing/2014/chart" uri="{C3380CC4-5D6E-409C-BE32-E72D297353CC}">
                <c16:uniqueId val="{00000004-E97C-4186-8665-C176523AD953}"/>
              </c:ext>
            </c:extLst>
          </c:dPt>
          <c:dPt>
            <c:idx val="3"/>
            <c:invertIfNegative val="0"/>
            <c:bubble3D val="0"/>
            <c:spPr>
              <a:solidFill>
                <a:srgbClr val="660066"/>
              </a:solidFill>
              <a:ln w="25400">
                <a:noFill/>
              </a:ln>
            </c:spPr>
            <c:extLst>
              <c:ext xmlns:c16="http://schemas.microsoft.com/office/drawing/2014/chart" uri="{C3380CC4-5D6E-409C-BE32-E72D297353CC}">
                <c16:uniqueId val="{00000006-E97C-4186-8665-C176523AD953}"/>
              </c:ext>
            </c:extLst>
          </c:dPt>
          <c:dPt>
            <c:idx val="4"/>
            <c:invertIfNegative val="0"/>
            <c:bubble3D val="0"/>
            <c:spPr>
              <a:solidFill>
                <a:srgbClr val="0066CC"/>
              </a:solidFill>
              <a:ln w="25400">
                <a:noFill/>
              </a:ln>
            </c:spPr>
            <c:extLst>
              <c:ext xmlns:c16="http://schemas.microsoft.com/office/drawing/2014/chart" uri="{C3380CC4-5D6E-409C-BE32-E72D297353CC}">
                <c16:uniqueId val="{00000008-E97C-4186-8665-C176523AD953}"/>
              </c:ext>
            </c:extLst>
          </c:dPt>
          <c:dPt>
            <c:idx val="5"/>
            <c:invertIfNegative val="0"/>
            <c:bubble3D val="0"/>
            <c:spPr>
              <a:solidFill>
                <a:srgbClr val="CCCCFF"/>
              </a:solidFill>
              <a:ln w="25400">
                <a:noFill/>
              </a:ln>
            </c:spPr>
            <c:extLst>
              <c:ext xmlns:c16="http://schemas.microsoft.com/office/drawing/2014/chart" uri="{C3380CC4-5D6E-409C-BE32-E72D297353CC}">
                <c16:uniqueId val="{0000000A-E97C-4186-8665-C176523AD953}"/>
              </c:ext>
            </c:extLst>
          </c:dPt>
          <c:dPt>
            <c:idx val="6"/>
            <c:invertIfNegative val="0"/>
            <c:bubble3D val="0"/>
            <c:spPr>
              <a:solidFill>
                <a:srgbClr val="9966FF"/>
              </a:solidFill>
              <a:ln w="25400">
                <a:noFill/>
              </a:ln>
            </c:spPr>
            <c:extLst>
              <c:ext xmlns:c16="http://schemas.microsoft.com/office/drawing/2014/chart" uri="{C3380CC4-5D6E-409C-BE32-E72D297353CC}">
                <c16:uniqueId val="{0000000C-E97C-4186-8665-C176523AD953}"/>
              </c:ext>
            </c:extLst>
          </c:dPt>
          <c:dPt>
            <c:idx val="7"/>
            <c:invertIfNegative val="0"/>
            <c:bubble3D val="0"/>
            <c:spPr>
              <a:solidFill>
                <a:srgbClr val="99CCFF"/>
              </a:solidFill>
              <a:ln w="25400">
                <a:noFill/>
              </a:ln>
            </c:spPr>
            <c:extLst>
              <c:ext xmlns:c16="http://schemas.microsoft.com/office/drawing/2014/chart" uri="{C3380CC4-5D6E-409C-BE32-E72D297353CC}">
                <c16:uniqueId val="{0000000E-E97C-4186-8665-C176523AD953}"/>
              </c:ext>
            </c:extLst>
          </c:dPt>
          <c:dLbls>
            <c:dLbl>
              <c:idx val="0"/>
              <c:layout>
                <c:manualLayout>
                  <c:x val="2.0628974396438727E-2"/>
                  <c:y val="-8.648322970716942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97C-4186-8665-C176523AD953}"/>
                </c:ext>
              </c:extLst>
            </c:dLbl>
            <c:dLbl>
              <c:idx val="1"/>
              <c:layout>
                <c:manualLayout>
                  <c:x val="1.4545175879429165E-2"/>
                  <c:y val="-6.05893893321185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97C-4186-8665-C176523AD953}"/>
                </c:ext>
              </c:extLst>
            </c:dLbl>
            <c:dLbl>
              <c:idx val="2"/>
              <c:layout>
                <c:manualLayout>
                  <c:x val="2.158835575159853E-2"/>
                  <c:y val="-8.338306620237120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97C-4186-8665-C176523AD953}"/>
                </c:ext>
              </c:extLst>
            </c:dLbl>
            <c:dLbl>
              <c:idx val="3"/>
              <c:layout>
                <c:manualLayout>
                  <c:x val="2.271002780218297E-2"/>
                  <c:y val="-6.2194718459632994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97C-4186-8665-C176523AD953}"/>
                </c:ext>
              </c:extLst>
            </c:dLbl>
            <c:dLbl>
              <c:idx val="4"/>
              <c:layout>
                <c:manualLayout>
                  <c:x val="2.1528945705840546E-2"/>
                  <c:y val="-7.332959234459215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97C-4186-8665-C176523AD953}"/>
                </c:ext>
              </c:extLst>
            </c:dLbl>
            <c:dLbl>
              <c:idx val="5"/>
              <c:layout>
                <c:manualLayout>
                  <c:x val="2.1050616506424119E-2"/>
                  <c:y val="-5.7238418473257474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97C-4186-8665-C176523AD953}"/>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97C-4186-8665-C176523AD953}"/>
                </c:ext>
              </c:extLst>
            </c:dLbl>
            <c:dLbl>
              <c:idx val="7"/>
              <c:layout>
                <c:manualLayout>
                  <c:x val="1.5659955257270531E-2"/>
                  <c:y val="-6.2500000000000014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97C-4186-8665-C176523AD953}"/>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('26perfsaad'!$E$18:$F$18,'26perfsaad'!$H$18:$I$18,'26perfsaad'!$K$18:$L$18,'26perfsaad'!$N$18:$O$18)</c:f>
              <c:strCache>
                <c:ptCount val="8"/>
                <c:pt idx="0">
                  <c:v>menores de 3</c:v>
                </c:pt>
                <c:pt idx="1">
                  <c:v>3 a 18</c:v>
                </c:pt>
                <c:pt idx="2">
                  <c:v>19 a 30</c:v>
                </c:pt>
                <c:pt idx="3">
                  <c:v>31 a 45</c:v>
                </c:pt>
                <c:pt idx="4">
                  <c:v>46 a 54</c:v>
                </c:pt>
                <c:pt idx="5">
                  <c:v>55 a 64</c:v>
                </c:pt>
                <c:pt idx="6">
                  <c:v>65 a 79</c:v>
                </c:pt>
                <c:pt idx="7">
                  <c:v>80 y +</c:v>
                </c:pt>
              </c:strCache>
            </c:strRef>
          </c:cat>
          <c:val>
            <c:numRef>
              <c:f>('26perfsaad'!$E$19:$F$19,'26perfsaad'!$H$19:$I$19,'26perfsaad'!$K$19:$L$19,'26perfsaad'!$N$19:$O$19)</c:f>
              <c:numCache>
                <c:formatCode>#,##0</c:formatCode>
                <c:ptCount val="8"/>
                <c:pt idx="0" formatCode="General">
                  <c:v>6134</c:v>
                </c:pt>
                <c:pt idx="1">
                  <c:v>141186</c:v>
                </c:pt>
                <c:pt idx="2">
                  <c:v>70514</c:v>
                </c:pt>
                <c:pt idx="3">
                  <c:v>86366</c:v>
                </c:pt>
                <c:pt idx="4">
                  <c:v>97302</c:v>
                </c:pt>
                <c:pt idx="5">
                  <c:v>158661</c:v>
                </c:pt>
                <c:pt idx="6">
                  <c:v>469378</c:v>
                </c:pt>
                <c:pt idx="7">
                  <c:v>1131615</c:v>
                </c:pt>
              </c:numCache>
            </c:numRef>
          </c:val>
          <c:shape val="cylinder"/>
          <c:extLst>
            <c:ext xmlns:c16="http://schemas.microsoft.com/office/drawing/2014/chart" uri="{C3380CC4-5D6E-409C-BE32-E72D297353CC}">
              <c16:uniqueId val="{0000000F-E97C-4186-8665-C176523AD953}"/>
            </c:ext>
          </c:extLst>
        </c:ser>
        <c:dLbls>
          <c:showLegendKey val="0"/>
          <c:showVal val="0"/>
          <c:showCatName val="0"/>
          <c:showSerName val="0"/>
          <c:showPercent val="0"/>
          <c:showBubbleSize val="0"/>
        </c:dLbls>
        <c:gapWidth val="30"/>
        <c:shape val="box"/>
        <c:axId val="267593584"/>
        <c:axId val="267593040"/>
        <c:axId val="0"/>
      </c:bar3DChart>
      <c:catAx>
        <c:axId val="26759358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1050" b="0" i="0" u="none" strike="noStrike" baseline="0">
                <a:solidFill>
                  <a:schemeClr val="accent1">
                    <a:lumMod val="50000"/>
                  </a:schemeClr>
                </a:solidFill>
                <a:latin typeface="+mn-lt"/>
                <a:ea typeface="Verdana"/>
                <a:cs typeface="Verdana"/>
              </a:defRPr>
            </a:pPr>
            <a:endParaRPr lang="es-ES"/>
          </a:p>
        </c:txPr>
        <c:crossAx val="267593040"/>
        <c:crosses val="autoZero"/>
        <c:auto val="1"/>
        <c:lblAlgn val="ctr"/>
        <c:lblOffset val="100"/>
        <c:tickLblSkip val="1"/>
        <c:tickMarkSkip val="1"/>
        <c:noMultiLvlLbl val="0"/>
      </c:catAx>
      <c:valAx>
        <c:axId val="26759304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50" b="0" i="0" u="none" strike="noStrike" baseline="0">
                <a:solidFill>
                  <a:schemeClr val="accent1">
                    <a:lumMod val="50000"/>
                  </a:schemeClr>
                </a:solidFill>
                <a:latin typeface="+mn-lt"/>
                <a:ea typeface="Verdana"/>
                <a:cs typeface="Verdana"/>
              </a:defRPr>
            </a:pPr>
            <a:endParaRPr lang="es-ES"/>
          </a:p>
        </c:txPr>
        <c:crossAx val="26759358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chart" Target="../charts/chart2.xml"/><Relationship Id="rId1" Type="http://schemas.openxmlformats.org/officeDocument/2006/relationships/chart" Target="../charts/chart1.xml"/></Relationships>
</file>

<file path=xl/drawings/_rels/drawing13.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chart" Target="../charts/chart3.xml"/></Relationships>
</file>

<file path=xl/drawings/_rels/drawing1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6.png"/></Relationships>
</file>

<file path=xl/drawings/_rels/drawing17.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5" Type="http://schemas.openxmlformats.org/officeDocument/2006/relationships/image" Target="../media/image5.jpeg"/><Relationship Id="rId4" Type="http://schemas.openxmlformats.org/officeDocument/2006/relationships/chart" Target="../charts/chart7.xml"/></Relationships>
</file>

<file path=xl/drawings/_rels/drawing18.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chart" Target="../charts/chart8.xml"/></Relationships>
</file>

<file path=xl/drawings/_rels/drawing19.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chart" Target="../charts/chart10.xml"/><Relationship Id="rId1" Type="http://schemas.openxmlformats.org/officeDocument/2006/relationships/chart" Target="../charts/chart9.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8.jpeg"/></Relationships>
</file>

<file path=xl/drawings/_rels/drawing21.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11.xml"/></Relationships>
</file>

<file path=xl/drawings/_rels/drawing22.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12.xml"/></Relationships>
</file>

<file path=xl/drawings/_rels/drawing2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chart" Target="../charts/chart13.xml"/></Relationships>
</file>

<file path=xl/drawings/_rels/drawing2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6.png"/></Relationships>
</file>

<file path=xl/drawings/_rels/drawing31.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chart" Target="../charts/chart14.xml"/><Relationship Id="rId5" Type="http://schemas.openxmlformats.org/officeDocument/2006/relationships/image" Target="../media/image2.jpeg"/><Relationship Id="rId4" Type="http://schemas.openxmlformats.org/officeDocument/2006/relationships/chart" Target="../charts/chart17.xml"/></Relationships>
</file>

<file path=xl/drawings/_rels/drawing32.xml.rels><?xml version="1.0" encoding="UTF-8" standalone="yes"?>
<Relationships xmlns="http://schemas.openxmlformats.org/package/2006/relationships"><Relationship Id="rId2" Type="http://schemas.openxmlformats.org/officeDocument/2006/relationships/image" Target="../media/image10.jpeg"/><Relationship Id="rId1" Type="http://schemas.openxmlformats.org/officeDocument/2006/relationships/chart" Target="../charts/chart18.xml"/></Relationships>
</file>

<file path=xl/drawings/_rels/drawing33.xml.rels><?xml version="1.0" encoding="UTF-8" standalone="yes"?>
<Relationships xmlns="http://schemas.openxmlformats.org/package/2006/relationships"><Relationship Id="rId3" Type="http://schemas.openxmlformats.org/officeDocument/2006/relationships/image" Target="../media/image11.jpeg"/><Relationship Id="rId2" Type="http://schemas.openxmlformats.org/officeDocument/2006/relationships/chart" Target="../charts/chart20.xml"/><Relationship Id="rId1" Type="http://schemas.openxmlformats.org/officeDocument/2006/relationships/chart" Target="../charts/chart19.xml"/></Relationships>
</file>

<file path=xl/drawings/_rels/drawing34.xml.rels><?xml version="1.0" encoding="UTF-8" standalone="yes"?>
<Relationships xmlns="http://schemas.openxmlformats.org/package/2006/relationships"><Relationship Id="rId3" Type="http://schemas.openxmlformats.org/officeDocument/2006/relationships/image" Target="../media/image11.jpeg"/><Relationship Id="rId2" Type="http://schemas.openxmlformats.org/officeDocument/2006/relationships/chart" Target="../charts/chart22.xml"/><Relationship Id="rId1" Type="http://schemas.openxmlformats.org/officeDocument/2006/relationships/chart" Target="../charts/chart21.xml"/></Relationships>
</file>

<file path=xl/drawings/_rels/drawing35.xml.rels><?xml version="1.0" encoding="UTF-8" standalone="yes"?>
<Relationships xmlns="http://schemas.openxmlformats.org/package/2006/relationships"><Relationship Id="rId3" Type="http://schemas.openxmlformats.org/officeDocument/2006/relationships/image" Target="../media/image12.jpeg"/><Relationship Id="rId2" Type="http://schemas.openxmlformats.org/officeDocument/2006/relationships/chart" Target="../charts/chart24.xml"/><Relationship Id="rId1" Type="http://schemas.openxmlformats.org/officeDocument/2006/relationships/chart" Target="../charts/chart23.xml"/></Relationships>
</file>

<file path=xl/drawings/_rels/drawing36.xml.rels><?xml version="1.0" encoding="UTF-8" standalone="yes"?>
<Relationships xmlns="http://schemas.openxmlformats.org/package/2006/relationships"><Relationship Id="rId1" Type="http://schemas.openxmlformats.org/officeDocument/2006/relationships/image" Target="../media/image9.jpeg"/></Relationships>
</file>

<file path=xl/drawings/_rels/drawing37.xml.rels><?xml version="1.0" encoding="UTF-8" standalone="yes"?>
<Relationships xmlns="http://schemas.openxmlformats.org/package/2006/relationships"><Relationship Id="rId2" Type="http://schemas.openxmlformats.org/officeDocument/2006/relationships/image" Target="../media/image13.jpeg"/><Relationship Id="rId1" Type="http://schemas.openxmlformats.org/officeDocument/2006/relationships/chart" Target="../charts/chart25.xml"/></Relationships>
</file>

<file path=xl/drawings/_rels/drawing38.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39.xml.rels><?xml version="1.0" encoding="UTF-8" standalone="yes"?>
<Relationships xmlns="http://schemas.openxmlformats.org/package/2006/relationships"><Relationship Id="rId2" Type="http://schemas.openxmlformats.org/officeDocument/2006/relationships/image" Target="../media/image15.jpeg"/><Relationship Id="rId1" Type="http://schemas.openxmlformats.org/officeDocument/2006/relationships/chart" Target="../charts/chart26.xml"/></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41.xml.rels><?xml version="1.0" encoding="UTF-8" standalone="yes"?>
<Relationships xmlns="http://schemas.openxmlformats.org/package/2006/relationships"><Relationship Id="rId2" Type="http://schemas.openxmlformats.org/officeDocument/2006/relationships/image" Target="../media/image17.jpeg"/><Relationship Id="rId1" Type="http://schemas.openxmlformats.org/officeDocument/2006/relationships/chart" Target="../charts/chart27.xml"/></Relationships>
</file>

<file path=xl/drawings/_rels/drawing42.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43.xml.rels><?xml version="1.0" encoding="UTF-8" standalone="yes"?>
<Relationships xmlns="http://schemas.openxmlformats.org/package/2006/relationships"><Relationship Id="rId2" Type="http://schemas.openxmlformats.org/officeDocument/2006/relationships/image" Target="../media/image19.jpeg"/><Relationship Id="rId1" Type="http://schemas.openxmlformats.org/officeDocument/2006/relationships/chart" Target="../charts/chart28.xml"/></Relationships>
</file>

<file path=xl/drawings/_rels/drawing44.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chart" Target="../charts/chart29.xml"/></Relationships>
</file>

<file path=xl/drawings/_rels/drawing45.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46.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47.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48.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49.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0.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5" Type="http://schemas.openxmlformats.org/officeDocument/2006/relationships/image" Target="../media/image11.jpeg"/><Relationship Id="rId4" Type="http://schemas.openxmlformats.org/officeDocument/2006/relationships/chart" Target="../charts/chart33.xml"/></Relationships>
</file>

<file path=xl/drawings/_rels/drawing51.xml.rels><?xml version="1.0" encoding="UTF-8" standalone="yes"?>
<Relationships xmlns="http://schemas.openxmlformats.org/package/2006/relationships"><Relationship Id="rId2" Type="http://schemas.openxmlformats.org/officeDocument/2006/relationships/image" Target="../media/image20.jpeg"/><Relationship Id="rId1" Type="http://schemas.openxmlformats.org/officeDocument/2006/relationships/chart" Target="../charts/chart34.xml"/></Relationships>
</file>

<file path=xl/drawings/_rels/drawing52.xml.rels><?xml version="1.0" encoding="UTF-8" standalone="yes"?>
<Relationships xmlns="http://schemas.openxmlformats.org/package/2006/relationships"><Relationship Id="rId3" Type="http://schemas.openxmlformats.org/officeDocument/2006/relationships/image" Target="../media/image11.jpeg"/><Relationship Id="rId2" Type="http://schemas.openxmlformats.org/officeDocument/2006/relationships/chart" Target="../charts/chart36.xml"/><Relationship Id="rId1" Type="http://schemas.openxmlformats.org/officeDocument/2006/relationships/chart" Target="../charts/chart35.xml"/></Relationships>
</file>

<file path=xl/drawings/_rels/drawing53.xml.rels><?xml version="1.0" encoding="UTF-8" standalone="yes"?>
<Relationships xmlns="http://schemas.openxmlformats.org/package/2006/relationships"><Relationship Id="rId1" Type="http://schemas.openxmlformats.org/officeDocument/2006/relationships/image" Target="../media/image6.png"/></Relationships>
</file>

<file path=xl/drawings/_rels/drawing54.xml.rels><?xml version="1.0" encoding="UTF-8" standalone="yes"?>
<Relationships xmlns="http://schemas.openxmlformats.org/package/2006/relationships"><Relationship Id="rId3" Type="http://schemas.openxmlformats.org/officeDocument/2006/relationships/image" Target="../media/image21.jpeg"/><Relationship Id="rId2" Type="http://schemas.openxmlformats.org/officeDocument/2006/relationships/chart" Target="../charts/chart38.xml"/><Relationship Id="rId1" Type="http://schemas.openxmlformats.org/officeDocument/2006/relationships/chart" Target="../charts/chart37.xml"/></Relationships>
</file>

<file path=xl/drawings/_rels/drawing55.xml.rels><?xml version="1.0" encoding="UTF-8" standalone="yes"?>
<Relationships xmlns="http://schemas.openxmlformats.org/package/2006/relationships"><Relationship Id="rId1" Type="http://schemas.openxmlformats.org/officeDocument/2006/relationships/image" Target="../media/image22.jpeg"/></Relationships>
</file>

<file path=xl/drawings/_rels/drawing56.xml.rels><?xml version="1.0" encoding="UTF-8" standalone="yes"?>
<Relationships xmlns="http://schemas.openxmlformats.org/package/2006/relationships"><Relationship Id="rId1" Type="http://schemas.openxmlformats.org/officeDocument/2006/relationships/image" Target="../media/image23.jpeg"/></Relationships>
</file>

<file path=xl/drawings/_rels/drawing57.xml.rels><?xml version="1.0" encoding="UTF-8" standalone="yes"?>
<Relationships xmlns="http://schemas.openxmlformats.org/package/2006/relationships"><Relationship Id="rId1" Type="http://schemas.openxmlformats.org/officeDocument/2006/relationships/image" Target="../media/image24.jpeg"/></Relationships>
</file>

<file path=xl/drawings/_rels/drawing58.xml.rels><?xml version="1.0" encoding="UTF-8" standalone="yes"?>
<Relationships xmlns="http://schemas.openxmlformats.org/package/2006/relationships"><Relationship Id="rId1" Type="http://schemas.openxmlformats.org/officeDocument/2006/relationships/image" Target="../media/image24.jpeg"/></Relationships>
</file>

<file path=xl/drawings/_rels/drawing59.xml.rels><?xml version="1.0" encoding="UTF-8" standalone="yes"?>
<Relationships xmlns="http://schemas.openxmlformats.org/package/2006/relationships"><Relationship Id="rId1" Type="http://schemas.openxmlformats.org/officeDocument/2006/relationships/image" Target="../media/image2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0.xml.rels><?xml version="1.0" encoding="UTF-8" standalone="yes"?>
<Relationships xmlns="http://schemas.openxmlformats.org/package/2006/relationships"><Relationship Id="rId1" Type="http://schemas.openxmlformats.org/officeDocument/2006/relationships/image" Target="../media/image26.jpeg"/></Relationships>
</file>

<file path=xl/drawings/_rels/drawing61.xml.rels><?xml version="1.0" encoding="UTF-8" standalone="yes"?>
<Relationships xmlns="http://schemas.openxmlformats.org/package/2006/relationships"><Relationship Id="rId1" Type="http://schemas.openxmlformats.org/officeDocument/2006/relationships/image" Target="../media/image27.jpeg"/></Relationships>
</file>

<file path=xl/drawings/_rels/drawing62.xml.rels><?xml version="1.0" encoding="UTF-8" standalone="yes"?>
<Relationships xmlns="http://schemas.openxmlformats.org/package/2006/relationships"><Relationship Id="rId1" Type="http://schemas.openxmlformats.org/officeDocument/2006/relationships/image" Target="../media/image24.jpeg"/></Relationships>
</file>

<file path=xl/drawings/_rels/drawing63.xml.rels><?xml version="1.0" encoding="UTF-8" standalone="yes"?>
<Relationships xmlns="http://schemas.openxmlformats.org/package/2006/relationships"><Relationship Id="rId1" Type="http://schemas.openxmlformats.org/officeDocument/2006/relationships/image" Target="../media/image28.jpeg"/></Relationships>
</file>

<file path=xl/drawings/_rels/drawing64.xml.rels><?xml version="1.0" encoding="UTF-8" standalone="yes"?>
<Relationships xmlns="http://schemas.openxmlformats.org/package/2006/relationships"><Relationship Id="rId1" Type="http://schemas.openxmlformats.org/officeDocument/2006/relationships/image" Target="../media/image29.jpeg"/></Relationships>
</file>

<file path=xl/drawings/_rels/drawing65.xml.rels><?xml version="1.0" encoding="UTF-8" standalone="yes"?>
<Relationships xmlns="http://schemas.openxmlformats.org/package/2006/relationships"><Relationship Id="rId1" Type="http://schemas.openxmlformats.org/officeDocument/2006/relationships/image" Target="../media/image30.jpeg"/></Relationships>
</file>

<file path=xl/drawings/_rels/drawing66.xml.rels><?xml version="1.0" encoding="UTF-8" standalone="yes"?>
<Relationships xmlns="http://schemas.openxmlformats.org/package/2006/relationships"><Relationship Id="rId1" Type="http://schemas.openxmlformats.org/officeDocument/2006/relationships/image" Target="../media/image27.jpeg"/></Relationships>
</file>

<file path=xl/drawings/_rels/drawing67.xml.rels><?xml version="1.0" encoding="UTF-8" standalone="yes"?>
<Relationships xmlns="http://schemas.openxmlformats.org/package/2006/relationships"><Relationship Id="rId1" Type="http://schemas.openxmlformats.org/officeDocument/2006/relationships/image" Target="../media/image28.jpeg"/></Relationships>
</file>

<file path=xl/drawings/_rels/drawing68.xml.rels><?xml version="1.0" encoding="UTF-8" standalone="yes"?>
<Relationships xmlns="http://schemas.openxmlformats.org/package/2006/relationships"><Relationship Id="rId3" Type="http://schemas.openxmlformats.org/officeDocument/2006/relationships/chart" Target="../charts/chart41.xml"/><Relationship Id="rId2" Type="http://schemas.openxmlformats.org/officeDocument/2006/relationships/chart" Target="../charts/chart40.xml"/><Relationship Id="rId1" Type="http://schemas.openxmlformats.org/officeDocument/2006/relationships/chart" Target="../charts/chart39.xml"/><Relationship Id="rId4" Type="http://schemas.openxmlformats.org/officeDocument/2006/relationships/image" Target="../media/image11.jpeg"/></Relationships>
</file>

<file path=xl/drawings/_rels/drawing69.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chart" Target="../charts/chart42.xml"/></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1.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72.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73.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 Id="rId4" Type="http://schemas.openxmlformats.org/officeDocument/2006/relationships/image" Target="../media/image11.jpeg"/></Relationships>
</file>

<file path=xl/drawings/_rels/drawing74.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75.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76.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77.xml.rels><?xml version="1.0" encoding="UTF-8" standalone="yes"?>
<Relationships xmlns="http://schemas.openxmlformats.org/package/2006/relationships"><Relationship Id="rId3" Type="http://schemas.openxmlformats.org/officeDocument/2006/relationships/chart" Target="../charts/chart48.xml"/><Relationship Id="rId2" Type="http://schemas.openxmlformats.org/officeDocument/2006/relationships/chart" Target="../charts/chart47.xml"/><Relationship Id="rId1" Type="http://schemas.openxmlformats.org/officeDocument/2006/relationships/chart" Target="../charts/chart46.xml"/><Relationship Id="rId4" Type="http://schemas.openxmlformats.org/officeDocument/2006/relationships/image" Target="../media/image32.jpeg"/></Relationships>
</file>

<file path=xl/drawings/_rels/drawing78.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79.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0.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81.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82.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83.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84.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85.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chart" Target="../charts/chart49.xml"/></Relationships>
</file>

<file path=xl/drawings/_rels/drawing86.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87.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88.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89.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chart" Target="../charts/chart50.xml"/></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1.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chart" Target="../charts/chart51.xml"/></Relationships>
</file>

<file path=xl/drawings/_rels/drawing93.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chart" Target="../charts/chart52.xml"/></Relationships>
</file>

<file path=xl/drawings/_rels/drawing95.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chart" Target="../charts/chart53.xml"/></Relationships>
</file>

<file path=xl/drawings/_rels/drawing97.xml.rels><?xml version="1.0" encoding="UTF-8" standalone="yes"?>
<Relationships xmlns="http://schemas.openxmlformats.org/package/2006/relationships"><Relationship Id="rId1" Type="http://schemas.openxmlformats.org/officeDocument/2006/relationships/image" Target="../media/image11.jpeg"/></Relationships>
</file>

<file path=xl/drawings/drawing1.xml><?xml version="1.0" encoding="utf-8"?>
<xdr:wsDr xmlns:xdr="http://schemas.openxmlformats.org/drawingml/2006/spreadsheetDrawing" xmlns:a="http://schemas.openxmlformats.org/drawingml/2006/main">
  <xdr:oneCellAnchor>
    <xdr:from>
      <xdr:col>15</xdr:col>
      <xdr:colOff>438150</xdr:colOff>
      <xdr:row>1</xdr:row>
      <xdr:rowOff>9525</xdr:rowOff>
    </xdr:from>
    <xdr:ext cx="1943100" cy="533400"/>
    <xdr:pic>
      <xdr:nvPicPr>
        <xdr:cNvPr id="2" name="Picture 3" descr="Sistema para la Autonomía y Atención a la Dependencia (SAAD)">
          <a:extLst>
            <a:ext uri="{FF2B5EF4-FFF2-40B4-BE49-F238E27FC236}">
              <a16:creationId xmlns:a16="http://schemas.microsoft.com/office/drawing/2014/main" id="{04F01D4B-4CFB-4DC0-A2A2-847410F1CD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68150" y="17145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0</xdr:row>
      <xdr:rowOff>0</xdr:rowOff>
    </xdr:from>
    <xdr:ext cx="3619500" cy="842621"/>
    <xdr:pic>
      <xdr:nvPicPr>
        <xdr:cNvPr id="3" name="Imagen 2">
          <a:extLst>
            <a:ext uri="{FF2B5EF4-FFF2-40B4-BE49-F238E27FC236}">
              <a16:creationId xmlns:a16="http://schemas.microsoft.com/office/drawing/2014/main" id="{235921C8-7B31-4971-BB31-7F78FA70460B}"/>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oneCellAnchor>
  <xdr:twoCellAnchor editAs="oneCell">
    <xdr:from>
      <xdr:col>0</xdr:col>
      <xdr:colOff>0</xdr:colOff>
      <xdr:row>0</xdr:row>
      <xdr:rowOff>0</xdr:rowOff>
    </xdr:from>
    <xdr:to>
      <xdr:col>22</xdr:col>
      <xdr:colOff>504989</xdr:colOff>
      <xdr:row>19</xdr:row>
      <xdr:rowOff>44470</xdr:rowOff>
    </xdr:to>
    <xdr:pic>
      <xdr:nvPicPr>
        <xdr:cNvPr id="4" name="Imagen 3">
          <a:extLst>
            <a:ext uri="{FF2B5EF4-FFF2-40B4-BE49-F238E27FC236}">
              <a16:creationId xmlns:a16="http://schemas.microsoft.com/office/drawing/2014/main" id="{A93CCA21-B740-4550-8165-BCB665F96A1C}"/>
            </a:ext>
          </a:extLst>
        </xdr:cNvPr>
        <xdr:cNvPicPr>
          <a:picLocks noChangeAspect="1"/>
        </xdr:cNvPicPr>
      </xdr:nvPicPr>
      <xdr:blipFill>
        <a:blip xmlns:r="http://schemas.openxmlformats.org/officeDocument/2006/relationships" r:embed="rId3"/>
        <a:stretch>
          <a:fillRect/>
        </a:stretch>
      </xdr:blipFill>
      <xdr:spPr>
        <a:xfrm>
          <a:off x="0" y="0"/>
          <a:ext cx="11192039" cy="7772420"/>
        </a:xfrm>
        <a:prstGeom prst="rect">
          <a:avLst/>
        </a:prstGeom>
      </xdr:spPr>
    </xdr:pic>
    <xdr:clientData/>
  </xdr:twoCellAnchor>
  <xdr:twoCellAnchor>
    <xdr:from>
      <xdr:col>14</xdr:col>
      <xdr:colOff>104775</xdr:colOff>
      <xdr:row>8</xdr:row>
      <xdr:rowOff>138113</xdr:rowOff>
    </xdr:from>
    <xdr:to>
      <xdr:col>22</xdr:col>
      <xdr:colOff>551180</xdr:colOff>
      <xdr:row>13</xdr:row>
      <xdr:rowOff>85725</xdr:rowOff>
    </xdr:to>
    <xdr:sp macro="" textlink="">
      <xdr:nvSpPr>
        <xdr:cNvPr id="5" name="Cuadro de texto 2">
          <a:extLst>
            <a:ext uri="{FF2B5EF4-FFF2-40B4-BE49-F238E27FC236}">
              <a16:creationId xmlns:a16="http://schemas.microsoft.com/office/drawing/2014/main" id="{6F2322A2-FB5A-4B48-81CB-3223A4801378}"/>
            </a:ext>
          </a:extLst>
        </xdr:cNvPr>
        <xdr:cNvSpPr txBox="1"/>
      </xdr:nvSpPr>
      <xdr:spPr>
        <a:xfrm>
          <a:off x="6410325" y="4633913"/>
          <a:ext cx="4323080" cy="2043112"/>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l">
            <a:lnSpc>
              <a:spcPct val="107000"/>
            </a:lnSpc>
            <a:spcAft>
              <a:spcPts val="800"/>
            </a:spcAft>
          </a:pPr>
          <a:r>
            <a:rPr lang="es-ES" sz="2600" b="1" kern="100">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INFORMACIÓN ESTADÍSTICA DEL SISTEMA PARA LA AUTONOMÍA Y ATENCIÓN A LA DEPENDENCIA</a:t>
          </a:r>
        </a:p>
      </xdr:txBody>
    </xdr:sp>
    <xdr:clientData/>
  </xdr:twoCellAnchor>
  <xdr:twoCellAnchor>
    <xdr:from>
      <xdr:col>14</xdr:col>
      <xdr:colOff>171450</xdr:colOff>
      <xdr:row>13</xdr:row>
      <xdr:rowOff>171450</xdr:rowOff>
    </xdr:from>
    <xdr:to>
      <xdr:col>22</xdr:col>
      <xdr:colOff>297815</xdr:colOff>
      <xdr:row>15</xdr:row>
      <xdr:rowOff>116024</xdr:rowOff>
    </xdr:to>
    <xdr:sp macro="" textlink="">
      <xdr:nvSpPr>
        <xdr:cNvPr id="6" name="Cuadro de texto 2">
          <a:extLst>
            <a:ext uri="{FF2B5EF4-FFF2-40B4-BE49-F238E27FC236}">
              <a16:creationId xmlns:a16="http://schemas.microsoft.com/office/drawing/2014/main" id="{37A96710-AE7E-4E03-B30E-7AC3EEBA8C12}"/>
            </a:ext>
          </a:extLst>
        </xdr:cNvPr>
        <xdr:cNvSpPr txBox="1"/>
      </xdr:nvSpPr>
      <xdr:spPr>
        <a:xfrm>
          <a:off x="6477000" y="6762750"/>
          <a:ext cx="4003040" cy="325574"/>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ct val="107000"/>
            </a:lnSpc>
            <a:spcAft>
              <a:spcPts val="800"/>
            </a:spcAft>
          </a:pPr>
          <a:r>
            <a:rPr lang="es-ES" sz="1500" b="1" kern="100">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30</a:t>
          </a:r>
          <a:r>
            <a:rPr lang="es-ES" sz="1500" b="1" kern="100" baseline="0">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 de noviembre</a:t>
          </a:r>
          <a:r>
            <a:rPr lang="es-ES" sz="1500" b="1" kern="100">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 del 2024</a:t>
          </a:r>
        </a:p>
      </xdr:txBody>
    </xdr:sp>
    <xdr:clientData/>
  </xdr:twoCellAnchor>
  <xdr:twoCellAnchor>
    <xdr:from>
      <xdr:col>8</xdr:col>
      <xdr:colOff>314324</xdr:colOff>
      <xdr:row>16</xdr:row>
      <xdr:rowOff>133350</xdr:rowOff>
    </xdr:from>
    <xdr:to>
      <xdr:col>22</xdr:col>
      <xdr:colOff>438149</xdr:colOff>
      <xdr:row>18</xdr:row>
      <xdr:rowOff>77924</xdr:rowOff>
    </xdr:to>
    <xdr:sp macro="" textlink="">
      <xdr:nvSpPr>
        <xdr:cNvPr id="7" name="Cuadro de texto 2">
          <a:extLst>
            <a:ext uri="{FF2B5EF4-FFF2-40B4-BE49-F238E27FC236}">
              <a16:creationId xmlns:a16="http://schemas.microsoft.com/office/drawing/2014/main" id="{B2A4BC4B-081F-45BE-A55C-31F110D1920B}"/>
            </a:ext>
          </a:extLst>
        </xdr:cNvPr>
        <xdr:cNvSpPr txBox="1"/>
      </xdr:nvSpPr>
      <xdr:spPr>
        <a:xfrm>
          <a:off x="3790949" y="7296150"/>
          <a:ext cx="6829425" cy="325574"/>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ct val="107000"/>
            </a:lnSpc>
            <a:spcAft>
              <a:spcPts val="800"/>
            </a:spcAft>
          </a:pPr>
          <a:r>
            <a:rPr lang="es-ES" sz="1000" b="1" kern="100">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Debido</a:t>
          </a:r>
          <a:r>
            <a:rPr lang="es-ES" sz="1000" b="1" kern="100" baseline="0">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 a problemas con la interoperabilidad, 2.855 expedientes enviados durante el mes de noviembre por la Comunidad Autónoma de Andalucía, que se encuentran recibiendo su servicio o prestación, figuran como PIA no efectivo.</a:t>
          </a:r>
          <a:endParaRPr lang="es-ES" sz="1000" b="1" kern="100">
            <a:solidFill>
              <a:srgbClr val="FFFFFF"/>
            </a:solidFill>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2</xdr:row>
      <xdr:rowOff>32996</xdr:rowOff>
    </xdr:to>
    <xdr:pic>
      <xdr:nvPicPr>
        <xdr:cNvPr id="2" name="Imagen 1">
          <a:extLst>
            <a:ext uri="{FF2B5EF4-FFF2-40B4-BE49-F238E27FC236}">
              <a16:creationId xmlns:a16="http://schemas.microsoft.com/office/drawing/2014/main" id="{F9480355-CCCD-4587-95ED-A89872D3C99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60854</xdr:colOff>
      <xdr:row>1</xdr:row>
      <xdr:rowOff>652121</xdr:rowOff>
    </xdr:to>
    <xdr:pic>
      <xdr:nvPicPr>
        <xdr:cNvPr id="3" name="Imagen 2">
          <a:extLst>
            <a:ext uri="{FF2B5EF4-FFF2-40B4-BE49-F238E27FC236}">
              <a16:creationId xmlns:a16="http://schemas.microsoft.com/office/drawing/2014/main" id="{E832303D-9427-44A1-AF46-25A1497FC8A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13</xdr:col>
      <xdr:colOff>0</xdr:colOff>
      <xdr:row>5</xdr:row>
      <xdr:rowOff>133350</xdr:rowOff>
    </xdr:from>
    <xdr:to>
      <xdr:col>13</xdr:col>
      <xdr:colOff>0</xdr:colOff>
      <xdr:row>30</xdr:row>
      <xdr:rowOff>0</xdr:rowOff>
    </xdr:to>
    <xdr:graphicFrame macro="">
      <xdr:nvGraphicFramePr>
        <xdr:cNvPr id="4166" name="Chart 3">
          <a:extLst>
            <a:ext uri="{FF2B5EF4-FFF2-40B4-BE49-F238E27FC236}">
              <a16:creationId xmlns:a16="http://schemas.microsoft.com/office/drawing/2014/main" id="{00000000-0008-0000-1900-000046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19050</xdr:colOff>
      <xdr:row>6</xdr:row>
      <xdr:rowOff>114300</xdr:rowOff>
    </xdr:from>
    <xdr:to>
      <xdr:col>15</xdr:col>
      <xdr:colOff>466725</xdr:colOff>
      <xdr:row>29</xdr:row>
      <xdr:rowOff>28575</xdr:rowOff>
    </xdr:to>
    <xdr:graphicFrame macro="">
      <xdr:nvGraphicFramePr>
        <xdr:cNvPr id="4168" name="Gráfico 1">
          <a:extLst>
            <a:ext uri="{FF2B5EF4-FFF2-40B4-BE49-F238E27FC236}">
              <a16:creationId xmlns:a16="http://schemas.microsoft.com/office/drawing/2014/main" id="{00000000-0008-0000-1900-000048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4</xdr:col>
      <xdr:colOff>607219</xdr:colOff>
      <xdr:row>2</xdr:row>
      <xdr:rowOff>461621</xdr:rowOff>
    </xdr:to>
    <xdr:pic>
      <xdr:nvPicPr>
        <xdr:cNvPr id="3" name="Imagen 2">
          <a:extLst>
            <a:ext uri="{FF2B5EF4-FFF2-40B4-BE49-F238E27FC236}">
              <a16:creationId xmlns:a16="http://schemas.microsoft.com/office/drawing/2014/main" id="{667B55C2-8BF3-4C48-83FF-64DA8DBA840F}"/>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57150</xdr:colOff>
      <xdr:row>6</xdr:row>
      <xdr:rowOff>114300</xdr:rowOff>
    </xdr:from>
    <xdr:to>
      <xdr:col>20</xdr:col>
      <xdr:colOff>1085850</xdr:colOff>
      <xdr:row>30</xdr:row>
      <xdr:rowOff>38100</xdr:rowOff>
    </xdr:to>
    <xdr:graphicFrame macro="">
      <xdr:nvGraphicFramePr>
        <xdr:cNvPr id="2" name="Chart 161">
          <a:extLst>
            <a:ext uri="{FF2B5EF4-FFF2-40B4-BE49-F238E27FC236}">
              <a16:creationId xmlns:a16="http://schemas.microsoft.com/office/drawing/2014/main" id="{00000000-0008-0000-1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264583</xdr:colOff>
      <xdr:row>1</xdr:row>
      <xdr:rowOff>652121</xdr:rowOff>
    </xdr:to>
    <xdr:pic>
      <xdr:nvPicPr>
        <xdr:cNvPr id="4" name="Imagen 3">
          <a:extLst>
            <a:ext uri="{FF2B5EF4-FFF2-40B4-BE49-F238E27FC236}">
              <a16:creationId xmlns:a16="http://schemas.microsoft.com/office/drawing/2014/main" id="{48ACFE8F-D5A1-4BA0-ABEB-8A8C35F9E626}"/>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74083" y="0"/>
          <a:ext cx="3619500" cy="842621"/>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139700</xdr:colOff>
      <xdr:row>1</xdr:row>
      <xdr:rowOff>655296</xdr:rowOff>
    </xdr:to>
    <xdr:pic>
      <xdr:nvPicPr>
        <xdr:cNvPr id="3" name="Imagen 2">
          <a:extLst>
            <a:ext uri="{FF2B5EF4-FFF2-40B4-BE49-F238E27FC236}">
              <a16:creationId xmlns:a16="http://schemas.microsoft.com/office/drawing/2014/main" id="{B87A04B7-E281-4B64-8A92-57529A2E0A7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9375" y="0"/>
          <a:ext cx="3619500" cy="842621"/>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514350</xdr:colOff>
      <xdr:row>1</xdr:row>
      <xdr:rowOff>652121</xdr:rowOff>
    </xdr:to>
    <xdr:pic>
      <xdr:nvPicPr>
        <xdr:cNvPr id="3" name="Imagen 2">
          <a:extLst>
            <a:ext uri="{FF2B5EF4-FFF2-40B4-BE49-F238E27FC236}">
              <a16:creationId xmlns:a16="http://schemas.microsoft.com/office/drawing/2014/main" id="{929D86E9-CAAE-4614-A46D-1546E8DFB32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5168" name="Imagen 1">
          <a:extLst>
            <a:ext uri="{FF2B5EF4-FFF2-40B4-BE49-F238E27FC236}">
              <a16:creationId xmlns:a16="http://schemas.microsoft.com/office/drawing/2014/main" id="{00000000-0008-0000-1D00-0000301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5</xdr:row>
      <xdr:rowOff>66675</xdr:rowOff>
    </xdr:from>
    <xdr:to>
      <xdr:col>12</xdr:col>
      <xdr:colOff>152400</xdr:colOff>
      <xdr:row>23</xdr:row>
      <xdr:rowOff>0</xdr:rowOff>
    </xdr:to>
    <xdr:graphicFrame macro="">
      <xdr:nvGraphicFramePr>
        <xdr:cNvPr id="2" name="Chart 161">
          <a:extLst>
            <a:ext uri="{FF2B5EF4-FFF2-40B4-BE49-F238E27FC236}">
              <a16:creationId xmlns:a16="http://schemas.microsoft.com/office/drawing/2014/main" id="{00000000-0008-0000-1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19050</xdr:colOff>
      <xdr:row>5</xdr:row>
      <xdr:rowOff>28575</xdr:rowOff>
    </xdr:from>
    <xdr:to>
      <xdr:col>25</xdr:col>
      <xdr:colOff>400051</xdr:colOff>
      <xdr:row>23</xdr:row>
      <xdr:rowOff>9525</xdr:rowOff>
    </xdr:to>
    <xdr:graphicFrame macro="">
      <xdr:nvGraphicFramePr>
        <xdr:cNvPr id="4" name="Chart 161">
          <a:extLst>
            <a:ext uri="{FF2B5EF4-FFF2-40B4-BE49-F238E27FC236}">
              <a16:creationId xmlns:a16="http://schemas.microsoft.com/office/drawing/2014/main" id="{00000000-0008-0000-1E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57150</xdr:colOff>
      <xdr:row>22</xdr:row>
      <xdr:rowOff>180975</xdr:rowOff>
    </xdr:from>
    <xdr:to>
      <xdr:col>12</xdr:col>
      <xdr:colOff>200024</xdr:colOff>
      <xdr:row>45</xdr:row>
      <xdr:rowOff>57150</xdr:rowOff>
    </xdr:to>
    <xdr:graphicFrame macro="">
      <xdr:nvGraphicFramePr>
        <xdr:cNvPr id="5" name="Chart 161">
          <a:extLst>
            <a:ext uri="{FF2B5EF4-FFF2-40B4-BE49-F238E27FC236}">
              <a16:creationId xmlns:a16="http://schemas.microsoft.com/office/drawing/2014/main" id="{00000000-0008-0000-1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34925</xdr:colOff>
      <xdr:row>22</xdr:row>
      <xdr:rowOff>142875</xdr:rowOff>
    </xdr:from>
    <xdr:to>
      <xdr:col>25</xdr:col>
      <xdr:colOff>434974</xdr:colOff>
      <xdr:row>45</xdr:row>
      <xdr:rowOff>104775</xdr:rowOff>
    </xdr:to>
    <xdr:graphicFrame macro="">
      <xdr:nvGraphicFramePr>
        <xdr:cNvPr id="6" name="Chart 161">
          <a:extLst>
            <a:ext uri="{FF2B5EF4-FFF2-40B4-BE49-F238E27FC236}">
              <a16:creationId xmlns:a16="http://schemas.microsoft.com/office/drawing/2014/main" id="{00000000-0008-0000-1E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0</xdr:row>
      <xdr:rowOff>0</xdr:rowOff>
    </xdr:from>
    <xdr:to>
      <xdr:col>6</xdr:col>
      <xdr:colOff>257175</xdr:colOff>
      <xdr:row>1</xdr:row>
      <xdr:rowOff>652121</xdr:rowOff>
    </xdr:to>
    <xdr:pic>
      <xdr:nvPicPr>
        <xdr:cNvPr id="7" name="Imagen 6">
          <a:extLst>
            <a:ext uri="{FF2B5EF4-FFF2-40B4-BE49-F238E27FC236}">
              <a16:creationId xmlns:a16="http://schemas.microsoft.com/office/drawing/2014/main" id="{96E49622-B09C-4403-B624-5BFC5062E8AA}"/>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1066800</xdr:colOff>
      <xdr:row>33</xdr:row>
      <xdr:rowOff>139700</xdr:rowOff>
    </xdr:from>
    <xdr:to>
      <xdr:col>9</xdr:col>
      <xdr:colOff>317500</xdr:colOff>
      <xdr:row>48</xdr:row>
      <xdr:rowOff>59904</xdr:rowOff>
    </xdr:to>
    <xdr:graphicFrame macro="">
      <xdr:nvGraphicFramePr>
        <xdr:cNvPr id="3" name="Gráfico 2">
          <a:extLst>
            <a:ext uri="{FF2B5EF4-FFF2-40B4-BE49-F238E27FC236}">
              <a16:creationId xmlns:a16="http://schemas.microsoft.com/office/drawing/2014/main" id="{00000000-0008-0000-1F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400050</xdr:colOff>
      <xdr:row>3</xdr:row>
      <xdr:rowOff>47813</xdr:rowOff>
    </xdr:to>
    <xdr:pic>
      <xdr:nvPicPr>
        <xdr:cNvPr id="2" name="Imagen 1">
          <a:extLst>
            <a:ext uri="{FF2B5EF4-FFF2-40B4-BE49-F238E27FC236}">
              <a16:creationId xmlns:a16="http://schemas.microsoft.com/office/drawing/2014/main" id="{EB94EA35-34C5-45CF-A225-CDE2D63547D8}"/>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11</xdr:col>
      <xdr:colOff>171450</xdr:colOff>
      <xdr:row>15</xdr:row>
      <xdr:rowOff>38100</xdr:rowOff>
    </xdr:from>
    <xdr:to>
      <xdr:col>29</xdr:col>
      <xdr:colOff>285750</xdr:colOff>
      <xdr:row>36</xdr:row>
      <xdr:rowOff>9525</xdr:rowOff>
    </xdr:to>
    <xdr:graphicFrame macro="">
      <xdr:nvGraphicFramePr>
        <xdr:cNvPr id="2" name="Chart 5">
          <a:extLst>
            <a:ext uri="{FF2B5EF4-FFF2-40B4-BE49-F238E27FC236}">
              <a16:creationId xmlns:a16="http://schemas.microsoft.com/office/drawing/2014/main" id="{00000000-0008-0000-2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15</xdr:row>
      <xdr:rowOff>47625</xdr:rowOff>
    </xdr:from>
    <xdr:to>
      <xdr:col>11</xdr:col>
      <xdr:colOff>247650</xdr:colOff>
      <xdr:row>34</xdr:row>
      <xdr:rowOff>133350</xdr:rowOff>
    </xdr:to>
    <xdr:graphicFrame macro="">
      <xdr:nvGraphicFramePr>
        <xdr:cNvPr id="3" name="Chart 23">
          <a:extLst>
            <a:ext uri="{FF2B5EF4-FFF2-40B4-BE49-F238E27FC236}">
              <a16:creationId xmlns:a16="http://schemas.microsoft.com/office/drawing/2014/main" id="{00000000-0008-0000-2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11</xdr:col>
      <xdr:colOff>275167</xdr:colOff>
      <xdr:row>3</xdr:row>
      <xdr:rowOff>48871</xdr:rowOff>
    </xdr:to>
    <xdr:pic>
      <xdr:nvPicPr>
        <xdr:cNvPr id="5" name="Imagen 4">
          <a:extLst>
            <a:ext uri="{FF2B5EF4-FFF2-40B4-BE49-F238E27FC236}">
              <a16:creationId xmlns:a16="http://schemas.microsoft.com/office/drawing/2014/main" id="{6CB6B402-DF3E-44CA-96F1-1B0B1FCE426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371475</xdr:colOff>
      <xdr:row>0</xdr:row>
      <xdr:rowOff>0</xdr:rowOff>
    </xdr:from>
    <xdr:to>
      <xdr:col>19</xdr:col>
      <xdr:colOff>361950</xdr:colOff>
      <xdr:row>1</xdr:row>
      <xdr:rowOff>361950</xdr:rowOff>
    </xdr:to>
    <xdr:pic>
      <xdr:nvPicPr>
        <xdr:cNvPr id="2" name="Picture 1" descr="Sistema para la Autonomía y Atención a la Dependencia (SAAD)">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3" name="Picture 1" descr="Sistema para la Autonomía y Atención a la Dependencia (SAAD)">
          <a:extLst>
            <a:ext uri="{FF2B5EF4-FFF2-40B4-BE49-F238E27FC236}">
              <a16:creationId xmlns:a16="http://schemas.microsoft.com/office/drawing/2014/main" id="{00000000-0008-0000-0F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4" name="Picture 1" descr="Sistema para la Autonomía y Atención a la Dependencia (SAAD)">
          <a:extLst>
            <a:ext uri="{FF2B5EF4-FFF2-40B4-BE49-F238E27FC236}">
              <a16:creationId xmlns:a16="http://schemas.microsoft.com/office/drawing/2014/main" id="{00000000-0008-0000-0F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8" name="Picture 1" descr="Sistema para la Autonomía y Atención a la Dependencia (SAAD)">
          <a:extLst>
            <a:ext uri="{FF2B5EF4-FFF2-40B4-BE49-F238E27FC236}">
              <a16:creationId xmlns:a16="http://schemas.microsoft.com/office/drawing/2014/main" id="{00000000-0008-0000-0F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9" name="Picture 1" descr="Sistema para la Autonomía y Atención a la Dependencia (SAAD)">
          <a:extLst>
            <a:ext uri="{FF2B5EF4-FFF2-40B4-BE49-F238E27FC236}">
              <a16:creationId xmlns:a16="http://schemas.microsoft.com/office/drawing/2014/main" id="{00000000-0008-0000-0F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10" name="Picture 1" descr="Sistema para la Autonomía y Atención a la Dependencia (SAAD)">
          <a:extLst>
            <a:ext uri="{FF2B5EF4-FFF2-40B4-BE49-F238E27FC236}">
              <a16:creationId xmlns:a16="http://schemas.microsoft.com/office/drawing/2014/main" id="{00000000-0008-0000-0F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9</xdr:col>
      <xdr:colOff>9525</xdr:colOff>
      <xdr:row>1</xdr:row>
      <xdr:rowOff>671171</xdr:rowOff>
    </xdr:to>
    <xdr:pic>
      <xdr:nvPicPr>
        <xdr:cNvPr id="5" name="Imagen 4">
          <a:extLst>
            <a:ext uri="{FF2B5EF4-FFF2-40B4-BE49-F238E27FC236}">
              <a16:creationId xmlns:a16="http://schemas.microsoft.com/office/drawing/2014/main" id="{3A3B333E-71C2-4342-A2E5-B5AD88EA9DF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33350" y="0"/>
          <a:ext cx="3619500" cy="84262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7</xdr:col>
      <xdr:colOff>349250</xdr:colOff>
      <xdr:row>3</xdr:row>
      <xdr:rowOff>48871</xdr:rowOff>
    </xdr:to>
    <xdr:pic>
      <xdr:nvPicPr>
        <xdr:cNvPr id="3" name="Imagen 2">
          <a:extLst>
            <a:ext uri="{FF2B5EF4-FFF2-40B4-BE49-F238E27FC236}">
              <a16:creationId xmlns:a16="http://schemas.microsoft.com/office/drawing/2014/main" id="{B8AE84F3-ABE6-4B9D-8E8E-644C0133394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63500" y="0"/>
          <a:ext cx="3619500" cy="842621"/>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47625</xdr:colOff>
      <xdr:row>4</xdr:row>
      <xdr:rowOff>57150</xdr:rowOff>
    </xdr:from>
    <xdr:to>
      <xdr:col>21</xdr:col>
      <xdr:colOff>527050</xdr:colOff>
      <xdr:row>31</xdr:row>
      <xdr:rowOff>47625</xdr:rowOff>
    </xdr:to>
    <xdr:graphicFrame macro="">
      <xdr:nvGraphicFramePr>
        <xdr:cNvPr id="3" name="Gráfico 2">
          <a:extLst>
            <a:ext uri="{FF2B5EF4-FFF2-40B4-BE49-F238E27FC236}">
              <a16:creationId xmlns:a16="http://schemas.microsoft.com/office/drawing/2014/main" id="{00000000-0008-0000-2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7</xdr:col>
      <xdr:colOff>47625</xdr:colOff>
      <xdr:row>1</xdr:row>
      <xdr:rowOff>615233</xdr:rowOff>
    </xdr:to>
    <xdr:pic>
      <xdr:nvPicPr>
        <xdr:cNvPr id="4" name="Imagen 3">
          <a:extLst>
            <a:ext uri="{FF2B5EF4-FFF2-40B4-BE49-F238E27FC236}">
              <a16:creationId xmlns:a16="http://schemas.microsoft.com/office/drawing/2014/main" id="{720544D7-7A70-4906-A6B2-2F095C9E8DA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1"/>
          <a:ext cx="3133725" cy="729532"/>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5</xdr:row>
      <xdr:rowOff>28575</xdr:rowOff>
    </xdr:from>
    <xdr:to>
      <xdr:col>21</xdr:col>
      <xdr:colOff>479425</xdr:colOff>
      <xdr:row>31</xdr:row>
      <xdr:rowOff>85725</xdr:rowOff>
    </xdr:to>
    <xdr:graphicFrame macro="">
      <xdr:nvGraphicFramePr>
        <xdr:cNvPr id="3" name="Gráfico 2">
          <a:extLst>
            <a:ext uri="{FF2B5EF4-FFF2-40B4-BE49-F238E27FC236}">
              <a16:creationId xmlns:a16="http://schemas.microsoft.com/office/drawing/2014/main" id="{00000000-0008-0000-2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7</xdr:col>
      <xdr:colOff>47625</xdr:colOff>
      <xdr:row>1</xdr:row>
      <xdr:rowOff>615233</xdr:rowOff>
    </xdr:to>
    <xdr:pic>
      <xdr:nvPicPr>
        <xdr:cNvPr id="4" name="Imagen 3">
          <a:extLst>
            <a:ext uri="{FF2B5EF4-FFF2-40B4-BE49-F238E27FC236}">
              <a16:creationId xmlns:a16="http://schemas.microsoft.com/office/drawing/2014/main" id="{EFBED90E-2D3C-4434-B4F5-9EADFB602D1A}"/>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1"/>
          <a:ext cx="3133725" cy="729532"/>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12</xdr:col>
      <xdr:colOff>57150</xdr:colOff>
      <xdr:row>7</xdr:row>
      <xdr:rowOff>47625</xdr:rowOff>
    </xdr:from>
    <xdr:to>
      <xdr:col>18</xdr:col>
      <xdr:colOff>257175</xdr:colOff>
      <xdr:row>31</xdr:row>
      <xdr:rowOff>9525</xdr:rowOff>
    </xdr:to>
    <xdr:graphicFrame macro="">
      <xdr:nvGraphicFramePr>
        <xdr:cNvPr id="8239" name="Chart 113">
          <a:extLst>
            <a:ext uri="{FF2B5EF4-FFF2-40B4-BE49-F238E27FC236}">
              <a16:creationId xmlns:a16="http://schemas.microsoft.com/office/drawing/2014/main" id="{00000000-0008-0000-2400-00002F2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9525</xdr:colOff>
      <xdr:row>0</xdr:row>
      <xdr:rowOff>0</xdr:rowOff>
    </xdr:from>
    <xdr:to>
      <xdr:col>6</xdr:col>
      <xdr:colOff>276225</xdr:colOff>
      <xdr:row>3</xdr:row>
      <xdr:rowOff>13946</xdr:rowOff>
    </xdr:to>
    <xdr:pic>
      <xdr:nvPicPr>
        <xdr:cNvPr id="3" name="Imagen 2">
          <a:extLst>
            <a:ext uri="{FF2B5EF4-FFF2-40B4-BE49-F238E27FC236}">
              <a16:creationId xmlns:a16="http://schemas.microsoft.com/office/drawing/2014/main" id="{F204D2B8-9494-4161-A76F-2E6C2EB329A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9525" y="0"/>
          <a:ext cx="3619500" cy="842621"/>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142875</xdr:colOff>
      <xdr:row>1</xdr:row>
      <xdr:rowOff>652121</xdr:rowOff>
    </xdr:to>
    <xdr:pic>
      <xdr:nvPicPr>
        <xdr:cNvPr id="4" name="Imagen 3">
          <a:extLst>
            <a:ext uri="{FF2B5EF4-FFF2-40B4-BE49-F238E27FC236}">
              <a16:creationId xmlns:a16="http://schemas.microsoft.com/office/drawing/2014/main" id="{A4104DDB-761D-4532-9B69-076985004BB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142875</xdr:colOff>
      <xdr:row>1</xdr:row>
      <xdr:rowOff>652121</xdr:rowOff>
    </xdr:to>
    <xdr:pic>
      <xdr:nvPicPr>
        <xdr:cNvPr id="3" name="Imagen 2">
          <a:extLst>
            <a:ext uri="{FF2B5EF4-FFF2-40B4-BE49-F238E27FC236}">
              <a16:creationId xmlns:a16="http://schemas.microsoft.com/office/drawing/2014/main" id="{2DA9FC8E-DC24-441C-B3B9-96671CF24DA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142875</xdr:colOff>
      <xdr:row>1</xdr:row>
      <xdr:rowOff>652121</xdr:rowOff>
    </xdr:to>
    <xdr:pic>
      <xdr:nvPicPr>
        <xdr:cNvPr id="3" name="Imagen 2">
          <a:extLst>
            <a:ext uri="{FF2B5EF4-FFF2-40B4-BE49-F238E27FC236}">
              <a16:creationId xmlns:a16="http://schemas.microsoft.com/office/drawing/2014/main" id="{02100D47-7A35-4781-8886-B9579FCFAD2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142875</xdr:colOff>
      <xdr:row>1</xdr:row>
      <xdr:rowOff>652121</xdr:rowOff>
    </xdr:to>
    <xdr:pic>
      <xdr:nvPicPr>
        <xdr:cNvPr id="3" name="Imagen 2">
          <a:extLst>
            <a:ext uri="{FF2B5EF4-FFF2-40B4-BE49-F238E27FC236}">
              <a16:creationId xmlns:a16="http://schemas.microsoft.com/office/drawing/2014/main" id="{4B814F53-D0C1-4B5F-86CD-6A094486853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142875</xdr:colOff>
      <xdr:row>1</xdr:row>
      <xdr:rowOff>652121</xdr:rowOff>
    </xdr:to>
    <xdr:pic>
      <xdr:nvPicPr>
        <xdr:cNvPr id="3" name="Imagen 2">
          <a:extLst>
            <a:ext uri="{FF2B5EF4-FFF2-40B4-BE49-F238E27FC236}">
              <a16:creationId xmlns:a16="http://schemas.microsoft.com/office/drawing/2014/main" id="{B15C72A1-23EE-4E6D-AA11-A489AF278CA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9525</xdr:colOff>
      <xdr:row>1</xdr:row>
      <xdr:rowOff>652121</xdr:rowOff>
    </xdr:to>
    <xdr:pic>
      <xdr:nvPicPr>
        <xdr:cNvPr id="3" name="Imagen 2">
          <a:extLst>
            <a:ext uri="{FF2B5EF4-FFF2-40B4-BE49-F238E27FC236}">
              <a16:creationId xmlns:a16="http://schemas.microsoft.com/office/drawing/2014/main" id="{3BF7D98A-E90A-48C1-B14B-C0937DF338F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371475</xdr:colOff>
      <xdr:row>0</xdr:row>
      <xdr:rowOff>0</xdr:rowOff>
    </xdr:from>
    <xdr:to>
      <xdr:col>19</xdr:col>
      <xdr:colOff>361950</xdr:colOff>
      <xdr:row>1</xdr:row>
      <xdr:rowOff>361950</xdr:rowOff>
    </xdr:to>
    <xdr:pic>
      <xdr:nvPicPr>
        <xdr:cNvPr id="2" name="Picture 1" descr="Sistema para la Autonomía y Atención a la Dependencia (SAAD)">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3" name="Picture 1" descr="Sistema para la Autonomía y Atención a la Dependencia (SAAD)">
          <a:extLst>
            <a:ext uri="{FF2B5EF4-FFF2-40B4-BE49-F238E27FC236}">
              <a16:creationId xmlns:a16="http://schemas.microsoft.com/office/drawing/2014/main" id="{00000000-0008-0000-1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4" name="Picture 1" descr="Sistema para la Autonomía y Atención a la Dependencia (SAAD)">
          <a:extLst>
            <a:ext uri="{FF2B5EF4-FFF2-40B4-BE49-F238E27FC236}">
              <a16:creationId xmlns:a16="http://schemas.microsoft.com/office/drawing/2014/main" id="{00000000-0008-0000-1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9</xdr:col>
      <xdr:colOff>9525</xdr:colOff>
      <xdr:row>1</xdr:row>
      <xdr:rowOff>671171</xdr:rowOff>
    </xdr:to>
    <xdr:pic>
      <xdr:nvPicPr>
        <xdr:cNvPr id="5" name="Imagen 4">
          <a:extLst>
            <a:ext uri="{FF2B5EF4-FFF2-40B4-BE49-F238E27FC236}">
              <a16:creationId xmlns:a16="http://schemas.microsoft.com/office/drawing/2014/main" id="{D99821C8-8ED3-4406-8E5B-B66CBBD09C0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33350" y="0"/>
          <a:ext cx="3619500" cy="842621"/>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3" name="Imagen 1">
          <a:extLst>
            <a:ext uri="{FF2B5EF4-FFF2-40B4-BE49-F238E27FC236}">
              <a16:creationId xmlns:a16="http://schemas.microsoft.com/office/drawing/2014/main" id="{00000000-0008-0000-2B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0</xdr:colOff>
      <xdr:row>5</xdr:row>
      <xdr:rowOff>9525</xdr:rowOff>
    </xdr:from>
    <xdr:to>
      <xdr:col>12</xdr:col>
      <xdr:colOff>152400</xdr:colOff>
      <xdr:row>24</xdr:row>
      <xdr:rowOff>9525</xdr:rowOff>
    </xdr:to>
    <xdr:graphicFrame macro="">
      <xdr:nvGraphicFramePr>
        <xdr:cNvPr id="2" name="Chart 161">
          <a:extLst>
            <a:ext uri="{FF2B5EF4-FFF2-40B4-BE49-F238E27FC236}">
              <a16:creationId xmlns:a16="http://schemas.microsoft.com/office/drawing/2014/main" id="{00000000-0008-0000-2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28574</xdr:colOff>
      <xdr:row>5</xdr:row>
      <xdr:rowOff>0</xdr:rowOff>
    </xdr:from>
    <xdr:to>
      <xdr:col>25</xdr:col>
      <xdr:colOff>441325</xdr:colOff>
      <xdr:row>24</xdr:row>
      <xdr:rowOff>38100</xdr:rowOff>
    </xdr:to>
    <xdr:graphicFrame macro="">
      <xdr:nvGraphicFramePr>
        <xdr:cNvPr id="4" name="Chart 161">
          <a:extLst>
            <a:ext uri="{FF2B5EF4-FFF2-40B4-BE49-F238E27FC236}">
              <a16:creationId xmlns:a16="http://schemas.microsoft.com/office/drawing/2014/main" id="{00000000-0008-0000-2C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23</xdr:row>
      <xdr:rowOff>171450</xdr:rowOff>
    </xdr:from>
    <xdr:to>
      <xdr:col>12</xdr:col>
      <xdr:colOff>123825</xdr:colOff>
      <xdr:row>45</xdr:row>
      <xdr:rowOff>79375</xdr:rowOff>
    </xdr:to>
    <xdr:graphicFrame macro="">
      <xdr:nvGraphicFramePr>
        <xdr:cNvPr id="5" name="Chart 161">
          <a:extLst>
            <a:ext uri="{FF2B5EF4-FFF2-40B4-BE49-F238E27FC236}">
              <a16:creationId xmlns:a16="http://schemas.microsoft.com/office/drawing/2014/main" id="{00000000-0008-0000-2C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38100</xdr:colOff>
      <xdr:row>23</xdr:row>
      <xdr:rowOff>177800</xdr:rowOff>
    </xdr:from>
    <xdr:to>
      <xdr:col>25</xdr:col>
      <xdr:colOff>457200</xdr:colOff>
      <xdr:row>45</xdr:row>
      <xdr:rowOff>53975</xdr:rowOff>
    </xdr:to>
    <xdr:graphicFrame macro="">
      <xdr:nvGraphicFramePr>
        <xdr:cNvPr id="6" name="Chart 161">
          <a:extLst>
            <a:ext uri="{FF2B5EF4-FFF2-40B4-BE49-F238E27FC236}">
              <a16:creationId xmlns:a16="http://schemas.microsoft.com/office/drawing/2014/main" id="{00000000-0008-0000-2C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0</xdr:row>
      <xdr:rowOff>0</xdr:rowOff>
    </xdr:from>
    <xdr:to>
      <xdr:col>6</xdr:col>
      <xdr:colOff>333375</xdr:colOff>
      <xdr:row>1</xdr:row>
      <xdr:rowOff>652121</xdr:rowOff>
    </xdr:to>
    <xdr:pic>
      <xdr:nvPicPr>
        <xdr:cNvPr id="7" name="Imagen 6">
          <a:extLst>
            <a:ext uri="{FF2B5EF4-FFF2-40B4-BE49-F238E27FC236}">
              <a16:creationId xmlns:a16="http://schemas.microsoft.com/office/drawing/2014/main" id="{ED5FC412-2EFC-4279-A45B-F85C7298BFE7}"/>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xdr:from>
      <xdr:col>1</xdr:col>
      <xdr:colOff>1438276</xdr:colOff>
      <xdr:row>34</xdr:row>
      <xdr:rowOff>15874</xdr:rowOff>
    </xdr:from>
    <xdr:to>
      <xdr:col>9</xdr:col>
      <xdr:colOff>323851</xdr:colOff>
      <xdr:row>48</xdr:row>
      <xdr:rowOff>158749</xdr:rowOff>
    </xdr:to>
    <xdr:graphicFrame macro="">
      <xdr:nvGraphicFramePr>
        <xdr:cNvPr id="3" name="Gráfico 2">
          <a:extLst>
            <a:ext uri="{FF2B5EF4-FFF2-40B4-BE49-F238E27FC236}">
              <a16:creationId xmlns:a16="http://schemas.microsoft.com/office/drawing/2014/main" id="{00000000-0008-0000-2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5</xdr:col>
      <xdr:colOff>541666</xdr:colOff>
      <xdr:row>3</xdr:row>
      <xdr:rowOff>2183</xdr:rowOff>
    </xdr:to>
    <xdr:pic>
      <xdr:nvPicPr>
        <xdr:cNvPr id="2" name="Imagen 1">
          <a:extLst>
            <a:ext uri="{FF2B5EF4-FFF2-40B4-BE49-F238E27FC236}">
              <a16:creationId xmlns:a16="http://schemas.microsoft.com/office/drawing/2014/main" id="{9CB5E360-2A33-4C88-96EF-47341C4884F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231321" y="1"/>
          <a:ext cx="3565072" cy="82995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xdr:from>
      <xdr:col>11</xdr:col>
      <xdr:colOff>171450</xdr:colOff>
      <xdr:row>23</xdr:row>
      <xdr:rowOff>38100</xdr:rowOff>
    </xdr:from>
    <xdr:to>
      <xdr:col>29</xdr:col>
      <xdr:colOff>304800</xdr:colOff>
      <xdr:row>38</xdr:row>
      <xdr:rowOff>66675</xdr:rowOff>
    </xdr:to>
    <xdr:graphicFrame macro="">
      <xdr:nvGraphicFramePr>
        <xdr:cNvPr id="2" name="Chart 5">
          <a:extLst>
            <a:ext uri="{FF2B5EF4-FFF2-40B4-BE49-F238E27FC236}">
              <a16:creationId xmlns:a16="http://schemas.microsoft.com/office/drawing/2014/main" id="{00000000-0008-0000-2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219076</xdr:colOff>
      <xdr:row>24</xdr:row>
      <xdr:rowOff>28575</xdr:rowOff>
    </xdr:from>
    <xdr:to>
      <xdr:col>8</xdr:col>
      <xdr:colOff>371476</xdr:colOff>
      <xdr:row>35</xdr:row>
      <xdr:rowOff>180975</xdr:rowOff>
    </xdr:to>
    <xdr:graphicFrame macro="">
      <xdr:nvGraphicFramePr>
        <xdr:cNvPr id="5" name="Chart 23">
          <a:extLst>
            <a:ext uri="{FF2B5EF4-FFF2-40B4-BE49-F238E27FC236}">
              <a16:creationId xmlns:a16="http://schemas.microsoft.com/office/drawing/2014/main" id="{00000000-0008-0000-2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10</xdr:col>
      <xdr:colOff>350921</xdr:colOff>
      <xdr:row>3</xdr:row>
      <xdr:rowOff>101416</xdr:rowOff>
    </xdr:to>
    <xdr:pic>
      <xdr:nvPicPr>
        <xdr:cNvPr id="4" name="Imagen 3">
          <a:extLst>
            <a:ext uri="{FF2B5EF4-FFF2-40B4-BE49-F238E27FC236}">
              <a16:creationId xmlns:a16="http://schemas.microsoft.com/office/drawing/2014/main" id="{355180C2-993B-4A5C-98AD-0E458BA0D0C1}"/>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80211" y="0"/>
          <a:ext cx="3479131" cy="809943"/>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3</xdr:col>
      <xdr:colOff>276225</xdr:colOff>
      <xdr:row>7</xdr:row>
      <xdr:rowOff>60325</xdr:rowOff>
    </xdr:from>
    <xdr:to>
      <xdr:col>27</xdr:col>
      <xdr:colOff>57150</xdr:colOff>
      <xdr:row>17</xdr:row>
      <xdr:rowOff>171450</xdr:rowOff>
    </xdr:to>
    <xdr:graphicFrame macro="">
      <xdr:nvGraphicFramePr>
        <xdr:cNvPr id="2" name="Chart 5">
          <a:extLst>
            <a:ext uri="{FF2B5EF4-FFF2-40B4-BE49-F238E27FC236}">
              <a16:creationId xmlns:a16="http://schemas.microsoft.com/office/drawing/2014/main" id="{00000000-0008-0000-2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266700</xdr:colOff>
      <xdr:row>17</xdr:row>
      <xdr:rowOff>257175</xdr:rowOff>
    </xdr:from>
    <xdr:to>
      <xdr:col>27</xdr:col>
      <xdr:colOff>57150</xdr:colOff>
      <xdr:row>32</xdr:row>
      <xdr:rowOff>28575</xdr:rowOff>
    </xdr:to>
    <xdr:graphicFrame macro="">
      <xdr:nvGraphicFramePr>
        <xdr:cNvPr id="5" name="Chart 5">
          <a:extLst>
            <a:ext uri="{FF2B5EF4-FFF2-40B4-BE49-F238E27FC236}">
              <a16:creationId xmlns:a16="http://schemas.microsoft.com/office/drawing/2014/main" id="{00000000-0008-0000-2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12</xdr:col>
      <xdr:colOff>183481</xdr:colOff>
      <xdr:row>4</xdr:row>
      <xdr:rowOff>318</xdr:rowOff>
    </xdr:to>
    <xdr:pic>
      <xdr:nvPicPr>
        <xdr:cNvPr id="4" name="Imagen 3">
          <a:extLst>
            <a:ext uri="{FF2B5EF4-FFF2-40B4-BE49-F238E27FC236}">
              <a16:creationId xmlns:a16="http://schemas.microsoft.com/office/drawing/2014/main" id="{6B141886-CF76-494A-8E6F-7032F36ACC0B}"/>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76200" y="0"/>
          <a:ext cx="3479131" cy="809943"/>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xdr:from>
      <xdr:col>3</xdr:col>
      <xdr:colOff>295275</xdr:colOff>
      <xdr:row>7</xdr:row>
      <xdr:rowOff>60325</xdr:rowOff>
    </xdr:from>
    <xdr:to>
      <xdr:col>27</xdr:col>
      <xdr:colOff>76200</xdr:colOff>
      <xdr:row>17</xdr:row>
      <xdr:rowOff>76200</xdr:rowOff>
    </xdr:to>
    <xdr:graphicFrame macro="">
      <xdr:nvGraphicFramePr>
        <xdr:cNvPr id="2" name="Chart 5">
          <a:extLst>
            <a:ext uri="{FF2B5EF4-FFF2-40B4-BE49-F238E27FC236}">
              <a16:creationId xmlns:a16="http://schemas.microsoft.com/office/drawing/2014/main" id="{00000000-0008-0000-3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295275</xdr:colOff>
      <xdr:row>17</xdr:row>
      <xdr:rowOff>95250</xdr:rowOff>
    </xdr:from>
    <xdr:to>
      <xdr:col>27</xdr:col>
      <xdr:colOff>85725</xdr:colOff>
      <xdr:row>30</xdr:row>
      <xdr:rowOff>152400</xdr:rowOff>
    </xdr:to>
    <xdr:graphicFrame macro="">
      <xdr:nvGraphicFramePr>
        <xdr:cNvPr id="4" name="Chart 5">
          <a:extLst>
            <a:ext uri="{FF2B5EF4-FFF2-40B4-BE49-F238E27FC236}">
              <a16:creationId xmlns:a16="http://schemas.microsoft.com/office/drawing/2014/main" id="{00000000-0008-0000-3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xdr:colOff>
      <xdr:row>0</xdr:row>
      <xdr:rowOff>0</xdr:rowOff>
    </xdr:from>
    <xdr:to>
      <xdr:col>11</xdr:col>
      <xdr:colOff>19051</xdr:colOff>
      <xdr:row>3</xdr:row>
      <xdr:rowOff>2658</xdr:rowOff>
    </xdr:to>
    <xdr:pic>
      <xdr:nvPicPr>
        <xdr:cNvPr id="5" name="Imagen 4">
          <a:extLst>
            <a:ext uri="{FF2B5EF4-FFF2-40B4-BE49-F238E27FC236}">
              <a16:creationId xmlns:a16="http://schemas.microsoft.com/office/drawing/2014/main" id="{641D931B-87E5-4140-B471-11EA868578E5}"/>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1" y="0"/>
          <a:ext cx="3352800" cy="780533"/>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xdr:col>
      <xdr:colOff>0</xdr:colOff>
      <xdr:row>0</xdr:row>
      <xdr:rowOff>1</xdr:rowOff>
    </xdr:from>
    <xdr:to>
      <xdr:col>7</xdr:col>
      <xdr:colOff>152400</xdr:colOff>
      <xdr:row>1</xdr:row>
      <xdr:rowOff>615233</xdr:rowOff>
    </xdr:to>
    <xdr:pic>
      <xdr:nvPicPr>
        <xdr:cNvPr id="3" name="Imagen 2">
          <a:extLst>
            <a:ext uri="{FF2B5EF4-FFF2-40B4-BE49-F238E27FC236}">
              <a16:creationId xmlns:a16="http://schemas.microsoft.com/office/drawing/2014/main" id="{51DB7DC5-CADE-4637-9D8D-B300FE8C89C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47625" y="1"/>
          <a:ext cx="3133725" cy="729532"/>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xdr:from>
      <xdr:col>1</xdr:col>
      <xdr:colOff>180975</xdr:colOff>
      <xdr:row>4</xdr:row>
      <xdr:rowOff>57150</xdr:rowOff>
    </xdr:from>
    <xdr:to>
      <xdr:col>22</xdr:col>
      <xdr:colOff>88900</xdr:colOff>
      <xdr:row>31</xdr:row>
      <xdr:rowOff>200025</xdr:rowOff>
    </xdr:to>
    <xdr:graphicFrame macro="">
      <xdr:nvGraphicFramePr>
        <xdr:cNvPr id="3" name="Gráfico 2">
          <a:extLst>
            <a:ext uri="{FF2B5EF4-FFF2-40B4-BE49-F238E27FC236}">
              <a16:creationId xmlns:a16="http://schemas.microsoft.com/office/drawing/2014/main" id="{00000000-0008-0000-3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7</xdr:col>
      <xdr:colOff>105261</xdr:colOff>
      <xdr:row>2</xdr:row>
      <xdr:rowOff>1</xdr:rowOff>
    </xdr:to>
    <xdr:pic>
      <xdr:nvPicPr>
        <xdr:cNvPr id="4" name="Imagen 3">
          <a:extLst>
            <a:ext uri="{FF2B5EF4-FFF2-40B4-BE49-F238E27FC236}">
              <a16:creationId xmlns:a16="http://schemas.microsoft.com/office/drawing/2014/main" id="{4B5FFB35-E946-404F-BC22-7C8F7FE7ACC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1"/>
          <a:ext cx="3191361" cy="74295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7</xdr:col>
      <xdr:colOff>86931</xdr:colOff>
      <xdr:row>1</xdr:row>
      <xdr:rowOff>609601</xdr:rowOff>
    </xdr:to>
    <xdr:pic>
      <xdr:nvPicPr>
        <xdr:cNvPr id="3" name="Imagen 2">
          <a:extLst>
            <a:ext uri="{FF2B5EF4-FFF2-40B4-BE49-F238E27FC236}">
              <a16:creationId xmlns:a16="http://schemas.microsoft.com/office/drawing/2014/main" id="{EEB9E603-2E73-4D7F-A268-62D0D438916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1"/>
          <a:ext cx="3109531" cy="72390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xdr:from>
      <xdr:col>1</xdr:col>
      <xdr:colOff>85725</xdr:colOff>
      <xdr:row>4</xdr:row>
      <xdr:rowOff>57150</xdr:rowOff>
    </xdr:from>
    <xdr:to>
      <xdr:col>21</xdr:col>
      <xdr:colOff>565150</xdr:colOff>
      <xdr:row>31</xdr:row>
      <xdr:rowOff>200025</xdr:rowOff>
    </xdr:to>
    <xdr:graphicFrame macro="">
      <xdr:nvGraphicFramePr>
        <xdr:cNvPr id="3" name="Gráfico 2">
          <a:extLst>
            <a:ext uri="{FF2B5EF4-FFF2-40B4-BE49-F238E27FC236}">
              <a16:creationId xmlns:a16="http://schemas.microsoft.com/office/drawing/2014/main" id="{00000000-0008-0000-3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1</xdr:rowOff>
    </xdr:from>
    <xdr:to>
      <xdr:col>7</xdr:col>
      <xdr:colOff>76200</xdr:colOff>
      <xdr:row>2</xdr:row>
      <xdr:rowOff>4323</xdr:rowOff>
    </xdr:to>
    <xdr:pic>
      <xdr:nvPicPr>
        <xdr:cNvPr id="4" name="Imagen 3">
          <a:extLst>
            <a:ext uri="{FF2B5EF4-FFF2-40B4-BE49-F238E27FC236}">
              <a16:creationId xmlns:a16="http://schemas.microsoft.com/office/drawing/2014/main" id="{11A16023-F7D7-42CB-87C2-DCADA47D339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1"/>
          <a:ext cx="3209925" cy="74727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600075</xdr:colOff>
      <xdr:row>2</xdr:row>
      <xdr:rowOff>32996</xdr:rowOff>
    </xdr:to>
    <xdr:pic>
      <xdr:nvPicPr>
        <xdr:cNvPr id="2" name="Imagen 1">
          <a:extLst>
            <a:ext uri="{FF2B5EF4-FFF2-40B4-BE49-F238E27FC236}">
              <a16:creationId xmlns:a16="http://schemas.microsoft.com/office/drawing/2014/main" id="{FF74D374-AB9B-4475-BE33-C9644C5EA23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825" y="0"/>
          <a:ext cx="3619500" cy="842621"/>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95250</xdr:colOff>
      <xdr:row>1</xdr:row>
      <xdr:rowOff>619365</xdr:rowOff>
    </xdr:to>
    <xdr:pic>
      <xdr:nvPicPr>
        <xdr:cNvPr id="3" name="Imagen 2">
          <a:extLst>
            <a:ext uri="{FF2B5EF4-FFF2-40B4-BE49-F238E27FC236}">
              <a16:creationId xmlns:a16="http://schemas.microsoft.com/office/drawing/2014/main" id="{0B82EEC6-B654-4B28-AD67-6700808D5A1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111500" cy="724140"/>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xdr:from>
      <xdr:col>1</xdr:col>
      <xdr:colOff>171450</xdr:colOff>
      <xdr:row>4</xdr:row>
      <xdr:rowOff>19050</xdr:rowOff>
    </xdr:from>
    <xdr:to>
      <xdr:col>22</xdr:col>
      <xdr:colOff>79375</xdr:colOff>
      <xdr:row>31</xdr:row>
      <xdr:rowOff>161925</xdr:rowOff>
    </xdr:to>
    <xdr:graphicFrame macro="">
      <xdr:nvGraphicFramePr>
        <xdr:cNvPr id="3" name="Gráfico 2">
          <a:extLst>
            <a:ext uri="{FF2B5EF4-FFF2-40B4-BE49-F238E27FC236}">
              <a16:creationId xmlns:a16="http://schemas.microsoft.com/office/drawing/2014/main" id="{00000000-0008-0000-3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7</xdr:col>
      <xdr:colOff>28576</xdr:colOff>
      <xdr:row>1</xdr:row>
      <xdr:rowOff>621885</xdr:rowOff>
    </xdr:to>
    <xdr:pic>
      <xdr:nvPicPr>
        <xdr:cNvPr id="4" name="Imagen 3">
          <a:extLst>
            <a:ext uri="{FF2B5EF4-FFF2-40B4-BE49-F238E27FC236}">
              <a16:creationId xmlns:a16="http://schemas.microsoft.com/office/drawing/2014/main" id="{094F1DAC-CFE6-4740-8DB5-01832810844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 y="0"/>
          <a:ext cx="3162300" cy="736185"/>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xdr:col>
      <xdr:colOff>1</xdr:colOff>
      <xdr:row>0</xdr:row>
      <xdr:rowOff>0</xdr:rowOff>
    </xdr:from>
    <xdr:to>
      <xdr:col>7</xdr:col>
      <xdr:colOff>180976</xdr:colOff>
      <xdr:row>1</xdr:row>
      <xdr:rowOff>621885</xdr:rowOff>
    </xdr:to>
    <xdr:pic>
      <xdr:nvPicPr>
        <xdr:cNvPr id="3" name="Imagen 2">
          <a:extLst>
            <a:ext uri="{FF2B5EF4-FFF2-40B4-BE49-F238E27FC236}">
              <a16:creationId xmlns:a16="http://schemas.microsoft.com/office/drawing/2014/main" id="{08565FC8-D551-46BB-848C-8B6E8AEEAB9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47626" y="0"/>
          <a:ext cx="3162300" cy="736185"/>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xdr:from>
      <xdr:col>1</xdr:col>
      <xdr:colOff>114300</xdr:colOff>
      <xdr:row>4</xdr:row>
      <xdr:rowOff>38100</xdr:rowOff>
    </xdr:from>
    <xdr:to>
      <xdr:col>22</xdr:col>
      <xdr:colOff>22225</xdr:colOff>
      <xdr:row>31</xdr:row>
      <xdr:rowOff>180975</xdr:rowOff>
    </xdr:to>
    <xdr:graphicFrame macro="">
      <xdr:nvGraphicFramePr>
        <xdr:cNvPr id="3" name="Gráfico 2">
          <a:extLst>
            <a:ext uri="{FF2B5EF4-FFF2-40B4-BE49-F238E27FC236}">
              <a16:creationId xmlns:a16="http://schemas.microsoft.com/office/drawing/2014/main" id="{00000000-0008-0000-3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6</xdr:col>
      <xdr:colOff>361951</xdr:colOff>
      <xdr:row>1</xdr:row>
      <xdr:rowOff>613015</xdr:rowOff>
    </xdr:to>
    <xdr:pic>
      <xdr:nvPicPr>
        <xdr:cNvPr id="4" name="Imagen 3">
          <a:extLst>
            <a:ext uri="{FF2B5EF4-FFF2-40B4-BE49-F238E27FC236}">
              <a16:creationId xmlns:a16="http://schemas.microsoft.com/office/drawing/2014/main" id="{E74A332B-953A-441C-9E7B-1919F5BD4B7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 y="0"/>
          <a:ext cx="3124200" cy="727315"/>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xdr:from>
      <xdr:col>11</xdr:col>
      <xdr:colOff>19050</xdr:colOff>
      <xdr:row>7</xdr:row>
      <xdr:rowOff>47625</xdr:rowOff>
    </xdr:from>
    <xdr:to>
      <xdr:col>17</xdr:col>
      <xdr:colOff>219075</xdr:colOff>
      <xdr:row>31</xdr:row>
      <xdr:rowOff>9525</xdr:rowOff>
    </xdr:to>
    <xdr:graphicFrame macro="">
      <xdr:nvGraphicFramePr>
        <xdr:cNvPr id="12335" name="Chart 113">
          <a:extLst>
            <a:ext uri="{FF2B5EF4-FFF2-40B4-BE49-F238E27FC236}">
              <a16:creationId xmlns:a16="http://schemas.microsoft.com/office/drawing/2014/main" id="{00000000-0008-0000-3900-00002F3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2506</xdr:colOff>
      <xdr:row>2</xdr:row>
      <xdr:rowOff>66993</xdr:rowOff>
    </xdr:to>
    <xdr:pic>
      <xdr:nvPicPr>
        <xdr:cNvPr id="3" name="Imagen 2">
          <a:extLst>
            <a:ext uri="{FF2B5EF4-FFF2-40B4-BE49-F238E27FC236}">
              <a16:creationId xmlns:a16="http://schemas.microsoft.com/office/drawing/2014/main" id="{85436745-544D-4FEB-9FF0-7DFBFE24723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688306</xdr:colOff>
      <xdr:row>1</xdr:row>
      <xdr:rowOff>619443</xdr:rowOff>
    </xdr:to>
    <xdr:pic>
      <xdr:nvPicPr>
        <xdr:cNvPr id="3" name="Imagen 2">
          <a:extLst>
            <a:ext uri="{FF2B5EF4-FFF2-40B4-BE49-F238E27FC236}">
              <a16:creationId xmlns:a16="http://schemas.microsoft.com/office/drawing/2014/main" id="{068B11A0-DEA1-4A92-8824-FDC214D9976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689667</xdr:colOff>
      <xdr:row>1</xdr:row>
      <xdr:rowOff>617175</xdr:rowOff>
    </xdr:to>
    <xdr:pic>
      <xdr:nvPicPr>
        <xdr:cNvPr id="3" name="Imagen 2">
          <a:extLst>
            <a:ext uri="{FF2B5EF4-FFF2-40B4-BE49-F238E27FC236}">
              <a16:creationId xmlns:a16="http://schemas.microsoft.com/office/drawing/2014/main" id="{99AF442C-3222-4BE1-9A5C-750A630C200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688306</xdr:colOff>
      <xdr:row>1</xdr:row>
      <xdr:rowOff>619443</xdr:rowOff>
    </xdr:to>
    <xdr:pic>
      <xdr:nvPicPr>
        <xdr:cNvPr id="3" name="Imagen 2">
          <a:extLst>
            <a:ext uri="{FF2B5EF4-FFF2-40B4-BE49-F238E27FC236}">
              <a16:creationId xmlns:a16="http://schemas.microsoft.com/office/drawing/2014/main" id="{D1B38D82-24B9-421A-8C39-F9A2C9575C5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688306</xdr:colOff>
      <xdr:row>1</xdr:row>
      <xdr:rowOff>619443</xdr:rowOff>
    </xdr:to>
    <xdr:pic>
      <xdr:nvPicPr>
        <xdr:cNvPr id="3" name="Imagen 2">
          <a:extLst>
            <a:ext uri="{FF2B5EF4-FFF2-40B4-BE49-F238E27FC236}">
              <a16:creationId xmlns:a16="http://schemas.microsoft.com/office/drawing/2014/main" id="{7354A1D8-CCD8-4EC8-B88F-F32BDAB5018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368927</xdr:colOff>
      <xdr:row>1</xdr:row>
      <xdr:rowOff>615555</xdr:rowOff>
    </xdr:to>
    <xdr:pic>
      <xdr:nvPicPr>
        <xdr:cNvPr id="3" name="Imagen 2">
          <a:extLst>
            <a:ext uri="{FF2B5EF4-FFF2-40B4-BE49-F238E27FC236}">
              <a16:creationId xmlns:a16="http://schemas.microsoft.com/office/drawing/2014/main" id="{BEBD67F1-496C-4FA3-8CB8-82E252337EE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466725</xdr:colOff>
      <xdr:row>2</xdr:row>
      <xdr:rowOff>32996</xdr:rowOff>
    </xdr:to>
    <xdr:pic>
      <xdr:nvPicPr>
        <xdr:cNvPr id="2" name="Imagen 1">
          <a:extLst>
            <a:ext uri="{FF2B5EF4-FFF2-40B4-BE49-F238E27FC236}">
              <a16:creationId xmlns:a16="http://schemas.microsoft.com/office/drawing/2014/main" id="{63BDDDD2-3B05-4251-824F-645BDC06FE5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825" y="0"/>
          <a:ext cx="3619500" cy="842621"/>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xdr:from>
      <xdr:col>0</xdr:col>
      <xdr:colOff>0</xdr:colOff>
      <xdr:row>5</xdr:row>
      <xdr:rowOff>28575</xdr:rowOff>
    </xdr:from>
    <xdr:to>
      <xdr:col>12</xdr:col>
      <xdr:colOff>47625</xdr:colOff>
      <xdr:row>24</xdr:row>
      <xdr:rowOff>19050</xdr:rowOff>
    </xdr:to>
    <xdr:graphicFrame macro="">
      <xdr:nvGraphicFramePr>
        <xdr:cNvPr id="2" name="Chart 161">
          <a:extLst>
            <a:ext uri="{FF2B5EF4-FFF2-40B4-BE49-F238E27FC236}">
              <a16:creationId xmlns:a16="http://schemas.microsoft.com/office/drawing/2014/main" id="{00000000-0008-0000-3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323850</xdr:colOff>
      <xdr:row>4</xdr:row>
      <xdr:rowOff>200026</xdr:rowOff>
    </xdr:from>
    <xdr:to>
      <xdr:col>25</xdr:col>
      <xdr:colOff>314325</xdr:colOff>
      <xdr:row>24</xdr:row>
      <xdr:rowOff>38100</xdr:rowOff>
    </xdr:to>
    <xdr:graphicFrame macro="">
      <xdr:nvGraphicFramePr>
        <xdr:cNvPr id="4" name="Chart 161">
          <a:extLst>
            <a:ext uri="{FF2B5EF4-FFF2-40B4-BE49-F238E27FC236}">
              <a16:creationId xmlns:a16="http://schemas.microsoft.com/office/drawing/2014/main" id="{00000000-0008-0000-3F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23</xdr:row>
      <xdr:rowOff>190500</xdr:rowOff>
    </xdr:from>
    <xdr:to>
      <xdr:col>12</xdr:col>
      <xdr:colOff>114300</xdr:colOff>
      <xdr:row>47</xdr:row>
      <xdr:rowOff>85725</xdr:rowOff>
    </xdr:to>
    <xdr:graphicFrame macro="">
      <xdr:nvGraphicFramePr>
        <xdr:cNvPr id="5" name="Chart 161">
          <a:extLst>
            <a:ext uri="{FF2B5EF4-FFF2-40B4-BE49-F238E27FC236}">
              <a16:creationId xmlns:a16="http://schemas.microsoft.com/office/drawing/2014/main" id="{00000000-0008-0000-3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406400</xdr:colOff>
      <xdr:row>23</xdr:row>
      <xdr:rowOff>206375</xdr:rowOff>
    </xdr:from>
    <xdr:to>
      <xdr:col>25</xdr:col>
      <xdr:colOff>460375</xdr:colOff>
      <xdr:row>47</xdr:row>
      <xdr:rowOff>63500</xdr:rowOff>
    </xdr:to>
    <xdr:graphicFrame macro="">
      <xdr:nvGraphicFramePr>
        <xdr:cNvPr id="6" name="Chart 161">
          <a:extLst>
            <a:ext uri="{FF2B5EF4-FFF2-40B4-BE49-F238E27FC236}">
              <a16:creationId xmlns:a16="http://schemas.microsoft.com/office/drawing/2014/main" id="{00000000-0008-0000-3F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0</xdr:row>
      <xdr:rowOff>0</xdr:rowOff>
    </xdr:from>
    <xdr:to>
      <xdr:col>6</xdr:col>
      <xdr:colOff>190738</xdr:colOff>
      <xdr:row>3</xdr:row>
      <xdr:rowOff>4854</xdr:rowOff>
    </xdr:to>
    <xdr:pic>
      <xdr:nvPicPr>
        <xdr:cNvPr id="7" name="Imagen 6">
          <a:extLst>
            <a:ext uri="{FF2B5EF4-FFF2-40B4-BE49-F238E27FC236}">
              <a16:creationId xmlns:a16="http://schemas.microsoft.com/office/drawing/2014/main" id="{E67EAE85-050A-4A3F-B512-9E89CDB897B6}"/>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156"/>
        <a:stretch/>
      </xdr:blipFill>
      <xdr:spPr>
        <a:xfrm>
          <a:off x="79375" y="0"/>
          <a:ext cx="3479131" cy="809943"/>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xdr:from>
      <xdr:col>1</xdr:col>
      <xdr:colOff>1619250</xdr:colOff>
      <xdr:row>34</xdr:row>
      <xdr:rowOff>6350</xdr:rowOff>
    </xdr:from>
    <xdr:to>
      <xdr:col>9</xdr:col>
      <xdr:colOff>571500</xdr:colOff>
      <xdr:row>48</xdr:row>
      <xdr:rowOff>184150</xdr:rowOff>
    </xdr:to>
    <xdr:graphicFrame macro="">
      <xdr:nvGraphicFramePr>
        <xdr:cNvPr id="3" name="Gráfico 2">
          <a:extLst>
            <a:ext uri="{FF2B5EF4-FFF2-40B4-BE49-F238E27FC236}">
              <a16:creationId xmlns:a16="http://schemas.microsoft.com/office/drawing/2014/main" id="{00000000-0008-0000-4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1</xdr:colOff>
      <xdr:row>0</xdr:row>
      <xdr:rowOff>1</xdr:rowOff>
    </xdr:from>
    <xdr:to>
      <xdr:col>3</xdr:col>
      <xdr:colOff>1047751</xdr:colOff>
      <xdr:row>2</xdr:row>
      <xdr:rowOff>425539</xdr:rowOff>
    </xdr:to>
    <xdr:pic>
      <xdr:nvPicPr>
        <xdr:cNvPr id="2" name="Imagen 1">
          <a:extLst>
            <a:ext uri="{FF2B5EF4-FFF2-40B4-BE49-F238E27FC236}">
              <a16:creationId xmlns:a16="http://schemas.microsoft.com/office/drawing/2014/main" id="{AF63E54F-A713-488D-8755-5568F3BF136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272144" y="1"/>
          <a:ext cx="3238500" cy="753924"/>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xdr:from>
      <xdr:col>11</xdr:col>
      <xdr:colOff>171450</xdr:colOff>
      <xdr:row>21</xdr:row>
      <xdr:rowOff>38100</xdr:rowOff>
    </xdr:from>
    <xdr:to>
      <xdr:col>29</xdr:col>
      <xdr:colOff>304800</xdr:colOff>
      <xdr:row>36</xdr:row>
      <xdr:rowOff>66675</xdr:rowOff>
    </xdr:to>
    <xdr:graphicFrame macro="">
      <xdr:nvGraphicFramePr>
        <xdr:cNvPr id="2" name="Chart 5">
          <a:extLst>
            <a:ext uri="{FF2B5EF4-FFF2-40B4-BE49-F238E27FC236}">
              <a16:creationId xmlns:a16="http://schemas.microsoft.com/office/drawing/2014/main" id="{00000000-0008-0000-4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219076</xdr:colOff>
      <xdr:row>22</xdr:row>
      <xdr:rowOff>28575</xdr:rowOff>
    </xdr:from>
    <xdr:to>
      <xdr:col>8</xdr:col>
      <xdr:colOff>371476</xdr:colOff>
      <xdr:row>33</xdr:row>
      <xdr:rowOff>180975</xdr:rowOff>
    </xdr:to>
    <xdr:graphicFrame macro="">
      <xdr:nvGraphicFramePr>
        <xdr:cNvPr id="4" name="Chart 23">
          <a:extLst>
            <a:ext uri="{FF2B5EF4-FFF2-40B4-BE49-F238E27FC236}">
              <a16:creationId xmlns:a16="http://schemas.microsoft.com/office/drawing/2014/main" id="{00000000-0008-0000-4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10</xdr:col>
      <xdr:colOff>278731</xdr:colOff>
      <xdr:row>3</xdr:row>
      <xdr:rowOff>19368</xdr:rowOff>
    </xdr:to>
    <xdr:pic>
      <xdr:nvPicPr>
        <xdr:cNvPr id="5" name="Imagen 4">
          <a:extLst>
            <a:ext uri="{FF2B5EF4-FFF2-40B4-BE49-F238E27FC236}">
              <a16:creationId xmlns:a16="http://schemas.microsoft.com/office/drawing/2014/main" id="{B8D6CE56-17B6-4113-80F4-4D5DD54FE5F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3" name="Imagen 1">
          <a:extLst>
            <a:ext uri="{FF2B5EF4-FFF2-40B4-BE49-F238E27FC236}">
              <a16:creationId xmlns:a16="http://schemas.microsoft.com/office/drawing/2014/main" id="{00000000-0008-0000-4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4.xml><?xml version="1.0" encoding="utf-8"?>
<xdr:wsDr xmlns:xdr="http://schemas.openxmlformats.org/drawingml/2006/spreadsheetDrawing" xmlns:a="http://schemas.openxmlformats.org/drawingml/2006/main">
  <xdr:twoCellAnchor>
    <xdr:from>
      <xdr:col>3</xdr:col>
      <xdr:colOff>285749</xdr:colOff>
      <xdr:row>7</xdr:row>
      <xdr:rowOff>9525</xdr:rowOff>
    </xdr:from>
    <xdr:to>
      <xdr:col>26</xdr:col>
      <xdr:colOff>333374</xdr:colOff>
      <xdr:row>17</xdr:row>
      <xdr:rowOff>9525</xdr:rowOff>
    </xdr:to>
    <xdr:graphicFrame macro="">
      <xdr:nvGraphicFramePr>
        <xdr:cNvPr id="2" name="Chart 5">
          <a:extLst>
            <a:ext uri="{FF2B5EF4-FFF2-40B4-BE49-F238E27FC236}">
              <a16:creationId xmlns:a16="http://schemas.microsoft.com/office/drawing/2014/main" id="{00000000-0008-0000-4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285749</xdr:colOff>
      <xdr:row>17</xdr:row>
      <xdr:rowOff>104776</xdr:rowOff>
    </xdr:from>
    <xdr:to>
      <xdr:col>26</xdr:col>
      <xdr:colOff>342900</xdr:colOff>
      <xdr:row>31</xdr:row>
      <xdr:rowOff>180976</xdr:rowOff>
    </xdr:to>
    <xdr:graphicFrame macro="">
      <xdr:nvGraphicFramePr>
        <xdr:cNvPr id="4" name="Chart 5">
          <a:extLst>
            <a:ext uri="{FF2B5EF4-FFF2-40B4-BE49-F238E27FC236}">
              <a16:creationId xmlns:a16="http://schemas.microsoft.com/office/drawing/2014/main" id="{00000000-0008-0000-4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12</xdr:col>
      <xdr:colOff>9525</xdr:colOff>
      <xdr:row>2</xdr:row>
      <xdr:rowOff>596685</xdr:rowOff>
    </xdr:to>
    <xdr:pic>
      <xdr:nvPicPr>
        <xdr:cNvPr id="5" name="Imagen 4">
          <a:extLst>
            <a:ext uri="{FF2B5EF4-FFF2-40B4-BE49-F238E27FC236}">
              <a16:creationId xmlns:a16="http://schemas.microsoft.com/office/drawing/2014/main" id="{2E3FFD83-3319-42DA-B6DF-59BF7003E78E}"/>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381375" cy="787185"/>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466725</xdr:colOff>
      <xdr:row>1</xdr:row>
      <xdr:rowOff>627882</xdr:rowOff>
    </xdr:to>
    <xdr:pic>
      <xdr:nvPicPr>
        <xdr:cNvPr id="3" name="Imagen 2">
          <a:extLst>
            <a:ext uri="{FF2B5EF4-FFF2-40B4-BE49-F238E27FC236}">
              <a16:creationId xmlns:a16="http://schemas.microsoft.com/office/drawing/2014/main" id="{C15D364A-58BE-447C-918F-66C0B4B4A25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228975" cy="751707"/>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4</xdr:col>
      <xdr:colOff>523875</xdr:colOff>
      <xdr:row>2</xdr:row>
      <xdr:rowOff>25842</xdr:rowOff>
    </xdr:to>
    <xdr:pic>
      <xdr:nvPicPr>
        <xdr:cNvPr id="3" name="Imagen 2">
          <a:extLst>
            <a:ext uri="{FF2B5EF4-FFF2-40B4-BE49-F238E27FC236}">
              <a16:creationId xmlns:a16="http://schemas.microsoft.com/office/drawing/2014/main" id="{BBF16610-A31C-4D3D-8FE1-428A15950E2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1"/>
          <a:ext cx="3343275" cy="778316"/>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381001</xdr:colOff>
      <xdr:row>1</xdr:row>
      <xdr:rowOff>621230</xdr:rowOff>
    </xdr:to>
    <xdr:pic>
      <xdr:nvPicPr>
        <xdr:cNvPr id="3" name="Imagen 2">
          <a:extLst>
            <a:ext uri="{FF2B5EF4-FFF2-40B4-BE49-F238E27FC236}">
              <a16:creationId xmlns:a16="http://schemas.microsoft.com/office/drawing/2014/main" id="{50B92C11-5C32-4F99-8324-4BAD2567013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00400" cy="745054"/>
        </a:xfrm>
        <a:prstGeom prst="rect">
          <a:avLst/>
        </a:prstGeom>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381001</xdr:colOff>
      <xdr:row>1</xdr:row>
      <xdr:rowOff>621230</xdr:rowOff>
    </xdr:to>
    <xdr:pic>
      <xdr:nvPicPr>
        <xdr:cNvPr id="3" name="Imagen 2">
          <a:extLst>
            <a:ext uri="{FF2B5EF4-FFF2-40B4-BE49-F238E27FC236}">
              <a16:creationId xmlns:a16="http://schemas.microsoft.com/office/drawing/2014/main" id="{9770068C-D26D-4C52-898E-5B10ADF7BF1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00400" cy="745054"/>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438151</xdr:colOff>
      <xdr:row>2</xdr:row>
      <xdr:rowOff>5884</xdr:rowOff>
    </xdr:to>
    <xdr:pic>
      <xdr:nvPicPr>
        <xdr:cNvPr id="3" name="Imagen 2">
          <a:extLst>
            <a:ext uri="{FF2B5EF4-FFF2-40B4-BE49-F238E27FC236}">
              <a16:creationId xmlns:a16="http://schemas.microsoft.com/office/drawing/2014/main" id="{355E5B71-AB1A-4F51-BCBA-D00EABE6A9A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0"/>
          <a:ext cx="3257550" cy="75835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466725</xdr:colOff>
      <xdr:row>2</xdr:row>
      <xdr:rowOff>32996</xdr:rowOff>
    </xdr:to>
    <xdr:pic>
      <xdr:nvPicPr>
        <xdr:cNvPr id="2" name="Imagen 1">
          <a:extLst>
            <a:ext uri="{FF2B5EF4-FFF2-40B4-BE49-F238E27FC236}">
              <a16:creationId xmlns:a16="http://schemas.microsoft.com/office/drawing/2014/main" id="{8E69049A-3F3D-4E20-8574-D45E7D9100D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825" y="0"/>
          <a:ext cx="3619500" cy="842621"/>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504825</xdr:colOff>
      <xdr:row>2</xdr:row>
      <xdr:rowOff>21406</xdr:rowOff>
    </xdr:to>
    <xdr:pic>
      <xdr:nvPicPr>
        <xdr:cNvPr id="3" name="Imagen 2">
          <a:extLst>
            <a:ext uri="{FF2B5EF4-FFF2-40B4-BE49-F238E27FC236}">
              <a16:creationId xmlns:a16="http://schemas.microsoft.com/office/drawing/2014/main" id="{3746503C-B49D-4FFF-9C37-9153F26F98F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324225" cy="773881"/>
        </a:xfrm>
        <a:prstGeom prst="rect">
          <a:avLst/>
        </a:prstGeom>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476251</xdr:colOff>
      <xdr:row>2</xdr:row>
      <xdr:rowOff>14754</xdr:rowOff>
    </xdr:to>
    <xdr:pic>
      <xdr:nvPicPr>
        <xdr:cNvPr id="3" name="Imagen 2">
          <a:extLst>
            <a:ext uri="{FF2B5EF4-FFF2-40B4-BE49-F238E27FC236}">
              <a16:creationId xmlns:a16="http://schemas.microsoft.com/office/drawing/2014/main" id="{9C101895-DC12-4574-81DC-96D5EBA9ED9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0"/>
          <a:ext cx="3295650" cy="767229"/>
        </a:xfrm>
        <a:prstGeom prst="rect">
          <a:avLst/>
        </a:prstGeom>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381001</xdr:colOff>
      <xdr:row>1</xdr:row>
      <xdr:rowOff>621230</xdr:rowOff>
    </xdr:to>
    <xdr:pic>
      <xdr:nvPicPr>
        <xdr:cNvPr id="3" name="Imagen 2">
          <a:extLst>
            <a:ext uri="{FF2B5EF4-FFF2-40B4-BE49-F238E27FC236}">
              <a16:creationId xmlns:a16="http://schemas.microsoft.com/office/drawing/2014/main" id="{2A7887EE-AE0B-4060-A9D3-A6C819B9E16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00400" cy="745054"/>
        </a:xfrm>
        <a:prstGeom prst="rect">
          <a:avLst/>
        </a:prstGeom>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457201</xdr:colOff>
      <xdr:row>2</xdr:row>
      <xdr:rowOff>10320</xdr:rowOff>
    </xdr:to>
    <xdr:pic>
      <xdr:nvPicPr>
        <xdr:cNvPr id="3" name="Imagen 2">
          <a:extLst>
            <a:ext uri="{FF2B5EF4-FFF2-40B4-BE49-F238E27FC236}">
              <a16:creationId xmlns:a16="http://schemas.microsoft.com/office/drawing/2014/main" id="{7974B24A-51E0-4190-BB35-C10A387D5BE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76600" cy="762794"/>
        </a:xfrm>
        <a:prstGeom prst="rect">
          <a:avLst/>
        </a:prstGeom>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24085</xdr:colOff>
      <xdr:row>2</xdr:row>
      <xdr:rowOff>19050</xdr:rowOff>
    </xdr:to>
    <xdr:pic>
      <xdr:nvPicPr>
        <xdr:cNvPr id="3" name="Imagen 2">
          <a:extLst>
            <a:ext uri="{FF2B5EF4-FFF2-40B4-BE49-F238E27FC236}">
              <a16:creationId xmlns:a16="http://schemas.microsoft.com/office/drawing/2014/main" id="{D1EE4D5F-DFE7-4C3C-802B-498DCE5A7A7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395935" cy="790575"/>
        </a:xfrm>
        <a:prstGeom prst="rect">
          <a:avLst/>
        </a:prstGeom>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533401</xdr:colOff>
      <xdr:row>2</xdr:row>
      <xdr:rowOff>4574</xdr:rowOff>
    </xdr:to>
    <xdr:pic>
      <xdr:nvPicPr>
        <xdr:cNvPr id="3" name="Imagen 2">
          <a:extLst>
            <a:ext uri="{FF2B5EF4-FFF2-40B4-BE49-F238E27FC236}">
              <a16:creationId xmlns:a16="http://schemas.microsoft.com/office/drawing/2014/main" id="{2A0BC9DC-E463-49B8-A297-D7C408EDD25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333750" cy="776098"/>
        </a:xfrm>
        <a:prstGeom prst="rect">
          <a:avLst/>
        </a:prstGeom>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495301</xdr:colOff>
      <xdr:row>1</xdr:row>
      <xdr:rowOff>605304</xdr:rowOff>
    </xdr:to>
    <xdr:pic>
      <xdr:nvPicPr>
        <xdr:cNvPr id="3" name="Imagen 2">
          <a:extLst>
            <a:ext uri="{FF2B5EF4-FFF2-40B4-BE49-F238E27FC236}">
              <a16:creationId xmlns:a16="http://schemas.microsoft.com/office/drawing/2014/main" id="{7A7AA380-4236-4A40-AE09-8B359A7A3FF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0"/>
          <a:ext cx="3295650" cy="767229"/>
        </a:xfrm>
        <a:prstGeom prst="rect">
          <a:avLst/>
        </a:prstGeom>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450273</xdr:colOff>
      <xdr:row>1</xdr:row>
      <xdr:rowOff>600870</xdr:rowOff>
    </xdr:to>
    <xdr:pic>
      <xdr:nvPicPr>
        <xdr:cNvPr id="3" name="Imagen 2">
          <a:extLst>
            <a:ext uri="{FF2B5EF4-FFF2-40B4-BE49-F238E27FC236}">
              <a16:creationId xmlns:a16="http://schemas.microsoft.com/office/drawing/2014/main" id="{C127589B-D427-4693-A50C-54FACB15964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76600" cy="762794"/>
        </a:xfrm>
        <a:prstGeom prst="rect">
          <a:avLst/>
        </a:prstGeom>
      </xdr:spPr>
    </xdr:pic>
    <xdr:clientData/>
  </xdr:twoCellAnchor>
</xdr:wsDr>
</file>

<file path=xl/drawings/drawing68.xml><?xml version="1.0" encoding="utf-8"?>
<xdr:wsDr xmlns:xdr="http://schemas.openxmlformats.org/drawingml/2006/spreadsheetDrawing" xmlns:a="http://schemas.openxmlformats.org/drawingml/2006/main">
  <xdr:twoCellAnchor>
    <xdr:from>
      <xdr:col>0</xdr:col>
      <xdr:colOff>0</xdr:colOff>
      <xdr:row>6</xdr:row>
      <xdr:rowOff>3174</xdr:rowOff>
    </xdr:from>
    <xdr:to>
      <xdr:col>5</xdr:col>
      <xdr:colOff>682625</xdr:colOff>
      <xdr:row>20</xdr:row>
      <xdr:rowOff>165099</xdr:rowOff>
    </xdr:to>
    <xdr:graphicFrame macro="">
      <xdr:nvGraphicFramePr>
        <xdr:cNvPr id="2" name="Gráfico 1">
          <a:extLst>
            <a:ext uri="{FF2B5EF4-FFF2-40B4-BE49-F238E27FC236}">
              <a16:creationId xmlns:a16="http://schemas.microsoft.com/office/drawing/2014/main" id="{00000000-0008-0000-5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638175</xdr:colOff>
      <xdr:row>6</xdr:row>
      <xdr:rowOff>47625</xdr:rowOff>
    </xdr:from>
    <xdr:to>
      <xdr:col>11</xdr:col>
      <xdr:colOff>638175</xdr:colOff>
      <xdr:row>19</xdr:row>
      <xdr:rowOff>38099</xdr:rowOff>
    </xdr:to>
    <xdr:graphicFrame macro="">
      <xdr:nvGraphicFramePr>
        <xdr:cNvPr id="4" name="Gráfico 3">
          <a:extLst>
            <a:ext uri="{FF2B5EF4-FFF2-40B4-BE49-F238E27FC236}">
              <a16:creationId xmlns:a16="http://schemas.microsoft.com/office/drawing/2014/main" id="{00000000-0008-0000-5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333375</xdr:colOff>
      <xdr:row>20</xdr:row>
      <xdr:rowOff>73026</xdr:rowOff>
    </xdr:from>
    <xdr:to>
      <xdr:col>4</xdr:col>
      <xdr:colOff>247650</xdr:colOff>
      <xdr:row>34</xdr:row>
      <xdr:rowOff>15876</xdr:rowOff>
    </xdr:to>
    <xdr:graphicFrame macro="">
      <xdr:nvGraphicFramePr>
        <xdr:cNvPr id="5" name="Chart 23">
          <a:extLst>
            <a:ext uri="{FF2B5EF4-FFF2-40B4-BE49-F238E27FC236}">
              <a16:creationId xmlns:a16="http://schemas.microsoft.com/office/drawing/2014/main" id="{00000000-0008-0000-5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4</xdr:col>
      <xdr:colOff>202531</xdr:colOff>
      <xdr:row>3</xdr:row>
      <xdr:rowOff>318</xdr:rowOff>
    </xdr:to>
    <xdr:pic>
      <xdr:nvPicPr>
        <xdr:cNvPr id="6" name="Imagen 5">
          <a:extLst>
            <a:ext uri="{FF2B5EF4-FFF2-40B4-BE49-F238E27FC236}">
              <a16:creationId xmlns:a16="http://schemas.microsoft.com/office/drawing/2014/main" id="{E54C830A-6D97-44E3-95DF-E643B4E2BF6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69.xml><?xml version="1.0" encoding="utf-8"?>
<xdr:wsDr xmlns:xdr="http://schemas.openxmlformats.org/drawingml/2006/spreadsheetDrawing" xmlns:a="http://schemas.openxmlformats.org/drawingml/2006/main">
  <xdr:twoCellAnchor>
    <xdr:from>
      <xdr:col>0</xdr:col>
      <xdr:colOff>114300</xdr:colOff>
      <xdr:row>8</xdr:row>
      <xdr:rowOff>28575</xdr:rowOff>
    </xdr:from>
    <xdr:to>
      <xdr:col>13</xdr:col>
      <xdr:colOff>555625</xdr:colOff>
      <xdr:row>42</xdr:row>
      <xdr:rowOff>95250</xdr:rowOff>
    </xdr:to>
    <xdr:graphicFrame macro="">
      <xdr:nvGraphicFramePr>
        <xdr:cNvPr id="3" name="Gráfico 2">
          <a:extLst>
            <a:ext uri="{FF2B5EF4-FFF2-40B4-BE49-F238E27FC236}">
              <a16:creationId xmlns:a16="http://schemas.microsoft.com/office/drawing/2014/main" id="{00000000-0008-0000-5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288256</xdr:colOff>
      <xdr:row>4</xdr:row>
      <xdr:rowOff>47943</xdr:rowOff>
    </xdr:to>
    <xdr:pic>
      <xdr:nvPicPr>
        <xdr:cNvPr id="4" name="Imagen 3">
          <a:extLst>
            <a:ext uri="{FF2B5EF4-FFF2-40B4-BE49-F238E27FC236}">
              <a16:creationId xmlns:a16="http://schemas.microsoft.com/office/drawing/2014/main" id="{58CEBD58-138E-45F2-8782-4441A42F4B9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459441</xdr:colOff>
      <xdr:row>2</xdr:row>
      <xdr:rowOff>35797</xdr:rowOff>
    </xdr:to>
    <xdr:pic>
      <xdr:nvPicPr>
        <xdr:cNvPr id="2" name="Imagen 1">
          <a:extLst>
            <a:ext uri="{FF2B5EF4-FFF2-40B4-BE49-F238E27FC236}">
              <a16:creationId xmlns:a16="http://schemas.microsoft.com/office/drawing/2014/main" id="{3B4997DA-EBE2-4566-9FE8-0998C519FE0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265" y="0"/>
          <a:ext cx="3619500" cy="842621"/>
        </a:xfrm>
        <a:prstGeom prst="rect">
          <a:avLst/>
        </a:prstGeom>
      </xdr:spPr>
    </xdr:pic>
    <xdr:clientData/>
  </xdr:twoCellAnchor>
</xdr:wsDr>
</file>

<file path=xl/drawings/drawing70.xml><?xml version="1.0" encoding="utf-8"?>
<c:userShapes xmlns:c="http://schemas.openxmlformats.org/drawingml/2006/chart">
  <cdr:relSizeAnchor xmlns:cdr="http://schemas.openxmlformats.org/drawingml/2006/chartDrawing">
    <cdr:from>
      <cdr:x>0.90568</cdr:x>
      <cdr:y>0.51558</cdr:y>
    </cdr:from>
    <cdr:to>
      <cdr:x>0.99602</cdr:x>
      <cdr:y>0.6215</cdr:y>
    </cdr:to>
    <cdr:sp macro="" textlink="">
      <cdr:nvSpPr>
        <cdr:cNvPr id="2" name="CuadroTexto 1"/>
        <cdr:cNvSpPr txBox="1"/>
      </cdr:nvSpPr>
      <cdr:spPr>
        <a:xfrm xmlns:a="http://schemas.openxmlformats.org/drawingml/2006/main">
          <a:off x="8963025" y="3152775"/>
          <a:ext cx="894061" cy="6477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900" b="1">
              <a:solidFill>
                <a:schemeClr val="accent1"/>
              </a:solidFill>
            </a:rPr>
            <a:t>TOTAL</a:t>
          </a:r>
        </a:p>
        <a:p xmlns:a="http://schemas.openxmlformats.org/drawingml/2006/main">
          <a:r>
            <a:rPr lang="es-ES" sz="900">
              <a:solidFill>
                <a:schemeClr val="accent1"/>
              </a:solidFill>
            </a:rPr>
            <a:t>Hombre:</a:t>
          </a:r>
        </a:p>
        <a:p xmlns:a="http://schemas.openxmlformats.org/drawingml/2006/main">
          <a:r>
            <a:rPr lang="es-ES" sz="900">
              <a:solidFill>
                <a:schemeClr val="accent1"/>
              </a:solidFill>
            </a:rPr>
            <a:t>Mujer:</a:t>
          </a:r>
        </a:p>
      </cdr:txBody>
    </cdr:sp>
  </cdr:relSizeAnchor>
  <cdr:relSizeAnchor xmlns:cdr="http://schemas.openxmlformats.org/drawingml/2006/chartDrawing">
    <cdr:from>
      <cdr:x>0.94946</cdr:x>
      <cdr:y>0.53894</cdr:y>
    </cdr:from>
    <cdr:to>
      <cdr:x>0.99779</cdr:x>
      <cdr:y>0.57788</cdr:y>
    </cdr:to>
    <cdr:sp macro="" textlink="'61aperfcuidadorCCAA'!$G$32">
      <cdr:nvSpPr>
        <cdr:cNvPr id="3" name="CuadroTexto 2"/>
        <cdr:cNvSpPr txBox="1"/>
      </cdr:nvSpPr>
      <cdr:spPr>
        <a:xfrm xmlns:a="http://schemas.openxmlformats.org/drawingml/2006/main">
          <a:off x="9544051" y="3295650"/>
          <a:ext cx="485775" cy="2381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A9F41B8F-CC7A-4639-9ADE-B4476DD7AB6C}" type="TxLink">
            <a:rPr lang="en-US" sz="900" b="1" i="0" u="none" strike="noStrike">
              <a:solidFill>
                <a:srgbClr val="006600"/>
              </a:solidFill>
              <a:latin typeface="+mn-lt"/>
              <a:cs typeface="Arial"/>
            </a:rPr>
            <a:pPr/>
            <a:t>27,3%</a:t>
          </a:fld>
          <a:endParaRPr lang="es-ES" sz="900">
            <a:solidFill>
              <a:srgbClr val="006600"/>
            </a:solidFill>
            <a:latin typeface="+mn-lt"/>
          </a:endParaRPr>
        </a:p>
      </cdr:txBody>
    </cdr:sp>
  </cdr:relSizeAnchor>
  <cdr:relSizeAnchor xmlns:cdr="http://schemas.openxmlformats.org/drawingml/2006/chartDrawing">
    <cdr:from>
      <cdr:x>0.94094</cdr:x>
      <cdr:y>0.56282</cdr:y>
    </cdr:from>
    <cdr:to>
      <cdr:x>0.98863</cdr:x>
      <cdr:y>0.60177</cdr:y>
    </cdr:to>
    <cdr:sp macro="" textlink="'61aperfcuidadorCCAA'!$H$32">
      <cdr:nvSpPr>
        <cdr:cNvPr id="4" name="CuadroTexto 1"/>
        <cdr:cNvSpPr txBox="1"/>
      </cdr:nvSpPr>
      <cdr:spPr>
        <a:xfrm xmlns:a="http://schemas.openxmlformats.org/drawingml/2006/main">
          <a:off x="9458326" y="3441700"/>
          <a:ext cx="479424" cy="238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EB691C6-3594-4BDE-AE50-6FC41503F95E}" type="TxLink">
            <a:rPr lang="en-US" sz="900" b="1" i="0" u="none" strike="noStrike">
              <a:solidFill>
                <a:srgbClr val="006600"/>
              </a:solidFill>
              <a:latin typeface="+mn-lt"/>
              <a:cs typeface="Arial"/>
            </a:rPr>
            <a:pPr/>
            <a:t>72,7%</a:t>
          </a:fld>
          <a:endParaRPr lang="es-ES" sz="900">
            <a:solidFill>
              <a:srgbClr val="006600"/>
            </a:solidFill>
            <a:latin typeface="+mn-lt"/>
          </a:endParaRPr>
        </a:p>
      </cdr:txBody>
    </cdr:sp>
  </cdr:relSizeAnchor>
</c:userShapes>
</file>

<file path=xl/drawings/drawing7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583531</xdr:colOff>
      <xdr:row>2</xdr:row>
      <xdr:rowOff>57468</xdr:rowOff>
    </xdr:to>
    <xdr:pic>
      <xdr:nvPicPr>
        <xdr:cNvPr id="3" name="Imagen 2">
          <a:extLst>
            <a:ext uri="{FF2B5EF4-FFF2-40B4-BE49-F238E27FC236}">
              <a16:creationId xmlns:a16="http://schemas.microsoft.com/office/drawing/2014/main" id="{2FC1A749-4D99-495B-94F9-D07233FD178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583531</xdr:colOff>
      <xdr:row>2</xdr:row>
      <xdr:rowOff>57468</xdr:rowOff>
    </xdr:to>
    <xdr:pic>
      <xdr:nvPicPr>
        <xdr:cNvPr id="3" name="Imagen 2">
          <a:extLst>
            <a:ext uri="{FF2B5EF4-FFF2-40B4-BE49-F238E27FC236}">
              <a16:creationId xmlns:a16="http://schemas.microsoft.com/office/drawing/2014/main" id="{3EA5EDC4-E6EF-4008-AC18-52CBDC2F1CF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3.xml><?xml version="1.0" encoding="utf-8"?>
<xdr:wsDr xmlns:xdr="http://schemas.openxmlformats.org/drawingml/2006/spreadsheetDrawing" xmlns:a="http://schemas.openxmlformats.org/drawingml/2006/main">
  <xdr:twoCellAnchor>
    <xdr:from>
      <xdr:col>1</xdr:col>
      <xdr:colOff>0</xdr:colOff>
      <xdr:row>20</xdr:row>
      <xdr:rowOff>0</xdr:rowOff>
    </xdr:from>
    <xdr:to>
      <xdr:col>7</xdr:col>
      <xdr:colOff>57150</xdr:colOff>
      <xdr:row>35</xdr:row>
      <xdr:rowOff>57150</xdr:rowOff>
    </xdr:to>
    <xdr:graphicFrame macro="">
      <xdr:nvGraphicFramePr>
        <xdr:cNvPr id="266253" name="Gráfico 1">
          <a:extLst>
            <a:ext uri="{FF2B5EF4-FFF2-40B4-BE49-F238E27FC236}">
              <a16:creationId xmlns:a16="http://schemas.microsoft.com/office/drawing/2014/main" id="{00000000-0008-0000-5500-00000D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19050</xdr:colOff>
      <xdr:row>20</xdr:row>
      <xdr:rowOff>57150</xdr:rowOff>
    </xdr:from>
    <xdr:to>
      <xdr:col>12</xdr:col>
      <xdr:colOff>95250</xdr:colOff>
      <xdr:row>38</xdr:row>
      <xdr:rowOff>9525</xdr:rowOff>
    </xdr:to>
    <xdr:graphicFrame macro="">
      <xdr:nvGraphicFramePr>
        <xdr:cNvPr id="266254" name="Gráfico 2">
          <a:extLst>
            <a:ext uri="{FF2B5EF4-FFF2-40B4-BE49-F238E27FC236}">
              <a16:creationId xmlns:a16="http://schemas.microsoft.com/office/drawing/2014/main" id="{00000000-0008-0000-5500-00000E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104775</xdr:colOff>
      <xdr:row>20</xdr:row>
      <xdr:rowOff>19050</xdr:rowOff>
    </xdr:from>
    <xdr:to>
      <xdr:col>18</xdr:col>
      <xdr:colOff>171450</xdr:colOff>
      <xdr:row>35</xdr:row>
      <xdr:rowOff>76200</xdr:rowOff>
    </xdr:to>
    <xdr:graphicFrame macro="">
      <xdr:nvGraphicFramePr>
        <xdr:cNvPr id="266255" name="Gráfico 3">
          <a:extLst>
            <a:ext uri="{FF2B5EF4-FFF2-40B4-BE49-F238E27FC236}">
              <a16:creationId xmlns:a16="http://schemas.microsoft.com/office/drawing/2014/main" id="{00000000-0008-0000-5500-00000F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6</xdr:col>
      <xdr:colOff>154906</xdr:colOff>
      <xdr:row>2</xdr:row>
      <xdr:rowOff>428943</xdr:rowOff>
    </xdr:to>
    <xdr:pic>
      <xdr:nvPicPr>
        <xdr:cNvPr id="3" name="Imagen 2">
          <a:extLst>
            <a:ext uri="{FF2B5EF4-FFF2-40B4-BE49-F238E27FC236}">
              <a16:creationId xmlns:a16="http://schemas.microsoft.com/office/drawing/2014/main" id="{43015B1D-0EA3-4472-8922-E546F2C6D18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447006</xdr:colOff>
      <xdr:row>4</xdr:row>
      <xdr:rowOff>47943</xdr:rowOff>
    </xdr:to>
    <xdr:pic>
      <xdr:nvPicPr>
        <xdr:cNvPr id="3" name="Imagen 2">
          <a:extLst>
            <a:ext uri="{FF2B5EF4-FFF2-40B4-BE49-F238E27FC236}">
              <a16:creationId xmlns:a16="http://schemas.microsoft.com/office/drawing/2014/main" id="{43E12CC9-789C-4C08-8AF7-0CD6F2B6CA8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447006</xdr:colOff>
      <xdr:row>5</xdr:row>
      <xdr:rowOff>66993</xdr:rowOff>
    </xdr:to>
    <xdr:pic>
      <xdr:nvPicPr>
        <xdr:cNvPr id="3" name="Imagen 2">
          <a:extLst>
            <a:ext uri="{FF2B5EF4-FFF2-40B4-BE49-F238E27FC236}">
              <a16:creationId xmlns:a16="http://schemas.microsoft.com/office/drawing/2014/main" id="{51228529-E6AE-4C21-A919-D9C21E2135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447006</xdr:colOff>
      <xdr:row>4</xdr:row>
      <xdr:rowOff>162243</xdr:rowOff>
    </xdr:to>
    <xdr:pic>
      <xdr:nvPicPr>
        <xdr:cNvPr id="3" name="Imagen 2">
          <a:extLst>
            <a:ext uri="{FF2B5EF4-FFF2-40B4-BE49-F238E27FC236}">
              <a16:creationId xmlns:a16="http://schemas.microsoft.com/office/drawing/2014/main" id="{412A63B5-4009-47DA-A726-3138954D2D4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7.xml><?xml version="1.0" encoding="utf-8"?>
<xdr:wsDr xmlns:xdr="http://schemas.openxmlformats.org/drawingml/2006/spreadsheetDrawing" xmlns:a="http://schemas.openxmlformats.org/drawingml/2006/main">
  <xdr:twoCellAnchor>
    <xdr:from>
      <xdr:col>13</xdr:col>
      <xdr:colOff>158480</xdr:colOff>
      <xdr:row>4</xdr:row>
      <xdr:rowOff>190500</xdr:rowOff>
    </xdr:from>
    <xdr:to>
      <xdr:col>21</xdr:col>
      <xdr:colOff>190500</xdr:colOff>
      <xdr:row>15</xdr:row>
      <xdr:rowOff>179294</xdr:rowOff>
    </xdr:to>
    <xdr:graphicFrame macro="">
      <xdr:nvGraphicFramePr>
        <xdr:cNvPr id="2" name="Gráfico 1">
          <a:extLst>
            <a:ext uri="{FF2B5EF4-FFF2-40B4-BE49-F238E27FC236}">
              <a16:creationId xmlns:a16="http://schemas.microsoft.com/office/drawing/2014/main" id="{00000000-0008-0000-5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175931</xdr:colOff>
      <xdr:row>15</xdr:row>
      <xdr:rowOff>118780</xdr:rowOff>
    </xdr:from>
    <xdr:to>
      <xdr:col>22</xdr:col>
      <xdr:colOff>313764</xdr:colOff>
      <xdr:row>28</xdr:row>
      <xdr:rowOff>44823</xdr:rowOff>
    </xdr:to>
    <xdr:graphicFrame macro="">
      <xdr:nvGraphicFramePr>
        <xdr:cNvPr id="3" name="Gráfico 2">
          <a:extLst>
            <a:ext uri="{FF2B5EF4-FFF2-40B4-BE49-F238E27FC236}">
              <a16:creationId xmlns:a16="http://schemas.microsoft.com/office/drawing/2014/main" id="{00000000-0008-0000-5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151278</xdr:colOff>
      <xdr:row>26</xdr:row>
      <xdr:rowOff>168088</xdr:rowOff>
    </xdr:from>
    <xdr:to>
      <xdr:col>21</xdr:col>
      <xdr:colOff>201706</xdr:colOff>
      <xdr:row>38</xdr:row>
      <xdr:rowOff>78438</xdr:rowOff>
    </xdr:to>
    <xdr:graphicFrame macro="">
      <xdr:nvGraphicFramePr>
        <xdr:cNvPr id="4" name="Gráfico 3">
          <a:extLst>
            <a:ext uri="{FF2B5EF4-FFF2-40B4-BE49-F238E27FC236}">
              <a16:creationId xmlns:a16="http://schemas.microsoft.com/office/drawing/2014/main" id="{00000000-0008-0000-5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7</xdr:col>
      <xdr:colOff>201706</xdr:colOff>
      <xdr:row>2</xdr:row>
      <xdr:rowOff>477273</xdr:rowOff>
    </xdr:to>
    <xdr:pic>
      <xdr:nvPicPr>
        <xdr:cNvPr id="6" name="Imagen 5">
          <a:extLst>
            <a:ext uri="{FF2B5EF4-FFF2-40B4-BE49-F238E27FC236}">
              <a16:creationId xmlns:a16="http://schemas.microsoft.com/office/drawing/2014/main" id="{808BCFBC-87B8-4CB3-B749-734E339B8F2D}"/>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0156"/>
        <a:stretch/>
      </xdr:blipFill>
      <xdr:spPr>
        <a:xfrm>
          <a:off x="0" y="0"/>
          <a:ext cx="3686735" cy="858273"/>
        </a:xfrm>
        <a:prstGeom prst="rect">
          <a:avLst/>
        </a:prstGeom>
      </xdr:spPr>
    </xdr:pic>
    <xdr:clientData/>
  </xdr:twoCellAnchor>
</xdr:wsDr>
</file>

<file path=xl/drawings/drawing7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447006</xdr:colOff>
      <xdr:row>4</xdr:row>
      <xdr:rowOff>162243</xdr:rowOff>
    </xdr:to>
    <xdr:pic>
      <xdr:nvPicPr>
        <xdr:cNvPr id="3" name="Imagen 2">
          <a:extLst>
            <a:ext uri="{FF2B5EF4-FFF2-40B4-BE49-F238E27FC236}">
              <a16:creationId xmlns:a16="http://schemas.microsoft.com/office/drawing/2014/main" id="{7BEE0910-F980-48EF-ABBB-81B30839B1D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447006</xdr:colOff>
      <xdr:row>4</xdr:row>
      <xdr:rowOff>162243</xdr:rowOff>
    </xdr:to>
    <xdr:pic>
      <xdr:nvPicPr>
        <xdr:cNvPr id="3" name="Imagen 2">
          <a:extLst>
            <a:ext uri="{FF2B5EF4-FFF2-40B4-BE49-F238E27FC236}">
              <a16:creationId xmlns:a16="http://schemas.microsoft.com/office/drawing/2014/main" id="{1837285F-76C5-4DDC-8B0E-04F535B1845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2</xdr:row>
      <xdr:rowOff>32996</xdr:rowOff>
    </xdr:to>
    <xdr:pic>
      <xdr:nvPicPr>
        <xdr:cNvPr id="2" name="Imagen 1">
          <a:extLst>
            <a:ext uri="{FF2B5EF4-FFF2-40B4-BE49-F238E27FC236}">
              <a16:creationId xmlns:a16="http://schemas.microsoft.com/office/drawing/2014/main" id="{24DB6A22-576E-493C-9CE0-D99EF22D771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8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447006</xdr:colOff>
      <xdr:row>4</xdr:row>
      <xdr:rowOff>162243</xdr:rowOff>
    </xdr:to>
    <xdr:pic>
      <xdr:nvPicPr>
        <xdr:cNvPr id="3" name="Imagen 2">
          <a:extLst>
            <a:ext uri="{FF2B5EF4-FFF2-40B4-BE49-F238E27FC236}">
              <a16:creationId xmlns:a16="http://schemas.microsoft.com/office/drawing/2014/main" id="{7AE59979-9519-4CA9-908D-A841577B363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447006</xdr:colOff>
      <xdr:row>4</xdr:row>
      <xdr:rowOff>162243</xdr:rowOff>
    </xdr:to>
    <xdr:pic>
      <xdr:nvPicPr>
        <xdr:cNvPr id="3" name="Imagen 2">
          <a:extLst>
            <a:ext uri="{FF2B5EF4-FFF2-40B4-BE49-F238E27FC236}">
              <a16:creationId xmlns:a16="http://schemas.microsoft.com/office/drawing/2014/main" id="{BE75291C-8DAE-4BC2-89A3-A878131D11F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447006</xdr:colOff>
      <xdr:row>5</xdr:row>
      <xdr:rowOff>66993</xdr:rowOff>
    </xdr:to>
    <xdr:pic>
      <xdr:nvPicPr>
        <xdr:cNvPr id="3" name="Imagen 2">
          <a:extLst>
            <a:ext uri="{FF2B5EF4-FFF2-40B4-BE49-F238E27FC236}">
              <a16:creationId xmlns:a16="http://schemas.microsoft.com/office/drawing/2014/main" id="{22D3FF23-8F77-454B-A74F-9B3160C1465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447006</xdr:colOff>
      <xdr:row>4</xdr:row>
      <xdr:rowOff>162243</xdr:rowOff>
    </xdr:to>
    <xdr:pic>
      <xdr:nvPicPr>
        <xdr:cNvPr id="3" name="Imagen 2">
          <a:extLst>
            <a:ext uri="{FF2B5EF4-FFF2-40B4-BE49-F238E27FC236}">
              <a16:creationId xmlns:a16="http://schemas.microsoft.com/office/drawing/2014/main" id="{07EDC6CD-72B6-4FC8-BA9B-12FB297CE67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447006</xdr:colOff>
      <xdr:row>4</xdr:row>
      <xdr:rowOff>162243</xdr:rowOff>
    </xdr:to>
    <xdr:pic>
      <xdr:nvPicPr>
        <xdr:cNvPr id="3" name="Imagen 2">
          <a:extLst>
            <a:ext uri="{FF2B5EF4-FFF2-40B4-BE49-F238E27FC236}">
              <a16:creationId xmlns:a16="http://schemas.microsoft.com/office/drawing/2014/main" id="{5E6A59FB-EA69-4801-A0A8-BE2E9CAF205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5.xml><?xml version="1.0" encoding="utf-8"?>
<xdr:wsDr xmlns:xdr="http://schemas.openxmlformats.org/drawingml/2006/spreadsheetDrawing" xmlns:a="http://schemas.openxmlformats.org/drawingml/2006/main">
  <xdr:twoCellAnchor>
    <xdr:from>
      <xdr:col>11</xdr:col>
      <xdr:colOff>21431</xdr:colOff>
      <xdr:row>7</xdr:row>
      <xdr:rowOff>335756</xdr:rowOff>
    </xdr:from>
    <xdr:to>
      <xdr:col>17</xdr:col>
      <xdr:colOff>221456</xdr:colOff>
      <xdr:row>33</xdr:row>
      <xdr:rowOff>95250</xdr:rowOff>
    </xdr:to>
    <xdr:graphicFrame macro="">
      <xdr:nvGraphicFramePr>
        <xdr:cNvPr id="2" name="Chart 113">
          <a:extLst>
            <a:ext uri="{FF2B5EF4-FFF2-40B4-BE49-F238E27FC236}">
              <a16:creationId xmlns:a16="http://schemas.microsoft.com/office/drawing/2014/main" id="{00000000-0008-0000-6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2506</xdr:colOff>
      <xdr:row>2</xdr:row>
      <xdr:rowOff>59849</xdr:rowOff>
    </xdr:to>
    <xdr:pic>
      <xdr:nvPicPr>
        <xdr:cNvPr id="4" name="Imagen 3">
          <a:extLst>
            <a:ext uri="{FF2B5EF4-FFF2-40B4-BE49-F238E27FC236}">
              <a16:creationId xmlns:a16="http://schemas.microsoft.com/office/drawing/2014/main" id="{AFD9EE0D-6654-4CFD-9271-FD57C2528AF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0"/>
          <a:ext cx="3479131" cy="809943"/>
        </a:xfrm>
        <a:prstGeom prst="rect">
          <a:avLst/>
        </a:prstGeom>
      </xdr:spPr>
    </xdr:pic>
    <xdr:clientData/>
  </xdr:twoCellAnchor>
</xdr:wsDr>
</file>

<file path=xl/drawings/drawing8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250156</xdr:colOff>
      <xdr:row>4</xdr:row>
      <xdr:rowOff>47943</xdr:rowOff>
    </xdr:to>
    <xdr:pic>
      <xdr:nvPicPr>
        <xdr:cNvPr id="3" name="Imagen 2">
          <a:extLst>
            <a:ext uri="{FF2B5EF4-FFF2-40B4-BE49-F238E27FC236}">
              <a16:creationId xmlns:a16="http://schemas.microsoft.com/office/drawing/2014/main" id="{9076BBC6-D4D4-48E7-AFE4-68A0ECB555C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250156</xdr:colOff>
      <xdr:row>4</xdr:row>
      <xdr:rowOff>162243</xdr:rowOff>
    </xdr:to>
    <xdr:pic>
      <xdr:nvPicPr>
        <xdr:cNvPr id="3" name="Imagen 2">
          <a:extLst>
            <a:ext uri="{FF2B5EF4-FFF2-40B4-BE49-F238E27FC236}">
              <a16:creationId xmlns:a16="http://schemas.microsoft.com/office/drawing/2014/main" id="{7B5C9CA9-45F4-4E0B-BB54-FC9177ABD47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469231</xdr:colOff>
      <xdr:row>4</xdr:row>
      <xdr:rowOff>47943</xdr:rowOff>
    </xdr:to>
    <xdr:pic>
      <xdr:nvPicPr>
        <xdr:cNvPr id="3" name="Imagen 2">
          <a:extLst>
            <a:ext uri="{FF2B5EF4-FFF2-40B4-BE49-F238E27FC236}">
              <a16:creationId xmlns:a16="http://schemas.microsoft.com/office/drawing/2014/main" id="{EAC7DB41-7EFD-4739-951B-3B8348D60E9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9.xml><?xml version="1.0" encoding="utf-8"?>
<xdr:wsDr xmlns:xdr="http://schemas.openxmlformats.org/drawingml/2006/spreadsheetDrawing" xmlns:a="http://schemas.openxmlformats.org/drawingml/2006/main">
  <xdr:twoCellAnchor>
    <xdr:from>
      <xdr:col>1</xdr:col>
      <xdr:colOff>400050</xdr:colOff>
      <xdr:row>8</xdr:row>
      <xdr:rowOff>38100</xdr:rowOff>
    </xdr:from>
    <xdr:to>
      <xdr:col>13</xdr:col>
      <xdr:colOff>393700</xdr:colOff>
      <xdr:row>42</xdr:row>
      <xdr:rowOff>104775</xdr:rowOff>
    </xdr:to>
    <xdr:graphicFrame macro="">
      <xdr:nvGraphicFramePr>
        <xdr:cNvPr id="3" name="Gráfico 2">
          <a:extLst>
            <a:ext uri="{FF2B5EF4-FFF2-40B4-BE49-F238E27FC236}">
              <a16:creationId xmlns:a16="http://schemas.microsoft.com/office/drawing/2014/main" id="{00000000-0008-0000-6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621631</xdr:colOff>
      <xdr:row>4</xdr:row>
      <xdr:rowOff>162243</xdr:rowOff>
    </xdr:to>
    <xdr:pic>
      <xdr:nvPicPr>
        <xdr:cNvPr id="2" name="Imagen 1">
          <a:extLst>
            <a:ext uri="{FF2B5EF4-FFF2-40B4-BE49-F238E27FC236}">
              <a16:creationId xmlns:a16="http://schemas.microsoft.com/office/drawing/2014/main" id="{4EEF560E-5BE0-4265-B629-307FB174850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342339</xdr:colOff>
      <xdr:row>2</xdr:row>
      <xdr:rowOff>32996</xdr:rowOff>
    </xdr:to>
    <xdr:pic>
      <xdr:nvPicPr>
        <xdr:cNvPr id="2" name="Imagen 1">
          <a:extLst>
            <a:ext uri="{FF2B5EF4-FFF2-40B4-BE49-F238E27FC236}">
              <a16:creationId xmlns:a16="http://schemas.microsoft.com/office/drawing/2014/main" id="{1A2A3E85-DC34-4B74-9CFA-793CC576510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90.xml><?xml version="1.0" encoding="utf-8"?>
<c:userShapes xmlns:c="http://schemas.openxmlformats.org/drawingml/2006/chart">
  <cdr:relSizeAnchor xmlns:cdr="http://schemas.openxmlformats.org/drawingml/2006/chartDrawing">
    <cdr:from>
      <cdr:x>0</cdr:x>
      <cdr:y>0.94237</cdr:y>
    </cdr:from>
    <cdr:to>
      <cdr:x>0.98087</cdr:x>
      <cdr:y>0.99221</cdr:y>
    </cdr:to>
    <cdr:sp macro="" textlink="">
      <cdr:nvSpPr>
        <cdr:cNvPr id="2" name="CuadroTexto 1"/>
        <cdr:cNvSpPr txBox="1"/>
      </cdr:nvSpPr>
      <cdr:spPr>
        <a:xfrm xmlns:a="http://schemas.openxmlformats.org/drawingml/2006/main">
          <a:off x="0" y="5762651"/>
          <a:ext cx="8953504" cy="30477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1.xml><?xml version="1.0" encoding="utf-8"?>
<xdr:wsDr xmlns:xdr="http://schemas.openxmlformats.org/drawingml/2006/spreadsheetDrawing" xmlns:a="http://schemas.openxmlformats.org/drawingml/2006/main">
  <xdr:twoCellAnchor>
    <xdr:from>
      <xdr:col>1</xdr:col>
      <xdr:colOff>304800</xdr:colOff>
      <xdr:row>8</xdr:row>
      <xdr:rowOff>0</xdr:rowOff>
    </xdr:from>
    <xdr:to>
      <xdr:col>13</xdr:col>
      <xdr:colOff>298450</xdr:colOff>
      <xdr:row>42</xdr:row>
      <xdr:rowOff>66675</xdr:rowOff>
    </xdr:to>
    <xdr:graphicFrame macro="">
      <xdr:nvGraphicFramePr>
        <xdr:cNvPr id="3" name="Gráfico 2">
          <a:extLst>
            <a:ext uri="{FF2B5EF4-FFF2-40B4-BE49-F238E27FC236}">
              <a16:creationId xmlns:a16="http://schemas.microsoft.com/office/drawing/2014/main" id="{00000000-0008-0000-6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621631</xdr:colOff>
      <xdr:row>4</xdr:row>
      <xdr:rowOff>47943</xdr:rowOff>
    </xdr:to>
    <xdr:pic>
      <xdr:nvPicPr>
        <xdr:cNvPr id="4" name="Imagen 3">
          <a:extLst>
            <a:ext uri="{FF2B5EF4-FFF2-40B4-BE49-F238E27FC236}">
              <a16:creationId xmlns:a16="http://schemas.microsoft.com/office/drawing/2014/main" id="{0DFB2852-0690-403E-B237-0F6710FDFB16}"/>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2.xml><?xml version="1.0" encoding="utf-8"?>
<c:userShapes xmlns:c="http://schemas.openxmlformats.org/drawingml/2006/chart">
  <cdr:relSizeAnchor xmlns:cdr="http://schemas.openxmlformats.org/drawingml/2006/chartDrawing">
    <cdr:from>
      <cdr:x>0</cdr:x>
      <cdr:y>0.94704</cdr:y>
    </cdr:from>
    <cdr:to>
      <cdr:x>0.98087</cdr:x>
      <cdr:y>1</cdr:y>
    </cdr:to>
    <cdr:sp macro="" textlink="">
      <cdr:nvSpPr>
        <cdr:cNvPr id="2" name="CuadroTexto 1"/>
        <cdr:cNvSpPr txBox="1"/>
      </cdr:nvSpPr>
      <cdr:spPr>
        <a:xfrm xmlns:a="http://schemas.openxmlformats.org/drawingml/2006/main">
          <a:off x="0" y="5791200"/>
          <a:ext cx="8953504" cy="3238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3.xml><?xml version="1.0" encoding="utf-8"?>
<xdr:wsDr xmlns:xdr="http://schemas.openxmlformats.org/drawingml/2006/spreadsheetDrawing" xmlns:a="http://schemas.openxmlformats.org/drawingml/2006/main">
  <xdr:twoCellAnchor>
    <xdr:from>
      <xdr:col>1</xdr:col>
      <xdr:colOff>412750</xdr:colOff>
      <xdr:row>8</xdr:row>
      <xdr:rowOff>19050</xdr:rowOff>
    </xdr:from>
    <xdr:to>
      <xdr:col>13</xdr:col>
      <xdr:colOff>406400</xdr:colOff>
      <xdr:row>42</xdr:row>
      <xdr:rowOff>85725</xdr:rowOff>
    </xdr:to>
    <xdr:graphicFrame macro="">
      <xdr:nvGraphicFramePr>
        <xdr:cNvPr id="3" name="Gráfico 2">
          <a:extLst>
            <a:ext uri="{FF2B5EF4-FFF2-40B4-BE49-F238E27FC236}">
              <a16:creationId xmlns:a16="http://schemas.microsoft.com/office/drawing/2014/main" id="{00000000-0008-0000-6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621631</xdr:colOff>
      <xdr:row>4</xdr:row>
      <xdr:rowOff>162243</xdr:rowOff>
    </xdr:to>
    <xdr:pic>
      <xdr:nvPicPr>
        <xdr:cNvPr id="4" name="Imagen 3">
          <a:extLst>
            <a:ext uri="{FF2B5EF4-FFF2-40B4-BE49-F238E27FC236}">
              <a16:creationId xmlns:a16="http://schemas.microsoft.com/office/drawing/2014/main" id="{D84A30CA-9100-4D3D-8BEC-8717D0C4D93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4.xml><?xml version="1.0" encoding="utf-8"?>
<c:userShapes xmlns:c="http://schemas.openxmlformats.org/drawingml/2006/chart">
  <cdr:relSizeAnchor xmlns:cdr="http://schemas.openxmlformats.org/drawingml/2006/chartDrawing">
    <cdr:from>
      <cdr:x>0.01913</cdr:x>
      <cdr:y>0.94237</cdr:y>
    </cdr:from>
    <cdr:to>
      <cdr:x>1</cdr:x>
      <cdr:y>0.99377</cdr:y>
    </cdr:to>
    <cdr:sp macro="" textlink="">
      <cdr:nvSpPr>
        <cdr:cNvPr id="2" name="CuadroTexto 1"/>
        <cdr:cNvSpPr txBox="1"/>
      </cdr:nvSpPr>
      <cdr:spPr>
        <a:xfrm xmlns:a="http://schemas.openxmlformats.org/drawingml/2006/main">
          <a:off x="174621" y="5762636"/>
          <a:ext cx="8953504" cy="3143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5.xml><?xml version="1.0" encoding="utf-8"?>
<xdr:wsDr xmlns:xdr="http://schemas.openxmlformats.org/drawingml/2006/spreadsheetDrawing" xmlns:a="http://schemas.openxmlformats.org/drawingml/2006/main">
  <xdr:twoCellAnchor>
    <xdr:from>
      <xdr:col>1</xdr:col>
      <xdr:colOff>333375</xdr:colOff>
      <xdr:row>8</xdr:row>
      <xdr:rowOff>9525</xdr:rowOff>
    </xdr:from>
    <xdr:to>
      <xdr:col>13</xdr:col>
      <xdr:colOff>327025</xdr:colOff>
      <xdr:row>42</xdr:row>
      <xdr:rowOff>76200</xdr:rowOff>
    </xdr:to>
    <xdr:graphicFrame macro="">
      <xdr:nvGraphicFramePr>
        <xdr:cNvPr id="3" name="Gráfico 2">
          <a:extLst>
            <a:ext uri="{FF2B5EF4-FFF2-40B4-BE49-F238E27FC236}">
              <a16:creationId xmlns:a16="http://schemas.microsoft.com/office/drawing/2014/main" id="{00000000-0008-0000-6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621631</xdr:colOff>
      <xdr:row>4</xdr:row>
      <xdr:rowOff>162243</xdr:rowOff>
    </xdr:to>
    <xdr:pic>
      <xdr:nvPicPr>
        <xdr:cNvPr id="4" name="Imagen 3">
          <a:extLst>
            <a:ext uri="{FF2B5EF4-FFF2-40B4-BE49-F238E27FC236}">
              <a16:creationId xmlns:a16="http://schemas.microsoft.com/office/drawing/2014/main" id="{4E273285-0ECE-4620-8F53-0DFBF43C42D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6.xml><?xml version="1.0" encoding="utf-8"?>
<c:userShapes xmlns:c="http://schemas.openxmlformats.org/drawingml/2006/chart">
  <cdr:relSizeAnchor xmlns:cdr="http://schemas.openxmlformats.org/drawingml/2006/chartDrawing">
    <cdr:from>
      <cdr:x>0</cdr:x>
      <cdr:y>0.95016</cdr:y>
    </cdr:from>
    <cdr:to>
      <cdr:x>0.98087</cdr:x>
      <cdr:y>1</cdr:y>
    </cdr:to>
    <cdr:sp macro="" textlink="">
      <cdr:nvSpPr>
        <cdr:cNvPr id="2" name="CuadroTexto 1"/>
        <cdr:cNvSpPr txBox="1"/>
      </cdr:nvSpPr>
      <cdr:spPr>
        <a:xfrm xmlns:a="http://schemas.openxmlformats.org/drawingml/2006/main">
          <a:off x="0" y="5810250"/>
          <a:ext cx="8953504" cy="3048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293812</xdr:colOff>
      <xdr:row>2</xdr:row>
      <xdr:rowOff>428943</xdr:rowOff>
    </xdr:to>
    <xdr:pic>
      <xdr:nvPicPr>
        <xdr:cNvPr id="3" name="Imagen 2">
          <a:extLst>
            <a:ext uri="{FF2B5EF4-FFF2-40B4-BE49-F238E27FC236}">
              <a16:creationId xmlns:a16="http://schemas.microsoft.com/office/drawing/2014/main" id="{FC3FB447-7C8B-4F45-BDB9-99D6ACF2C94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theme/theme1.xml><?xml version="1.0" encoding="utf-8"?>
<a:theme xmlns:a="http://schemas.openxmlformats.org/drawingml/2006/main" name="TemaDependencia">
  <a:themeElements>
    <a:clrScheme name="Violeta">
      <a:dk1>
        <a:sysClr val="windowText" lastClr="000000"/>
      </a:dk1>
      <a:lt1>
        <a:sysClr val="window" lastClr="FFFFFF"/>
      </a:lt1>
      <a:dk2>
        <a:srgbClr val="373545"/>
      </a:dk2>
      <a:lt2>
        <a:srgbClr val="DCD8DC"/>
      </a:lt2>
      <a:accent1>
        <a:srgbClr val="AD84C6"/>
      </a:accent1>
      <a:accent2>
        <a:srgbClr val="8784C7"/>
      </a:accent2>
      <a:accent3>
        <a:srgbClr val="5D739A"/>
      </a:accent3>
      <a:accent4>
        <a:srgbClr val="6997AF"/>
      </a:accent4>
      <a:accent5>
        <a:srgbClr val="84ACB6"/>
      </a:accent5>
      <a:accent6>
        <a:srgbClr val="6F8183"/>
      </a:accent6>
      <a:hlink>
        <a:srgbClr val="69A020"/>
      </a:hlink>
      <a:folHlink>
        <a:srgbClr val="8C8C8C"/>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明朝"/>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87.x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88.x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89.xml"/><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91.xml"/><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95.x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9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B70C2-5106-43FE-8A39-F81FD989AADD}">
  <sheetPr codeName="Hoja12">
    <tabColor theme="0"/>
    <pageSetUpPr fitToPage="1"/>
  </sheetPr>
  <dimension ref="A1:U12"/>
  <sheetViews>
    <sheetView showGridLines="0" tabSelected="1" zoomScaleNormal="100" workbookViewId="0"/>
  </sheetViews>
  <sheetFormatPr baseColWidth="10" defaultColWidth="11.453125" defaultRowHeight="15" x14ac:dyDescent="0.25"/>
  <cols>
    <col min="1" max="1" width="0.54296875" style="1" customWidth="1"/>
    <col min="2" max="2" width="15.26953125" style="1" customWidth="1"/>
    <col min="3" max="3" width="0.81640625" style="1" customWidth="1"/>
    <col min="4" max="4" width="13.453125" style="1" customWidth="1"/>
    <col min="5" max="5" width="0.81640625" style="1" customWidth="1"/>
    <col min="6" max="6" width="7" style="1" customWidth="1"/>
    <col min="7" max="7" width="7.1796875" style="1" customWidth="1"/>
    <col min="8" max="8" width="7" style="1" customWidth="1"/>
    <col min="9" max="9" width="7.1796875" style="1" customWidth="1"/>
    <col min="10" max="10" width="7" style="1" customWidth="1"/>
    <col min="11" max="11" width="7.1796875" style="1" customWidth="1"/>
    <col min="12" max="12" width="7" style="1" customWidth="1"/>
    <col min="13" max="13" width="7.1796875" style="1" customWidth="1"/>
    <col min="14" max="14" width="7" style="1" customWidth="1"/>
    <col min="15" max="15" width="7.1796875" style="1" customWidth="1"/>
    <col min="16" max="16" width="7" style="2" customWidth="1"/>
    <col min="17" max="17" width="7.1796875" style="1" customWidth="1"/>
    <col min="18" max="18" width="7" style="2" customWidth="1"/>
    <col min="19" max="19" width="7.1796875" style="1" customWidth="1"/>
    <col min="20" max="20" width="9.1796875" style="1" customWidth="1"/>
    <col min="21" max="21" width="2.1796875" style="1" customWidth="1"/>
    <col min="22" max="16384" width="11.453125" style="1"/>
  </cols>
  <sheetData>
    <row r="1" spans="1:21" s="2" customFormat="1" ht="14" x14ac:dyDescent="0.25">
      <c r="B1" s="6"/>
      <c r="H1"/>
    </row>
    <row r="2" spans="1:21" s="1338" customFormat="1" ht="93.75" customHeight="1" x14ac:dyDescent="0.3">
      <c r="A2" s="1339"/>
      <c r="B2" s="1354"/>
      <c r="C2" s="1354"/>
      <c r="D2" s="1354"/>
      <c r="E2" s="1354"/>
      <c r="F2" s="1354"/>
      <c r="G2" s="1354"/>
      <c r="H2" s="1354"/>
      <c r="I2" s="1354"/>
      <c r="J2" s="1354"/>
      <c r="K2" s="1354"/>
      <c r="L2" s="1354"/>
      <c r="M2" s="1354"/>
      <c r="N2" s="1354"/>
      <c r="O2" s="1354"/>
      <c r="P2" s="1354"/>
      <c r="Q2" s="1354"/>
      <c r="R2" s="1354"/>
      <c r="S2" s="1354"/>
      <c r="T2" s="1354"/>
      <c r="U2" s="1339"/>
    </row>
    <row r="3" spans="1:21" s="4" customFormat="1" ht="45.75" customHeight="1" x14ac:dyDescent="0.25">
      <c r="A3" s="5"/>
      <c r="B3" s="1355" t="s">
        <v>490</v>
      </c>
      <c r="C3" s="1355"/>
      <c r="D3" s="1355"/>
      <c r="E3" s="1355"/>
      <c r="F3" s="1355"/>
      <c r="G3" s="1355"/>
      <c r="H3" s="1355"/>
      <c r="I3" s="1355"/>
      <c r="J3" s="1355"/>
      <c r="K3" s="1355"/>
      <c r="L3" s="1355"/>
      <c r="M3" s="1355"/>
      <c r="N3" s="1355"/>
      <c r="O3" s="1355"/>
      <c r="P3" s="1355"/>
      <c r="Q3" s="1355"/>
      <c r="R3" s="1355"/>
      <c r="S3" s="1355"/>
      <c r="T3" s="1355"/>
      <c r="U3" s="5"/>
    </row>
    <row r="4" spans="1:21" s="4" customFormat="1" ht="45.75" customHeight="1" x14ac:dyDescent="0.25">
      <c r="A4" s="5"/>
      <c r="B4" s="1355" t="s">
        <v>489</v>
      </c>
      <c r="C4" s="1355"/>
      <c r="D4" s="1355"/>
      <c r="E4" s="1355"/>
      <c r="F4" s="1355"/>
      <c r="G4" s="1355"/>
      <c r="H4" s="1355"/>
      <c r="I4" s="1355"/>
      <c r="J4" s="1355"/>
      <c r="K4" s="1355"/>
      <c r="L4" s="1355"/>
      <c r="M4" s="1355"/>
      <c r="N4" s="1355"/>
      <c r="O4" s="1355"/>
      <c r="P4" s="1355"/>
      <c r="Q4" s="1355"/>
      <c r="R4" s="1355"/>
      <c r="S4" s="1355"/>
      <c r="T4" s="1355"/>
      <c r="U4" s="5"/>
    </row>
    <row r="5" spans="1:21" s="1335" customFormat="1" ht="9.75" customHeight="1" x14ac:dyDescent="0.25">
      <c r="A5" s="1336"/>
      <c r="B5" s="1337"/>
      <c r="C5" s="1337"/>
      <c r="D5" s="1337"/>
      <c r="E5" s="1337"/>
      <c r="F5" s="1337"/>
      <c r="G5" s="1337"/>
      <c r="H5" s="1337"/>
      <c r="I5" s="1337"/>
      <c r="J5" s="1337"/>
      <c r="K5" s="1337"/>
      <c r="L5" s="1337"/>
      <c r="M5" s="1337"/>
      <c r="N5" s="1337"/>
      <c r="O5" s="1337"/>
      <c r="P5" s="1337"/>
      <c r="Q5" s="1337"/>
      <c r="R5" s="1337"/>
      <c r="S5" s="1337"/>
      <c r="T5" s="1337"/>
      <c r="U5" s="1336"/>
    </row>
    <row r="6" spans="1:21" ht="23.25" customHeight="1" x14ac:dyDescent="0.25">
      <c r="B6" s="1356" t="s">
        <v>491</v>
      </c>
      <c r="C6" s="1356"/>
      <c r="D6" s="1356"/>
      <c r="E6" s="1356"/>
      <c r="F6" s="1356"/>
      <c r="G6" s="1356"/>
      <c r="H6" s="1356"/>
      <c r="I6" s="1356"/>
      <c r="J6" s="1356"/>
      <c r="K6" s="1356"/>
      <c r="L6" s="1356"/>
      <c r="M6" s="1356"/>
      <c r="N6" s="1356"/>
      <c r="O6" s="1356"/>
      <c r="P6" s="1356"/>
      <c r="Q6" s="1356"/>
      <c r="R6" s="1356"/>
      <c r="S6" s="1356"/>
      <c r="T6" s="1356"/>
      <c r="U6" s="1356"/>
    </row>
    <row r="7" spans="1:21" ht="74.150000000000006" customHeight="1" x14ac:dyDescent="0.35">
      <c r="B7" s="1357"/>
      <c r="C7" s="1357"/>
      <c r="D7" s="1357"/>
      <c r="E7" s="1357"/>
      <c r="F7" s="1357"/>
      <c r="G7" s="1357"/>
      <c r="H7" s="1357"/>
      <c r="I7" s="1357"/>
      <c r="J7" s="1357"/>
      <c r="K7" s="1357"/>
      <c r="L7" s="1357"/>
      <c r="M7" s="1357"/>
      <c r="N7" s="1357"/>
      <c r="O7" s="1357"/>
      <c r="P7" s="1357"/>
      <c r="Q7" s="1357"/>
      <c r="R7" s="1357"/>
      <c r="S7" s="1357"/>
      <c r="T7" s="1357"/>
      <c r="U7" s="1357"/>
    </row>
    <row r="8" spans="1:21" ht="48" customHeight="1" x14ac:dyDescent="0.35">
      <c r="B8" s="1334"/>
      <c r="C8" s="1334"/>
      <c r="D8" s="1334"/>
      <c r="E8" s="1334"/>
      <c r="F8" s="1334"/>
      <c r="G8" s="1334"/>
      <c r="H8" s="1334"/>
      <c r="I8" s="1334"/>
      <c r="J8" s="1334"/>
      <c r="K8" s="1334"/>
      <c r="L8" s="1334"/>
      <c r="M8" s="1334"/>
      <c r="N8" s="1334"/>
      <c r="O8" s="1334"/>
      <c r="P8" s="1334"/>
      <c r="Q8" s="1334"/>
      <c r="R8" s="1334"/>
      <c r="S8" s="1334"/>
      <c r="T8" s="1334"/>
      <c r="U8" s="1334"/>
    </row>
    <row r="9" spans="1:21" ht="15" customHeight="1" x14ac:dyDescent="0.25">
      <c r="B9" s="1358" t="s">
        <v>488</v>
      </c>
      <c r="C9" s="1358"/>
      <c r="D9" s="1358"/>
      <c r="E9" s="1358"/>
      <c r="F9" s="1358"/>
      <c r="G9" s="1358"/>
      <c r="H9" s="1358"/>
      <c r="I9" s="1358"/>
      <c r="J9" s="1358"/>
      <c r="K9" s="1358"/>
      <c r="L9" s="1358"/>
      <c r="M9" s="1358"/>
      <c r="N9" s="1358"/>
      <c r="O9" s="1358"/>
      <c r="P9" s="1358"/>
      <c r="Q9" s="1358"/>
      <c r="R9" s="1358"/>
      <c r="S9" s="1358"/>
    </row>
    <row r="10" spans="1:21" x14ac:dyDescent="0.25">
      <c r="B10" s="1358"/>
      <c r="C10" s="1358"/>
      <c r="D10" s="1358"/>
      <c r="E10" s="1358"/>
      <c r="F10" s="1358"/>
      <c r="G10" s="1358"/>
      <c r="H10" s="1358"/>
      <c r="I10" s="1358"/>
      <c r="J10" s="1358"/>
      <c r="K10" s="1358"/>
      <c r="L10" s="1358"/>
      <c r="M10" s="1358"/>
      <c r="N10" s="1358"/>
      <c r="O10" s="1358"/>
      <c r="P10" s="1358"/>
      <c r="Q10" s="1358"/>
      <c r="R10" s="1358"/>
      <c r="S10" s="1358"/>
    </row>
    <row r="11" spans="1:21" ht="42.65" customHeight="1" x14ac:dyDescent="0.25">
      <c r="B11" s="1333"/>
      <c r="C11" s="1333"/>
      <c r="D11" s="1333"/>
      <c r="E11" s="1333"/>
      <c r="F11" s="1333"/>
      <c r="G11" s="1333"/>
      <c r="H11" s="1333"/>
      <c r="I11" s="1333"/>
      <c r="J11" s="1333"/>
      <c r="K11" s="1333"/>
      <c r="L11" s="1333"/>
      <c r="M11" s="1333"/>
      <c r="N11" s="1333"/>
      <c r="O11" s="1333"/>
      <c r="P11" s="1333"/>
      <c r="Q11" s="1333"/>
      <c r="R11" s="1333"/>
      <c r="S11" s="1333"/>
    </row>
    <row r="12" spans="1:21" s="3" customFormat="1" ht="78" customHeight="1" x14ac:dyDescent="0.35">
      <c r="B12" s="1353" t="s">
        <v>487</v>
      </c>
      <c r="C12" s="1353"/>
      <c r="D12" s="1353"/>
      <c r="E12" s="1353"/>
      <c r="F12" s="1353"/>
      <c r="G12" s="1353"/>
      <c r="H12" s="1353"/>
      <c r="I12" s="1353"/>
      <c r="J12" s="1353"/>
      <c r="K12" s="1353"/>
      <c r="L12" s="1353"/>
      <c r="M12" s="1353"/>
      <c r="N12" s="1353"/>
      <c r="O12" s="1353"/>
      <c r="P12" s="1353"/>
      <c r="Q12" s="1353"/>
      <c r="R12" s="1353"/>
      <c r="S12" s="1353"/>
      <c r="T12" s="1353"/>
    </row>
  </sheetData>
  <mergeCells count="7">
    <mergeCell ref="B12:T12"/>
    <mergeCell ref="B2:T2"/>
    <mergeCell ref="B3:T3"/>
    <mergeCell ref="B4:T4"/>
    <mergeCell ref="B6:U6"/>
    <mergeCell ref="B7:U7"/>
    <mergeCell ref="B9:S10"/>
  </mergeCells>
  <printOptions horizontalCentered="1"/>
  <pageMargins left="0" right="0" top="0.43307086614173229" bottom="0.43307086614173229"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113">
    <tabColor theme="0"/>
    <pageSetUpPr fitToPage="1"/>
  </sheetPr>
  <dimension ref="A1:AB28"/>
  <sheetViews>
    <sheetView zoomScaleNormal="100" workbookViewId="0"/>
  </sheetViews>
  <sheetFormatPr baseColWidth="10" defaultColWidth="11.453125" defaultRowHeight="14.5" x14ac:dyDescent="0.35"/>
  <cols>
    <col min="1" max="1" width="1.81640625" style="220" customWidth="1"/>
    <col min="2" max="2" width="24.54296875" style="220" customWidth="1"/>
    <col min="3" max="3" width="1" style="220" customWidth="1"/>
    <col min="4" max="10" width="10.81640625" style="220" customWidth="1"/>
    <col min="11" max="11" width="7.1796875" style="220" customWidth="1"/>
    <col min="12" max="12" width="1.1796875" style="220" customWidth="1"/>
    <col min="13" max="13" width="7.1796875" style="220" customWidth="1"/>
    <col min="14" max="14" width="7.7265625" style="220" customWidth="1"/>
    <col min="15" max="22" width="8.26953125" style="220" customWidth="1"/>
    <col min="23" max="24" width="7.7265625" style="220" customWidth="1"/>
    <col min="25" max="25" width="11.453125" style="220" customWidth="1"/>
    <col min="26" max="26" width="11.453125" style="220"/>
    <col min="27" max="27" width="11.81640625" style="220" bestFit="1" customWidth="1"/>
    <col min="28" max="16384" width="11.453125" style="220"/>
  </cols>
  <sheetData>
    <row r="1" spans="1:26" x14ac:dyDescent="0.35">
      <c r="A1" s="219"/>
      <c r="B1" s="219"/>
      <c r="J1" s="221"/>
      <c r="K1" s="221"/>
    </row>
    <row r="2" spans="1:26" ht="48.75" customHeight="1" x14ac:dyDescent="0.35">
      <c r="A2" s="219"/>
      <c r="B2" s="219"/>
      <c r="J2" s="221"/>
      <c r="K2" s="221"/>
    </row>
    <row r="3" spans="1:26" ht="24" customHeight="1" x14ac:dyDescent="0.35">
      <c r="A3" s="219"/>
      <c r="B3" s="1367" t="s">
        <v>371</v>
      </c>
      <c r="C3" s="1367"/>
      <c r="D3" s="1367"/>
      <c r="E3" s="1367"/>
      <c r="F3" s="1367"/>
      <c r="G3" s="1367"/>
      <c r="H3" s="1367"/>
      <c r="I3" s="1367"/>
      <c r="J3" s="1367"/>
      <c r="K3" s="1367"/>
      <c r="L3" s="1367"/>
      <c r="M3" s="1367"/>
      <c r="N3" s="1367"/>
      <c r="O3" s="1367"/>
      <c r="P3" s="1367"/>
      <c r="Q3" s="1367"/>
      <c r="R3" s="1367"/>
      <c r="S3" s="1367"/>
      <c r="T3" s="1367"/>
      <c r="U3" s="1367"/>
      <c r="V3" s="1367"/>
      <c r="W3" s="1367"/>
    </row>
    <row r="5" spans="1:26" x14ac:dyDescent="0.35">
      <c r="B5" s="219"/>
      <c r="C5" s="219"/>
      <c r="D5" s="1379" t="s">
        <v>366</v>
      </c>
      <c r="E5" s="1379"/>
      <c r="F5" s="1379"/>
      <c r="G5" s="1379"/>
      <c r="H5" s="1379"/>
      <c r="I5" s="1379"/>
      <c r="J5" s="1379"/>
      <c r="K5" s="1379"/>
      <c r="L5" s="219"/>
      <c r="M5" s="1369" t="s">
        <v>340</v>
      </c>
      <c r="N5" s="1369"/>
      <c r="O5" s="1369"/>
      <c r="P5" s="1369"/>
      <c r="Q5" s="1369"/>
      <c r="R5" s="1369"/>
      <c r="S5" s="1369"/>
      <c r="T5" s="1369"/>
      <c r="U5" s="1369"/>
      <c r="V5" s="1369"/>
      <c r="W5" s="1369"/>
      <c r="X5" s="1369"/>
    </row>
    <row r="6" spans="1:26" ht="21" customHeight="1" x14ac:dyDescent="0.35">
      <c r="B6" s="219"/>
      <c r="C6" s="219"/>
      <c r="D6" s="1380"/>
      <c r="E6" s="1380"/>
      <c r="F6" s="1380"/>
      <c r="G6" s="1380"/>
      <c r="H6" s="1380"/>
      <c r="I6" s="1380"/>
      <c r="J6" s="1380"/>
      <c r="K6" s="1380"/>
      <c r="L6" s="219"/>
      <c r="M6" s="1370">
        <v>43830</v>
      </c>
      <c r="N6" s="1371"/>
      <c r="O6" s="1372">
        <v>44196</v>
      </c>
      <c r="P6" s="1373"/>
      <c r="Q6" s="1372">
        <v>44561</v>
      </c>
      <c r="R6" s="1373"/>
      <c r="S6" s="1376">
        <v>44926</v>
      </c>
      <c r="T6" s="1377"/>
      <c r="U6" s="1374">
        <v>45291</v>
      </c>
      <c r="V6" s="1378"/>
      <c r="W6" s="1374" t="str">
        <f>J7</f>
        <v>30/11/20224</v>
      </c>
      <c r="X6" s="1375"/>
    </row>
    <row r="7" spans="1:26" x14ac:dyDescent="0.35">
      <c r="B7" s="225"/>
      <c r="C7" s="219"/>
      <c r="D7" s="226">
        <v>43465</v>
      </c>
      <c r="E7" s="227">
        <v>43830</v>
      </c>
      <c r="F7" s="228">
        <v>44196</v>
      </c>
      <c r="G7" s="228">
        <v>44561</v>
      </c>
      <c r="H7" s="228">
        <v>44926</v>
      </c>
      <c r="I7" s="228">
        <v>45291</v>
      </c>
      <c r="J7" s="228" t="str">
        <f>EVO!J7</f>
        <v>30/11/20224</v>
      </c>
      <c r="K7" s="229"/>
      <c r="L7" s="219"/>
      <c r="M7" s="230" t="s">
        <v>28</v>
      </c>
      <c r="N7" s="231" t="s">
        <v>341</v>
      </c>
      <c r="O7" s="232" t="s">
        <v>28</v>
      </c>
      <c r="P7" s="233" t="s">
        <v>341</v>
      </c>
      <c r="Q7" s="231" t="s">
        <v>28</v>
      </c>
      <c r="R7" s="232" t="s">
        <v>341</v>
      </c>
      <c r="S7" s="232" t="s">
        <v>28</v>
      </c>
      <c r="T7" s="232" t="s">
        <v>341</v>
      </c>
      <c r="U7" s="232" t="s">
        <v>28</v>
      </c>
      <c r="V7" s="227" t="s">
        <v>341</v>
      </c>
      <c r="W7" s="231" t="s">
        <v>28</v>
      </c>
      <c r="X7" s="229" t="s">
        <v>341</v>
      </c>
    </row>
    <row r="8" spans="1:26" ht="8.25" customHeight="1" x14ac:dyDescent="0.35">
      <c r="B8" s="225"/>
      <c r="C8" s="219"/>
      <c r="D8" s="234"/>
      <c r="E8" s="234"/>
      <c r="F8" s="234"/>
      <c r="G8" s="297"/>
      <c r="H8" s="297"/>
      <c r="I8" s="297"/>
      <c r="J8" s="234"/>
      <c r="K8" s="234"/>
      <c r="L8" s="219"/>
    </row>
    <row r="9" spans="1:26" ht="15" customHeight="1" x14ac:dyDescent="0.35">
      <c r="B9" s="298" t="s">
        <v>8</v>
      </c>
      <c r="C9" s="219"/>
      <c r="D9" s="299">
        <v>279274</v>
      </c>
      <c r="E9" s="300">
        <v>293661</v>
      </c>
      <c r="F9" s="300">
        <v>310424</v>
      </c>
      <c r="G9" s="254">
        <v>359285</v>
      </c>
      <c r="H9" s="254">
        <v>390413</v>
      </c>
      <c r="I9" s="254">
        <v>421261</v>
      </c>
      <c r="J9" s="301">
        <v>432866</v>
      </c>
      <c r="K9" s="302"/>
      <c r="L9" s="222"/>
      <c r="M9" s="278">
        <v>5.1515715748691182E-2</v>
      </c>
      <c r="N9" s="279">
        <v>14387</v>
      </c>
      <c r="O9" s="280">
        <v>5.7082826796884811E-2</v>
      </c>
      <c r="P9" s="279">
        <v>16763</v>
      </c>
      <c r="Q9" s="280">
        <v>0.15740084529546694</v>
      </c>
      <c r="R9" s="279">
        <f t="shared" ref="R9:R27" si="0">G9-F9</f>
        <v>48861</v>
      </c>
      <c r="S9" s="280">
        <f t="shared" ref="S9:S27" si="1">H9/G9-1</f>
        <v>8.6638740832486683E-2</v>
      </c>
      <c r="T9" s="279">
        <f t="shared" ref="T9:T27" si="2">H9-G9</f>
        <v>31128</v>
      </c>
      <c r="U9" s="280">
        <f>I9/H9-1</f>
        <v>7.9013762349102068E-2</v>
      </c>
      <c r="V9" s="279">
        <f>I9-H9</f>
        <v>30848</v>
      </c>
      <c r="W9" s="280">
        <v>4.7809931859167598E-2</v>
      </c>
      <c r="X9" s="279">
        <v>19751</v>
      </c>
    </row>
    <row r="10" spans="1:26" x14ac:dyDescent="0.35">
      <c r="B10" s="303" t="s">
        <v>7</v>
      </c>
      <c r="C10" s="219"/>
      <c r="D10" s="253">
        <v>34548</v>
      </c>
      <c r="E10" s="254">
        <v>39164</v>
      </c>
      <c r="F10" s="254">
        <v>37313</v>
      </c>
      <c r="G10" s="254">
        <v>41449</v>
      </c>
      <c r="H10" s="254">
        <v>43712</v>
      </c>
      <c r="I10" s="254">
        <v>51888</v>
      </c>
      <c r="J10" s="257">
        <v>59481</v>
      </c>
      <c r="K10" s="304"/>
      <c r="L10" s="219"/>
      <c r="M10" s="256">
        <v>0.13361120759522982</v>
      </c>
      <c r="N10" s="257">
        <v>4616</v>
      </c>
      <c r="O10" s="258">
        <v>-4.726279236033093E-2</v>
      </c>
      <c r="P10" s="257">
        <v>-1851</v>
      </c>
      <c r="Q10" s="258">
        <v>0.11084608581459543</v>
      </c>
      <c r="R10" s="257">
        <f t="shared" si="0"/>
        <v>4136</v>
      </c>
      <c r="S10" s="258">
        <f t="shared" si="1"/>
        <v>5.4597215855629821E-2</v>
      </c>
      <c r="T10" s="257">
        <f t="shared" si="2"/>
        <v>2263</v>
      </c>
      <c r="U10" s="258">
        <f t="shared" ref="U10:U26" si="3">I10/H10-1</f>
        <v>0.18704245973645683</v>
      </c>
      <c r="V10" s="257">
        <f t="shared" ref="V10:V26" si="4">I10-H10</f>
        <v>8176</v>
      </c>
      <c r="W10" s="258">
        <v>0.16506052415089911</v>
      </c>
      <c r="X10" s="257">
        <v>8427</v>
      </c>
    </row>
    <row r="11" spans="1:26" x14ac:dyDescent="0.35">
      <c r="B11" s="303" t="s">
        <v>37</v>
      </c>
      <c r="C11" s="219"/>
      <c r="D11" s="253">
        <v>28413</v>
      </c>
      <c r="E11" s="254">
        <v>27579</v>
      </c>
      <c r="F11" s="254">
        <v>30931</v>
      </c>
      <c r="G11" s="254">
        <v>35120</v>
      </c>
      <c r="H11" s="254">
        <v>36982</v>
      </c>
      <c r="I11" s="254">
        <v>40207</v>
      </c>
      <c r="J11" s="257">
        <v>44821</v>
      </c>
      <c r="L11" s="222"/>
      <c r="M11" s="256">
        <v>-2.9352761060078114E-2</v>
      </c>
      <c r="N11" s="257">
        <v>-834</v>
      </c>
      <c r="O11" s="258">
        <v>0.12154175278291457</v>
      </c>
      <c r="P11" s="257">
        <v>3352</v>
      </c>
      <c r="Q11" s="258">
        <v>0.13543047428146515</v>
      </c>
      <c r="R11" s="257">
        <f t="shared" si="0"/>
        <v>4189</v>
      </c>
      <c r="S11" s="258">
        <f t="shared" si="1"/>
        <v>5.3018223234624129E-2</v>
      </c>
      <c r="T11" s="257">
        <f t="shared" si="2"/>
        <v>1862</v>
      </c>
      <c r="U11" s="258">
        <f t="shared" si="3"/>
        <v>8.7204586014818064E-2</v>
      </c>
      <c r="V11" s="257">
        <f t="shared" si="4"/>
        <v>3225</v>
      </c>
      <c r="W11" s="258">
        <v>0.13384771059954459</v>
      </c>
      <c r="X11" s="257">
        <v>5291</v>
      </c>
    </row>
    <row r="12" spans="1:26" x14ac:dyDescent="0.35">
      <c r="B12" s="303" t="s">
        <v>38</v>
      </c>
      <c r="C12" s="219"/>
      <c r="D12" s="253">
        <v>22115</v>
      </c>
      <c r="E12" s="254">
        <v>28653</v>
      </c>
      <c r="F12" s="254">
        <v>36929</v>
      </c>
      <c r="G12" s="254">
        <v>39491</v>
      </c>
      <c r="H12" s="254">
        <v>42042</v>
      </c>
      <c r="I12" s="254">
        <v>47979</v>
      </c>
      <c r="J12" s="257">
        <v>52918</v>
      </c>
      <c r="L12" s="222"/>
      <c r="M12" s="256">
        <v>0.29563644585123217</v>
      </c>
      <c r="N12" s="257">
        <v>6538</v>
      </c>
      <c r="O12" s="258">
        <v>0.28883537500436263</v>
      </c>
      <c r="P12" s="257">
        <v>8276</v>
      </c>
      <c r="Q12" s="258">
        <v>6.9376370873839077E-2</v>
      </c>
      <c r="R12" s="257">
        <f t="shared" si="0"/>
        <v>2562</v>
      </c>
      <c r="S12" s="258">
        <f t="shared" si="1"/>
        <v>6.4596996784077376E-2</v>
      </c>
      <c r="T12" s="257">
        <f t="shared" si="2"/>
        <v>2551</v>
      </c>
      <c r="U12" s="258">
        <f t="shared" si="3"/>
        <v>0.14121592693021268</v>
      </c>
      <c r="V12" s="257">
        <f t="shared" si="4"/>
        <v>5937</v>
      </c>
      <c r="W12" s="258">
        <v>0.10913625788602199</v>
      </c>
      <c r="X12" s="257">
        <v>5207</v>
      </c>
    </row>
    <row r="13" spans="1:26" x14ac:dyDescent="0.35">
      <c r="B13" s="303" t="s">
        <v>6</v>
      </c>
      <c r="C13" s="219"/>
      <c r="D13" s="253">
        <v>22532</v>
      </c>
      <c r="E13" s="254">
        <v>24418</v>
      </c>
      <c r="F13" s="254">
        <v>26624</v>
      </c>
      <c r="G13" s="254">
        <v>28747</v>
      </c>
      <c r="H13" s="254">
        <v>38665</v>
      </c>
      <c r="I13" s="254">
        <v>45957</v>
      </c>
      <c r="J13" s="257">
        <v>58771</v>
      </c>
      <c r="K13" s="304"/>
      <c r="L13" s="219"/>
      <c r="M13" s="256">
        <v>8.3703177702822762E-2</v>
      </c>
      <c r="N13" s="257">
        <v>1886</v>
      </c>
      <c r="O13" s="258">
        <v>9.0343189450405426E-2</v>
      </c>
      <c r="P13" s="257">
        <v>2206</v>
      </c>
      <c r="Q13" s="258">
        <v>7.9740084134615419E-2</v>
      </c>
      <c r="R13" s="257">
        <f t="shared" si="0"/>
        <v>2123</v>
      </c>
      <c r="S13" s="258">
        <f t="shared" si="1"/>
        <v>0.34500991407799075</v>
      </c>
      <c r="T13" s="257">
        <f t="shared" si="2"/>
        <v>9918</v>
      </c>
      <c r="U13" s="258">
        <f t="shared" si="3"/>
        <v>0.1885943359627571</v>
      </c>
      <c r="V13" s="257">
        <f t="shared" si="4"/>
        <v>7292</v>
      </c>
      <c r="W13" s="258">
        <v>0.29235200985135013</v>
      </c>
      <c r="X13" s="257">
        <v>13295</v>
      </c>
      <c r="Z13" s="224"/>
    </row>
    <row r="14" spans="1:26" x14ac:dyDescent="0.35">
      <c r="B14" s="303" t="s">
        <v>5</v>
      </c>
      <c r="C14" s="219"/>
      <c r="D14" s="253">
        <v>18016</v>
      </c>
      <c r="E14" s="254">
        <v>26271</v>
      </c>
      <c r="F14" s="254">
        <v>26136</v>
      </c>
      <c r="G14" s="254">
        <v>26969</v>
      </c>
      <c r="H14" s="254">
        <v>27567</v>
      </c>
      <c r="I14" s="254">
        <v>26847</v>
      </c>
      <c r="J14" s="257">
        <v>28846</v>
      </c>
      <c r="L14" s="222"/>
      <c r="M14" s="256">
        <v>0.45820381882770866</v>
      </c>
      <c r="N14" s="257">
        <v>8255</v>
      </c>
      <c r="O14" s="258">
        <v>-5.1387461459403427E-3</v>
      </c>
      <c r="P14" s="257">
        <v>-135</v>
      </c>
      <c r="Q14" s="258">
        <v>3.1871747780838788E-2</v>
      </c>
      <c r="R14" s="257">
        <f t="shared" si="0"/>
        <v>833</v>
      </c>
      <c r="S14" s="258">
        <f t="shared" si="1"/>
        <v>2.2173606733657092E-2</v>
      </c>
      <c r="T14" s="257">
        <f t="shared" si="2"/>
        <v>598</v>
      </c>
      <c r="U14" s="258">
        <f t="shared" si="3"/>
        <v>-2.611818478615735E-2</v>
      </c>
      <c r="V14" s="257">
        <f t="shared" si="4"/>
        <v>-720</v>
      </c>
      <c r="W14" s="258">
        <v>6.5922696031335493E-2</v>
      </c>
      <c r="X14" s="257">
        <v>1784</v>
      </c>
      <c r="Z14" s="224"/>
    </row>
    <row r="15" spans="1:26" x14ac:dyDescent="0.35">
      <c r="B15" s="303" t="s">
        <v>4</v>
      </c>
      <c r="C15" s="219"/>
      <c r="D15" s="253">
        <v>125565</v>
      </c>
      <c r="E15" s="254">
        <v>139852</v>
      </c>
      <c r="F15" s="254">
        <v>141310</v>
      </c>
      <c r="G15" s="254">
        <v>148050</v>
      </c>
      <c r="H15" s="254">
        <v>153910</v>
      </c>
      <c r="I15" s="254">
        <v>168591</v>
      </c>
      <c r="J15" s="257">
        <v>173137</v>
      </c>
      <c r="L15" s="222"/>
      <c r="M15" s="256">
        <v>0.11378170668578025</v>
      </c>
      <c r="N15" s="257">
        <v>14287</v>
      </c>
      <c r="O15" s="258">
        <v>1.0425306752853025E-2</v>
      </c>
      <c r="P15" s="257">
        <v>1458</v>
      </c>
      <c r="Q15" s="258">
        <v>4.7696553676314535E-2</v>
      </c>
      <c r="R15" s="257">
        <f t="shared" si="0"/>
        <v>6740</v>
      </c>
      <c r="S15" s="258">
        <f t="shared" si="1"/>
        <v>3.9581222559945894E-2</v>
      </c>
      <c r="T15" s="257">
        <f t="shared" si="2"/>
        <v>5860</v>
      </c>
      <c r="U15" s="258">
        <f t="shared" si="3"/>
        <v>9.5386914430511283E-2</v>
      </c>
      <c r="V15" s="257">
        <f t="shared" si="4"/>
        <v>14681</v>
      </c>
      <c r="W15" s="258">
        <v>3.7680551393467265E-2</v>
      </c>
      <c r="X15" s="257">
        <v>6287</v>
      </c>
      <c r="Z15" s="224"/>
    </row>
    <row r="16" spans="1:26" x14ac:dyDescent="0.35">
      <c r="B16" s="303" t="s">
        <v>40</v>
      </c>
      <c r="C16" s="219"/>
      <c r="D16" s="253">
        <v>69490</v>
      </c>
      <c r="E16" s="254">
        <v>75685</v>
      </c>
      <c r="F16" s="254">
        <v>73889</v>
      </c>
      <c r="G16" s="254">
        <v>80243</v>
      </c>
      <c r="H16" s="254">
        <v>85666</v>
      </c>
      <c r="I16" s="254">
        <v>97263</v>
      </c>
      <c r="J16" s="257">
        <v>104688</v>
      </c>
      <c r="L16" s="222"/>
      <c r="M16" s="256">
        <v>8.9149517916246923E-2</v>
      </c>
      <c r="N16" s="257">
        <v>6195</v>
      </c>
      <c r="O16" s="258">
        <v>-2.372993327607853E-2</v>
      </c>
      <c r="P16" s="257">
        <v>-1796</v>
      </c>
      <c r="Q16" s="258">
        <v>8.5993855648337281E-2</v>
      </c>
      <c r="R16" s="257">
        <f t="shared" si="0"/>
        <v>6354</v>
      </c>
      <c r="S16" s="258">
        <f t="shared" si="1"/>
        <v>6.7582219009757916E-2</v>
      </c>
      <c r="T16" s="257">
        <f t="shared" si="2"/>
        <v>5423</v>
      </c>
      <c r="U16" s="258">
        <f t="shared" si="3"/>
        <v>0.13537459435481991</v>
      </c>
      <c r="V16" s="257">
        <f t="shared" si="4"/>
        <v>11597</v>
      </c>
      <c r="W16" s="258">
        <v>8.3547238552620584E-2</v>
      </c>
      <c r="X16" s="257">
        <v>8072</v>
      </c>
      <c r="Z16" s="224"/>
    </row>
    <row r="17" spans="2:28" x14ac:dyDescent="0.35">
      <c r="B17" s="303" t="s">
        <v>41</v>
      </c>
      <c r="C17" s="219"/>
      <c r="D17" s="253">
        <v>192995</v>
      </c>
      <c r="E17" s="254">
        <v>203003</v>
      </c>
      <c r="F17" s="254">
        <v>193486</v>
      </c>
      <c r="G17" s="254">
        <v>203102</v>
      </c>
      <c r="H17" s="254">
        <v>227045</v>
      </c>
      <c r="I17" s="254">
        <v>245461</v>
      </c>
      <c r="J17" s="257">
        <v>279729</v>
      </c>
      <c r="L17" s="222"/>
      <c r="M17" s="256">
        <v>5.1856265706365479E-2</v>
      </c>
      <c r="N17" s="257">
        <v>10008</v>
      </c>
      <c r="O17" s="258">
        <v>-4.6881080575163936E-2</v>
      </c>
      <c r="P17" s="257">
        <v>-9517</v>
      </c>
      <c r="Q17" s="258">
        <v>4.9698686209854959E-2</v>
      </c>
      <c r="R17" s="257">
        <f t="shared" si="0"/>
        <v>9616</v>
      </c>
      <c r="S17" s="258">
        <f t="shared" si="1"/>
        <v>0.11788657915727074</v>
      </c>
      <c r="T17" s="257">
        <f t="shared" si="2"/>
        <v>23943</v>
      </c>
      <c r="U17" s="258">
        <f t="shared" si="3"/>
        <v>8.1111673897245051E-2</v>
      </c>
      <c r="V17" s="257">
        <f t="shared" si="4"/>
        <v>18416</v>
      </c>
      <c r="W17" s="258">
        <v>0.13642605261874974</v>
      </c>
      <c r="X17" s="257">
        <v>33581</v>
      </c>
      <c r="Z17" s="224"/>
    </row>
    <row r="18" spans="2:28" x14ac:dyDescent="0.35">
      <c r="B18" s="303" t="s">
        <v>3</v>
      </c>
      <c r="C18" s="219"/>
      <c r="D18" s="253">
        <v>77342</v>
      </c>
      <c r="E18" s="254">
        <v>94194</v>
      </c>
      <c r="F18" s="254">
        <v>109857</v>
      </c>
      <c r="G18" s="254">
        <v>128089</v>
      </c>
      <c r="H18" s="254">
        <v>169532</v>
      </c>
      <c r="I18" s="254">
        <v>200429</v>
      </c>
      <c r="J18" s="257">
        <v>247512</v>
      </c>
      <c r="L18" s="222"/>
      <c r="M18" s="256">
        <v>0.21788937446665457</v>
      </c>
      <c r="N18" s="257">
        <v>16852</v>
      </c>
      <c r="O18" s="258">
        <v>0.1662844767182623</v>
      </c>
      <c r="P18" s="257">
        <v>15663</v>
      </c>
      <c r="Q18" s="258">
        <v>0.16596120411079851</v>
      </c>
      <c r="R18" s="257">
        <f t="shared" si="0"/>
        <v>18232</v>
      </c>
      <c r="S18" s="258">
        <f t="shared" si="1"/>
        <v>0.32354847020431099</v>
      </c>
      <c r="T18" s="257">
        <f t="shared" si="2"/>
        <v>41443</v>
      </c>
      <c r="U18" s="258">
        <f t="shared" si="3"/>
        <v>0.18224877899157677</v>
      </c>
      <c r="V18" s="257">
        <f t="shared" si="4"/>
        <v>30897</v>
      </c>
      <c r="W18" s="258">
        <v>0.25431768426173673</v>
      </c>
      <c r="X18" s="257">
        <v>50184</v>
      </c>
      <c r="Z18" s="224"/>
    </row>
    <row r="19" spans="2:28" x14ac:dyDescent="0.35">
      <c r="B19" s="303" t="s">
        <v>2</v>
      </c>
      <c r="C19" s="219"/>
      <c r="D19" s="253">
        <v>31925</v>
      </c>
      <c r="E19" s="254">
        <v>31136</v>
      </c>
      <c r="F19" s="254">
        <v>31717</v>
      </c>
      <c r="G19" s="254">
        <v>33614</v>
      </c>
      <c r="H19" s="254">
        <v>36559</v>
      </c>
      <c r="I19" s="254">
        <v>40743</v>
      </c>
      <c r="J19" s="257">
        <v>44584</v>
      </c>
      <c r="K19" s="304"/>
      <c r="L19" s="219"/>
      <c r="M19" s="256">
        <v>-2.4714173844949117E-2</v>
      </c>
      <c r="N19" s="257">
        <v>-789</v>
      </c>
      <c r="O19" s="258">
        <v>1.8660071942446121E-2</v>
      </c>
      <c r="P19" s="257">
        <v>581</v>
      </c>
      <c r="Q19" s="258">
        <v>5.9810196424630258E-2</v>
      </c>
      <c r="R19" s="257">
        <f t="shared" si="0"/>
        <v>1897</v>
      </c>
      <c r="S19" s="258">
        <f t="shared" si="1"/>
        <v>8.7612304396977425E-2</v>
      </c>
      <c r="T19" s="257">
        <f t="shared" si="2"/>
        <v>2945</v>
      </c>
      <c r="U19" s="258">
        <f t="shared" si="3"/>
        <v>0.11444514346672507</v>
      </c>
      <c r="V19" s="257">
        <f t="shared" si="4"/>
        <v>4184</v>
      </c>
      <c r="W19" s="258">
        <v>0.10435708800871923</v>
      </c>
      <c r="X19" s="257">
        <v>4213</v>
      </c>
      <c r="Z19" s="224"/>
    </row>
    <row r="20" spans="2:28" x14ac:dyDescent="0.35">
      <c r="B20" s="303" t="s">
        <v>35</v>
      </c>
      <c r="C20" s="219"/>
      <c r="D20" s="253">
        <v>70220</v>
      </c>
      <c r="E20" s="254">
        <v>72627</v>
      </c>
      <c r="F20" s="254">
        <v>73730</v>
      </c>
      <c r="G20" s="254">
        <v>77158</v>
      </c>
      <c r="H20" s="254">
        <v>82694</v>
      </c>
      <c r="I20" s="254">
        <v>89704</v>
      </c>
      <c r="J20" s="257">
        <v>104554</v>
      </c>
      <c r="L20" s="222"/>
      <c r="M20" s="256">
        <v>3.4277983480489826E-2</v>
      </c>
      <c r="N20" s="257">
        <v>2407</v>
      </c>
      <c r="O20" s="258">
        <v>1.518718933729879E-2</v>
      </c>
      <c r="P20" s="257">
        <v>1103</v>
      </c>
      <c r="Q20" s="258">
        <v>4.6493964464939586E-2</v>
      </c>
      <c r="R20" s="257">
        <f t="shared" si="0"/>
        <v>3428</v>
      </c>
      <c r="S20" s="258">
        <f t="shared" si="1"/>
        <v>7.1748878923766801E-2</v>
      </c>
      <c r="T20" s="257">
        <f t="shared" si="2"/>
        <v>5536</v>
      </c>
      <c r="U20" s="258">
        <f t="shared" si="3"/>
        <v>8.4770358188018369E-2</v>
      </c>
      <c r="V20" s="257">
        <f t="shared" si="4"/>
        <v>7010</v>
      </c>
      <c r="W20" s="258">
        <v>0.17016228315612758</v>
      </c>
      <c r="X20" s="257">
        <v>15204</v>
      </c>
      <c r="Z20" s="224"/>
    </row>
    <row r="21" spans="2:28" x14ac:dyDescent="0.35">
      <c r="B21" s="303" t="s">
        <v>42</v>
      </c>
      <c r="C21" s="219"/>
      <c r="D21" s="253">
        <v>187101</v>
      </c>
      <c r="E21" s="254">
        <v>187165</v>
      </c>
      <c r="F21" s="254">
        <v>169910</v>
      </c>
      <c r="G21" s="254">
        <v>198080</v>
      </c>
      <c r="H21" s="254">
        <v>218173</v>
      </c>
      <c r="I21" s="254">
        <v>243836</v>
      </c>
      <c r="J21" s="257">
        <v>263380</v>
      </c>
      <c r="L21" s="222"/>
      <c r="M21" s="256">
        <v>3.4206123965141444E-4</v>
      </c>
      <c r="N21" s="257">
        <v>64</v>
      </c>
      <c r="O21" s="258">
        <v>-9.2191381935725181E-2</v>
      </c>
      <c r="P21" s="257">
        <v>-17255</v>
      </c>
      <c r="Q21" s="258">
        <v>0.16579365546465774</v>
      </c>
      <c r="R21" s="257">
        <f t="shared" si="0"/>
        <v>28170</v>
      </c>
      <c r="S21" s="258">
        <f t="shared" si="1"/>
        <v>0.10143881260096932</v>
      </c>
      <c r="T21" s="257">
        <f t="shared" si="2"/>
        <v>20093</v>
      </c>
      <c r="U21" s="258">
        <f t="shared" si="3"/>
        <v>0.11762683741801228</v>
      </c>
      <c r="V21" s="257">
        <f t="shared" si="4"/>
        <v>25663</v>
      </c>
      <c r="W21" s="258">
        <v>9.119232378640163E-2</v>
      </c>
      <c r="X21" s="257">
        <v>22011</v>
      </c>
      <c r="Z21" s="224"/>
    </row>
    <row r="22" spans="2:28" x14ac:dyDescent="0.35">
      <c r="B22" s="303" t="s">
        <v>43</v>
      </c>
      <c r="C22" s="219"/>
      <c r="D22" s="253">
        <v>43902</v>
      </c>
      <c r="E22" s="254">
        <v>44054</v>
      </c>
      <c r="F22" s="254">
        <v>44045</v>
      </c>
      <c r="G22" s="254">
        <v>46064</v>
      </c>
      <c r="H22" s="254">
        <v>47227</v>
      </c>
      <c r="I22" s="254">
        <v>50551</v>
      </c>
      <c r="J22" s="257">
        <v>57422</v>
      </c>
      <c r="L22" s="222"/>
      <c r="M22" s="256">
        <v>3.4622568447906232E-3</v>
      </c>
      <c r="N22" s="257">
        <v>152</v>
      </c>
      <c r="O22" s="258">
        <v>-2.0429472919603064E-4</v>
      </c>
      <c r="P22" s="257">
        <v>-9</v>
      </c>
      <c r="Q22" s="258">
        <v>4.5839482347598937E-2</v>
      </c>
      <c r="R22" s="257">
        <f t="shared" si="0"/>
        <v>2019</v>
      </c>
      <c r="S22" s="258">
        <f t="shared" si="1"/>
        <v>2.5247481764501645E-2</v>
      </c>
      <c r="T22" s="257">
        <f t="shared" si="2"/>
        <v>1163</v>
      </c>
      <c r="U22" s="258">
        <f t="shared" si="3"/>
        <v>7.0383467084506712E-2</v>
      </c>
      <c r="V22" s="257">
        <f t="shared" si="4"/>
        <v>3324</v>
      </c>
      <c r="W22" s="258">
        <v>0.14295382165605086</v>
      </c>
      <c r="X22" s="257">
        <v>7182</v>
      </c>
      <c r="Z22" s="224"/>
    </row>
    <row r="23" spans="2:28" x14ac:dyDescent="0.35">
      <c r="B23" s="303" t="s">
        <v>44</v>
      </c>
      <c r="C23" s="219"/>
      <c r="D23" s="253">
        <v>17706</v>
      </c>
      <c r="E23" s="254">
        <v>17755</v>
      </c>
      <c r="F23" s="254">
        <v>17268</v>
      </c>
      <c r="G23" s="254">
        <v>18123</v>
      </c>
      <c r="H23" s="254">
        <v>20187</v>
      </c>
      <c r="I23" s="254">
        <v>22154</v>
      </c>
      <c r="J23" s="257">
        <v>22638</v>
      </c>
      <c r="K23" s="304"/>
      <c r="L23" s="219"/>
      <c r="M23" s="256">
        <v>2.7674234722692148E-3</v>
      </c>
      <c r="N23" s="257">
        <v>49</v>
      </c>
      <c r="O23" s="258">
        <v>-2.7428893269501597E-2</v>
      </c>
      <c r="P23" s="257">
        <v>-487</v>
      </c>
      <c r="Q23" s="258">
        <v>4.9513551077136952E-2</v>
      </c>
      <c r="R23" s="257">
        <f t="shared" si="0"/>
        <v>855</v>
      </c>
      <c r="S23" s="258">
        <f t="shared" si="1"/>
        <v>0.11388842906803509</v>
      </c>
      <c r="T23" s="257">
        <f t="shared" si="2"/>
        <v>2064</v>
      </c>
      <c r="U23" s="258">
        <f t="shared" si="3"/>
        <v>9.743894585624413E-2</v>
      </c>
      <c r="V23" s="257">
        <f t="shared" si="4"/>
        <v>1967</v>
      </c>
      <c r="W23" s="258">
        <v>2.914033731872534E-2</v>
      </c>
      <c r="X23" s="257">
        <v>641</v>
      </c>
      <c r="Z23" s="224"/>
    </row>
    <row r="24" spans="2:28" x14ac:dyDescent="0.35">
      <c r="B24" s="303" t="s">
        <v>45</v>
      </c>
      <c r="C24" s="219"/>
      <c r="D24" s="253">
        <v>84144</v>
      </c>
      <c r="E24" s="254">
        <v>89779</v>
      </c>
      <c r="F24" s="254">
        <v>88748</v>
      </c>
      <c r="G24" s="254">
        <v>89865</v>
      </c>
      <c r="H24" s="254">
        <v>89904</v>
      </c>
      <c r="I24" s="254">
        <v>94658</v>
      </c>
      <c r="J24" s="257">
        <v>100513</v>
      </c>
      <c r="L24" s="222"/>
      <c r="M24" s="256">
        <v>6.6968530138809657E-2</v>
      </c>
      <c r="N24" s="257">
        <v>5635</v>
      </c>
      <c r="O24" s="258">
        <v>-1.1483754552846448E-2</v>
      </c>
      <c r="P24" s="257">
        <v>-1031</v>
      </c>
      <c r="Q24" s="258">
        <v>1.2586199125614206E-2</v>
      </c>
      <c r="R24" s="257">
        <f t="shared" si="0"/>
        <v>1117</v>
      </c>
      <c r="S24" s="258">
        <f t="shared" si="1"/>
        <v>4.3398430979801894E-4</v>
      </c>
      <c r="T24" s="257">
        <f t="shared" si="2"/>
        <v>39</v>
      </c>
      <c r="U24" s="258">
        <f t="shared" si="3"/>
        <v>5.2878626090051561E-2</v>
      </c>
      <c r="V24" s="257">
        <f t="shared" si="4"/>
        <v>4754</v>
      </c>
      <c r="W24" s="258">
        <v>7.1647137846107878E-2</v>
      </c>
      <c r="X24" s="257">
        <v>6720</v>
      </c>
      <c r="Z24" s="224"/>
    </row>
    <row r="25" spans="2:28" x14ac:dyDescent="0.35">
      <c r="B25" s="303" t="s">
        <v>46</v>
      </c>
      <c r="C25" s="219"/>
      <c r="D25" s="253">
        <v>11661</v>
      </c>
      <c r="E25" s="254">
        <v>12152</v>
      </c>
      <c r="F25" s="254">
        <v>11213</v>
      </c>
      <c r="G25" s="254">
        <v>11764</v>
      </c>
      <c r="H25" s="254">
        <v>12841</v>
      </c>
      <c r="I25" s="254">
        <v>13957</v>
      </c>
      <c r="J25" s="257">
        <v>14223</v>
      </c>
      <c r="L25" s="222"/>
      <c r="M25" s="256">
        <v>4.2106165851985233E-2</v>
      </c>
      <c r="N25" s="257">
        <v>491</v>
      </c>
      <c r="O25" s="258">
        <v>-7.7271231073074431E-2</v>
      </c>
      <c r="P25" s="257">
        <v>-939</v>
      </c>
      <c r="Q25" s="258">
        <v>4.9139391777401231E-2</v>
      </c>
      <c r="R25" s="257">
        <f t="shared" si="0"/>
        <v>551</v>
      </c>
      <c r="S25" s="258">
        <f t="shared" si="1"/>
        <v>9.1550493029581848E-2</v>
      </c>
      <c r="T25" s="257">
        <f t="shared" si="2"/>
        <v>1077</v>
      </c>
      <c r="U25" s="258">
        <f t="shared" si="3"/>
        <v>8.6909119227474463E-2</v>
      </c>
      <c r="V25" s="257">
        <f t="shared" si="4"/>
        <v>1116</v>
      </c>
      <c r="W25" s="258">
        <v>2.3974082073434211E-2</v>
      </c>
      <c r="X25" s="257">
        <v>333</v>
      </c>
      <c r="Z25" s="224"/>
    </row>
    <row r="26" spans="2:28" x14ac:dyDescent="0.35">
      <c r="B26" s="305" t="s">
        <v>1</v>
      </c>
      <c r="C26" s="219"/>
      <c r="D26" s="260">
        <v>3710</v>
      </c>
      <c r="E26" s="261">
        <v>3873</v>
      </c>
      <c r="F26" s="261">
        <v>3677</v>
      </c>
      <c r="G26" s="261">
        <v>3992</v>
      </c>
      <c r="H26" s="261">
        <v>4310</v>
      </c>
      <c r="I26" s="261">
        <v>4565</v>
      </c>
      <c r="J26" s="265">
        <v>4930</v>
      </c>
      <c r="K26" s="1225"/>
      <c r="L26" s="219"/>
      <c r="M26" s="264">
        <v>4.3935309973045733E-2</v>
      </c>
      <c r="N26" s="265">
        <v>163</v>
      </c>
      <c r="O26" s="266">
        <v>-5.060676478182291E-2</v>
      </c>
      <c r="P26" s="265">
        <v>-196</v>
      </c>
      <c r="Q26" s="266">
        <v>8.5667663856404674E-2</v>
      </c>
      <c r="R26" s="265">
        <f t="shared" si="0"/>
        <v>315</v>
      </c>
      <c r="S26" s="266">
        <f t="shared" si="1"/>
        <v>7.965931863727449E-2</v>
      </c>
      <c r="T26" s="265">
        <f t="shared" si="2"/>
        <v>318</v>
      </c>
      <c r="U26" s="266">
        <f t="shared" si="3"/>
        <v>5.9164733178654227E-2</v>
      </c>
      <c r="V26" s="265">
        <f t="shared" si="4"/>
        <v>255</v>
      </c>
      <c r="W26" s="266">
        <v>9.4339622641509413E-2</v>
      </c>
      <c r="X26" s="265">
        <v>425</v>
      </c>
      <c r="Z26" s="224"/>
      <c r="AA26" s="224"/>
      <c r="AB26" s="286"/>
    </row>
    <row r="27" spans="2:28" x14ac:dyDescent="0.35">
      <c r="B27" s="235" t="s">
        <v>0</v>
      </c>
      <c r="C27" s="219"/>
      <c r="D27" s="1226">
        <f t="shared" ref="D27:J27" si="5">SUM(D9:D26)</f>
        <v>1320659</v>
      </c>
      <c r="E27" s="306">
        <f t="shared" si="5"/>
        <v>1411021</v>
      </c>
      <c r="F27" s="307">
        <f t="shared" si="5"/>
        <v>1427207</v>
      </c>
      <c r="G27" s="306">
        <f t="shared" si="5"/>
        <v>1569205</v>
      </c>
      <c r="H27" s="307">
        <v>1727429</v>
      </c>
      <c r="I27" s="306">
        <v>1906051</v>
      </c>
      <c r="J27" s="306">
        <f t="shared" si="5"/>
        <v>2095013</v>
      </c>
      <c r="K27" s="308"/>
      <c r="L27" s="222"/>
      <c r="M27" s="240">
        <f t="shared" ref="M27" si="6">E27/D27-1</f>
        <v>6.842190149008931E-2</v>
      </c>
      <c r="N27" s="241">
        <f t="shared" ref="N27" si="7">E27-D27</f>
        <v>90362</v>
      </c>
      <c r="O27" s="242">
        <f t="shared" ref="O27" si="8">F27/E27-1</f>
        <v>1.1471126227037054E-2</v>
      </c>
      <c r="P27" s="243">
        <f t="shared" ref="P27" si="9">F27-E27</f>
        <v>16186</v>
      </c>
      <c r="Q27" s="242">
        <f t="shared" ref="Q27" si="10">G27/F27-1</f>
        <v>9.9493626362538778E-2</v>
      </c>
      <c r="R27" s="237">
        <f t="shared" si="0"/>
        <v>141998</v>
      </c>
      <c r="S27" s="242">
        <f t="shared" si="1"/>
        <v>0.10083067540569912</v>
      </c>
      <c r="T27" s="243">
        <f t="shared" si="2"/>
        <v>158224</v>
      </c>
      <c r="U27" s="309">
        <f>I27/H27-1</f>
        <v>0.10340338155721596</v>
      </c>
      <c r="V27" s="237">
        <f>I27-H27</f>
        <v>178622</v>
      </c>
      <c r="W27" s="242">
        <v>0.11058494861919899</v>
      </c>
      <c r="X27" s="243">
        <v>208608</v>
      </c>
    </row>
    <row r="28" spans="2:28" x14ac:dyDescent="0.35">
      <c r="D28" s="296"/>
      <c r="F28" s="296"/>
      <c r="H28" s="296"/>
      <c r="I28" s="296"/>
      <c r="K28" s="296"/>
    </row>
  </sheetData>
  <mergeCells count="9">
    <mergeCell ref="B3:W3"/>
    <mergeCell ref="D5:K6"/>
    <mergeCell ref="M5:X5"/>
    <mergeCell ref="M6:N6"/>
    <mergeCell ref="O6:P6"/>
    <mergeCell ref="W6:X6"/>
    <mergeCell ref="Q6:R6"/>
    <mergeCell ref="S6:T6"/>
    <mergeCell ref="U6:V6"/>
  </mergeCells>
  <pageMargins left="0.7" right="0.7" top="0.75" bottom="0.75" header="0.3" footer="0.3"/>
  <pageSetup paperSize="9" scale="64" orientation="landscape" horizontalDpi="300" verticalDpi="300"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700-000007000000}">
          <x14:colorSeries rgb="FF376092"/>
          <x14:colorNegative rgb="FFD00000"/>
          <x14:colorAxis rgb="FF000000"/>
          <x14:colorMarkers rgb="FFD00000"/>
          <x14:colorFirst rgb="FFD00000"/>
          <x14:colorLast rgb="FFD00000"/>
          <x14:colorHigh rgb="FFD00000"/>
          <x14:colorLow rgb="FFD00000"/>
          <x14:sparklines>
            <x14:sparkline>
              <xm:f>EVO_prest!D9:J9</xm:f>
              <xm:sqref>K9</xm:sqref>
            </x14:sparkline>
            <x14:sparkline>
              <xm:f>EVO_prest!D10:J10</xm:f>
              <xm:sqref>K10</xm:sqref>
            </x14:sparkline>
            <x14:sparkline>
              <xm:f>EVO_prest!D11:J11</xm:f>
              <xm:sqref>K11</xm:sqref>
            </x14:sparkline>
            <x14:sparkline>
              <xm:f>EVO_prest!D12:J12</xm:f>
              <xm:sqref>K12</xm:sqref>
            </x14:sparkline>
            <x14:sparkline>
              <xm:f>EVO_prest!D13:J13</xm:f>
              <xm:sqref>K13</xm:sqref>
            </x14:sparkline>
            <x14:sparkline>
              <xm:f>EVO_prest!D14:J14</xm:f>
              <xm:sqref>K14</xm:sqref>
            </x14:sparkline>
            <x14:sparkline>
              <xm:f>EVO_prest!D15:J15</xm:f>
              <xm:sqref>K15</xm:sqref>
            </x14:sparkline>
            <x14:sparkline>
              <xm:f>EVO_prest!D16:J16</xm:f>
              <xm:sqref>K16</xm:sqref>
            </x14:sparkline>
            <x14:sparkline>
              <xm:f>EVO_prest!D17:J17</xm:f>
              <xm:sqref>K17</xm:sqref>
            </x14:sparkline>
            <x14:sparkline>
              <xm:f>EVO_prest!D18:J18</xm:f>
              <xm:sqref>K18</xm:sqref>
            </x14:sparkline>
            <x14:sparkline>
              <xm:f>EVO_prest!D19:J19</xm:f>
              <xm:sqref>K19</xm:sqref>
            </x14:sparkline>
            <x14:sparkline>
              <xm:f>EVO_prest!D20:J20</xm:f>
              <xm:sqref>K20</xm:sqref>
            </x14:sparkline>
            <x14:sparkline>
              <xm:f>EVO_prest!D21:J21</xm:f>
              <xm:sqref>K21</xm:sqref>
            </x14:sparkline>
            <x14:sparkline>
              <xm:f>EVO_prest!D22:J22</xm:f>
              <xm:sqref>K22</xm:sqref>
            </x14:sparkline>
            <x14:sparkline>
              <xm:f>EVO_prest!D23:J23</xm:f>
              <xm:sqref>K23</xm:sqref>
            </x14:sparkline>
            <x14:sparkline>
              <xm:f>EVO_prest!D24:J24</xm:f>
              <xm:sqref>K24</xm:sqref>
            </x14:sparkline>
            <x14:sparkline>
              <xm:f>EVO_prest!D25:J25</xm:f>
              <xm:sqref>K25</xm:sqref>
            </x14:sparkline>
            <x14:sparkline>
              <xm:f>EVO_prest!D26:J26</xm:f>
              <xm:sqref>K26</xm:sqref>
            </x14:sparkline>
            <x14:sparkline>
              <xm:f>EVO_prest!D27:J27</xm:f>
              <xm:sqref>K27</xm:sqref>
            </x14:sparkline>
          </x14:sparklines>
        </x14:sparklineGroup>
      </x14:sparklineGroup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86">
    <tabColor theme="0"/>
    <pageSetUpPr fitToPage="1"/>
  </sheetPr>
  <dimension ref="A1:BA46"/>
  <sheetViews>
    <sheetView showGridLines="0" zoomScaleNormal="100"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392"/>
      <c r="C2" s="1392"/>
    </row>
    <row r="3" spans="1:53" s="345" customFormat="1" ht="4.5" customHeight="1" x14ac:dyDescent="0.25">
      <c r="B3" s="1393"/>
      <c r="C3" s="1393"/>
    </row>
    <row r="4" spans="1:53" s="345" customFormat="1" ht="17.25" customHeight="1" x14ac:dyDescent="0.25">
      <c r="A4" s="1394" t="s">
        <v>391</v>
      </c>
      <c r="B4" s="1394"/>
      <c r="C4" s="1394"/>
      <c r="D4" s="1394"/>
      <c r="E4" s="1394"/>
      <c r="F4" s="1394"/>
      <c r="G4" s="1394"/>
      <c r="H4" s="1394"/>
      <c r="I4" s="1394"/>
      <c r="J4" s="1394"/>
      <c r="K4" s="1394"/>
      <c r="L4" s="1394"/>
      <c r="M4" s="1394"/>
      <c r="N4" s="1394"/>
      <c r="O4" s="1394"/>
      <c r="P4" s="1394"/>
      <c r="Q4" s="1394"/>
      <c r="R4" s="1394"/>
      <c r="S4" s="1394"/>
      <c r="T4" s="1394"/>
      <c r="U4" s="1394"/>
      <c r="V4" s="1394"/>
      <c r="W4" s="1394"/>
      <c r="X4" s="1394"/>
      <c r="Y4" s="1394"/>
      <c r="Z4" s="1394"/>
      <c r="AA4" s="1394"/>
      <c r="AB4" s="1394"/>
      <c r="AC4" s="1394"/>
    </row>
    <row r="5" spans="1:53" s="345" customFormat="1" ht="17.25" customHeight="1" x14ac:dyDescent="0.25">
      <c r="B5" s="1395"/>
      <c r="C5" s="1395"/>
      <c r="D5" s="1395"/>
      <c r="E5" s="1395"/>
      <c r="F5" s="1395"/>
      <c r="G5" s="1395"/>
      <c r="H5" s="1395"/>
      <c r="I5" s="1395"/>
      <c r="J5" s="1395"/>
      <c r="K5" s="1395"/>
      <c r="L5" s="1395"/>
      <c r="M5" s="1395"/>
      <c r="N5" s="1395"/>
      <c r="O5" s="1395"/>
      <c r="P5" s="1395"/>
      <c r="Q5" s="1395"/>
      <c r="R5" s="1395"/>
      <c r="S5" s="1395"/>
      <c r="T5" s="1395"/>
      <c r="U5" s="1395"/>
      <c r="V5" s="1395"/>
      <c r="W5" s="1395"/>
      <c r="X5" s="1395"/>
      <c r="Y5" s="1395"/>
      <c r="Z5" s="1395"/>
      <c r="AA5" s="1395"/>
      <c r="AB5" s="1395"/>
      <c r="AC5" s="1395"/>
    </row>
    <row r="6" spans="1:53" s="345" customFormat="1" ht="6" customHeight="1" x14ac:dyDescent="0.25"/>
    <row r="7" spans="1:53" s="322" customFormat="1" ht="12.75" customHeight="1" x14ac:dyDescent="0.25">
      <c r="A7" s="316"/>
      <c r="B7" s="1396" t="s">
        <v>12</v>
      </c>
      <c r="C7" s="317"/>
      <c r="D7" s="1399" t="s">
        <v>475</v>
      </c>
      <c r="E7" s="1400"/>
      <c r="F7" s="1400"/>
      <c r="G7" s="1400"/>
      <c r="H7" s="1400"/>
      <c r="I7" s="318"/>
      <c r="J7" s="1403"/>
      <c r="K7" s="1403"/>
      <c r="L7" s="1403"/>
      <c r="M7" s="1403"/>
      <c r="N7" s="1403"/>
      <c r="O7" s="1403"/>
      <c r="P7" s="318"/>
      <c r="Q7" s="1403"/>
      <c r="R7" s="1403"/>
      <c r="S7" s="1403"/>
      <c r="T7" s="1403"/>
      <c r="U7" s="1403"/>
      <c r="V7" s="1403"/>
      <c r="W7" s="318"/>
      <c r="X7" s="1403"/>
      <c r="Y7" s="1403"/>
      <c r="Z7" s="1403"/>
      <c r="AA7" s="1403"/>
      <c r="AB7" s="1403"/>
      <c r="AC7" s="1404"/>
      <c r="AD7" s="319"/>
      <c r="AE7" s="319"/>
      <c r="AF7" s="320"/>
      <c r="AG7" s="320"/>
      <c r="AH7" s="320"/>
      <c r="AI7" s="320"/>
      <c r="AJ7" s="320"/>
      <c r="AK7" s="320"/>
      <c r="AL7" s="321"/>
    </row>
    <row r="8" spans="1:53" s="322" customFormat="1" ht="33.75" customHeight="1" x14ac:dyDescent="0.25">
      <c r="A8" s="316"/>
      <c r="B8" s="1397"/>
      <c r="C8" s="317"/>
      <c r="D8" s="1401"/>
      <c r="E8" s="1402"/>
      <c r="F8" s="1402"/>
      <c r="G8" s="1402"/>
      <c r="H8" s="1402"/>
      <c r="I8" s="323"/>
      <c r="J8" s="1405" t="s">
        <v>214</v>
      </c>
      <c r="K8" s="1406"/>
      <c r="L8" s="1406"/>
      <c r="M8" s="1406"/>
      <c r="N8" s="1406"/>
      <c r="O8" s="1407"/>
      <c r="P8" s="317"/>
      <c r="Q8" s="1405" t="s">
        <v>215</v>
      </c>
      <c r="R8" s="1406"/>
      <c r="S8" s="1406"/>
      <c r="T8" s="1406"/>
      <c r="U8" s="1406"/>
      <c r="V8" s="1407"/>
      <c r="W8" s="317"/>
      <c r="X8" s="1405" t="s">
        <v>216</v>
      </c>
      <c r="Y8" s="1406"/>
      <c r="Z8" s="1406"/>
      <c r="AA8" s="1406"/>
      <c r="AB8" s="1406"/>
      <c r="AC8" s="1407"/>
      <c r="AD8" s="319"/>
      <c r="AE8" s="319"/>
      <c r="AF8" s="320"/>
      <c r="AG8" s="320"/>
      <c r="AH8" s="320"/>
      <c r="AI8" s="320"/>
      <c r="AJ8" s="320"/>
      <c r="AK8" s="320"/>
      <c r="AL8" s="321"/>
    </row>
    <row r="9" spans="1:53" s="322" customFormat="1" ht="21.75" customHeight="1" x14ac:dyDescent="0.25">
      <c r="A9" s="316"/>
      <c r="B9" s="1397"/>
      <c r="C9" s="317"/>
      <c r="D9" s="1408" t="s">
        <v>9</v>
      </c>
      <c r="E9" s="1409" t="s">
        <v>24</v>
      </c>
      <c r="F9" s="1410"/>
      <c r="G9" s="1409" t="s">
        <v>23</v>
      </c>
      <c r="H9" s="1411"/>
      <c r="I9" s="323"/>
      <c r="J9" s="1388" t="s">
        <v>9</v>
      </c>
      <c r="K9" s="1382" t="s">
        <v>212</v>
      </c>
      <c r="L9" s="1384" t="s">
        <v>24</v>
      </c>
      <c r="M9" s="1385"/>
      <c r="N9" s="1386" t="s">
        <v>23</v>
      </c>
      <c r="O9" s="1387"/>
      <c r="P9" s="317"/>
      <c r="Q9" s="1388" t="s">
        <v>9</v>
      </c>
      <c r="R9" s="1382" t="s">
        <v>212</v>
      </c>
      <c r="S9" s="1384" t="s">
        <v>24</v>
      </c>
      <c r="T9" s="1385"/>
      <c r="U9" s="1386" t="s">
        <v>23</v>
      </c>
      <c r="V9" s="1387"/>
      <c r="W9" s="317"/>
      <c r="X9" s="1388" t="s">
        <v>9</v>
      </c>
      <c r="Y9" s="1382" t="s">
        <v>212</v>
      </c>
      <c r="Z9" s="1384" t="s">
        <v>24</v>
      </c>
      <c r="AA9" s="1385"/>
      <c r="AB9" s="1386" t="s">
        <v>23</v>
      </c>
      <c r="AC9" s="1387"/>
      <c r="AD9" s="319"/>
      <c r="AE9" s="319"/>
      <c r="AF9" s="320"/>
      <c r="AG9" s="320"/>
      <c r="AH9" s="320"/>
      <c r="AI9" s="320"/>
      <c r="AJ9" s="320"/>
      <c r="AK9" s="320"/>
      <c r="AL9" s="321"/>
    </row>
    <row r="10" spans="1:53" s="322" customFormat="1" ht="36.75" customHeight="1" x14ac:dyDescent="0.25">
      <c r="A10" s="316"/>
      <c r="B10" s="1398"/>
      <c r="C10" s="317"/>
      <c r="D10" s="1389"/>
      <c r="E10" s="407" t="s">
        <v>9</v>
      </c>
      <c r="F10" s="403" t="s">
        <v>212</v>
      </c>
      <c r="G10" s="406" t="s">
        <v>9</v>
      </c>
      <c r="H10" s="886" t="s">
        <v>212</v>
      </c>
      <c r="I10" s="346"/>
      <c r="J10" s="1389"/>
      <c r="K10" s="1383"/>
      <c r="L10" s="404" t="s">
        <v>9</v>
      </c>
      <c r="M10" s="403" t="s">
        <v>213</v>
      </c>
      <c r="N10" s="407" t="s">
        <v>9</v>
      </c>
      <c r="O10" s="402" t="s">
        <v>213</v>
      </c>
      <c r="P10" s="347"/>
      <c r="Q10" s="1389"/>
      <c r="R10" s="1383"/>
      <c r="S10" s="404" t="s">
        <v>9</v>
      </c>
      <c r="T10" s="403" t="s">
        <v>213</v>
      </c>
      <c r="U10" s="407" t="s">
        <v>9</v>
      </c>
      <c r="V10" s="402" t="s">
        <v>213</v>
      </c>
      <c r="W10" s="347"/>
      <c r="X10" s="1389"/>
      <c r="Y10" s="1383"/>
      <c r="Z10" s="404" t="s">
        <v>9</v>
      </c>
      <c r="AA10" s="403" t="s">
        <v>213</v>
      </c>
      <c r="AB10" s="407" t="s">
        <v>9</v>
      </c>
      <c r="AC10" s="402" t="s">
        <v>213</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8584147</v>
      </c>
      <c r="E12" s="352">
        <f>L12+S12+Z12</f>
        <v>4354316</v>
      </c>
      <c r="F12" s="353">
        <f>E12/$D12*100</f>
        <v>50.725086604411594</v>
      </c>
      <c r="G12" s="352">
        <f>N12+U12+AB12</f>
        <v>4229831</v>
      </c>
      <c r="H12" s="354">
        <f>G12/$D12*100</f>
        <v>49.274913395588406</v>
      </c>
      <c r="I12" s="350"/>
      <c r="J12" s="355">
        <f>L12+N12</f>
        <v>7016107</v>
      </c>
      <c r="K12" s="356">
        <f>J12/$D12*100</f>
        <v>81.733304427335639</v>
      </c>
      <c r="L12" s="357">
        <v>3476457</v>
      </c>
      <c r="M12" s="353">
        <v>49.549657666281313</v>
      </c>
      <c r="N12" s="357">
        <v>3539650</v>
      </c>
      <c r="O12" s="358">
        <v>50.450342333718687</v>
      </c>
      <c r="P12" s="350"/>
      <c r="Q12" s="355">
        <v>1145951</v>
      </c>
      <c r="R12" s="356">
        <v>13.349619944765626</v>
      </c>
      <c r="S12" s="357">
        <v>613159</v>
      </c>
      <c r="T12" s="353">
        <v>53.506563544165495</v>
      </c>
      <c r="U12" s="357">
        <v>532792</v>
      </c>
      <c r="V12" s="358">
        <v>46.493436455834498</v>
      </c>
      <c r="W12" s="350"/>
      <c r="X12" s="355">
        <v>422089</v>
      </c>
      <c r="Y12" s="356">
        <v>4.91707562789873</v>
      </c>
      <c r="Z12" s="357">
        <v>264700</v>
      </c>
      <c r="AA12" s="353">
        <v>62.711892515559519</v>
      </c>
      <c r="AB12" s="357">
        <v>157389</v>
      </c>
      <c r="AC12" s="358">
        <f t="shared" ref="AC12:AC29" si="0">AB12/$X12*100</f>
        <v>37.288107484440488</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1341289</v>
      </c>
      <c r="E13" s="365">
        <f t="shared" ref="E13:E29" si="2">L13+S13+Z13</f>
        <v>678615</v>
      </c>
      <c r="F13" s="366">
        <f t="shared" ref="F13:H28" si="3">E13/$D13*100</f>
        <v>50.59424180769394</v>
      </c>
      <c r="G13" s="365">
        <f t="shared" ref="G13:G29" si="4">N13+U13+AB13</f>
        <v>662674</v>
      </c>
      <c r="H13" s="367">
        <f t="shared" si="3"/>
        <v>49.40575819230606</v>
      </c>
      <c r="I13" s="350"/>
      <c r="J13" s="368">
        <f t="shared" ref="J13:J29" si="5">L13+N13</f>
        <v>1044239</v>
      </c>
      <c r="K13" s="369">
        <f t="shared" ref="K13:K29" si="6">J13/$D13*100</f>
        <v>77.853393265731697</v>
      </c>
      <c r="L13" s="370">
        <v>511688</v>
      </c>
      <c r="M13" s="371">
        <v>49.001042864708175</v>
      </c>
      <c r="N13" s="370">
        <v>532551</v>
      </c>
      <c r="O13" s="372">
        <v>50.998957135291825</v>
      </c>
      <c r="P13" s="350"/>
      <c r="Q13" s="368">
        <v>200993</v>
      </c>
      <c r="R13" s="369">
        <v>14.985062876084124</v>
      </c>
      <c r="S13" s="370">
        <v>106998</v>
      </c>
      <c r="T13" s="371">
        <v>53.23468976531521</v>
      </c>
      <c r="U13" s="370">
        <v>93995</v>
      </c>
      <c r="V13" s="372">
        <v>46.76531023468479</v>
      </c>
      <c r="W13" s="350"/>
      <c r="X13" s="368">
        <v>96057</v>
      </c>
      <c r="Y13" s="369">
        <v>7.1615438581841797</v>
      </c>
      <c r="Z13" s="370">
        <v>59929</v>
      </c>
      <c r="AA13" s="371">
        <v>62.388998198986023</v>
      </c>
      <c r="AB13" s="370">
        <v>36128</v>
      </c>
      <c r="AC13" s="372">
        <f t="shared" si="0"/>
        <v>37.611001801013984</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1006060</v>
      </c>
      <c r="E14" s="365">
        <f t="shared" si="2"/>
        <v>526321</v>
      </c>
      <c r="F14" s="366">
        <f t="shared" si="3"/>
        <v>52.315070671729323</v>
      </c>
      <c r="G14" s="365">
        <f t="shared" si="4"/>
        <v>479739</v>
      </c>
      <c r="H14" s="367">
        <f t="shared" si="3"/>
        <v>47.684929328270684</v>
      </c>
      <c r="I14" s="350"/>
      <c r="J14" s="368">
        <f t="shared" si="5"/>
        <v>728875</v>
      </c>
      <c r="K14" s="369">
        <f t="shared" si="6"/>
        <v>72.448462318350792</v>
      </c>
      <c r="L14" s="370">
        <v>366097</v>
      </c>
      <c r="M14" s="371">
        <v>50.227679643285882</v>
      </c>
      <c r="N14" s="370">
        <v>362778</v>
      </c>
      <c r="O14" s="372">
        <v>49.772320356714111</v>
      </c>
      <c r="P14" s="350"/>
      <c r="Q14" s="368">
        <v>193292</v>
      </c>
      <c r="R14" s="369">
        <v>19.212770610102776</v>
      </c>
      <c r="S14" s="370">
        <v>105688</v>
      </c>
      <c r="T14" s="371">
        <v>54.677896653767355</v>
      </c>
      <c r="U14" s="370">
        <v>87604</v>
      </c>
      <c r="V14" s="372">
        <v>45.322103346232645</v>
      </c>
      <c r="W14" s="350"/>
      <c r="X14" s="368">
        <v>83893</v>
      </c>
      <c r="Y14" s="369">
        <v>8.3387670715464282</v>
      </c>
      <c r="Z14" s="370">
        <v>54536</v>
      </c>
      <c r="AA14" s="371">
        <v>65.006615569833002</v>
      </c>
      <c r="AB14" s="370">
        <v>29357</v>
      </c>
      <c r="AC14" s="372">
        <f t="shared" si="0"/>
        <v>34.993384430166998</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1209906</v>
      </c>
      <c r="E15" s="365">
        <f t="shared" si="2"/>
        <v>607257</v>
      </c>
      <c r="F15" s="366">
        <f t="shared" si="3"/>
        <v>50.190428016721953</v>
      </c>
      <c r="G15" s="365">
        <f t="shared" si="4"/>
        <v>602649</v>
      </c>
      <c r="H15" s="367">
        <f t="shared" si="3"/>
        <v>49.80957198327804</v>
      </c>
      <c r="I15" s="350"/>
      <c r="J15" s="368">
        <f t="shared" si="5"/>
        <v>1010320</v>
      </c>
      <c r="K15" s="369">
        <f t="shared" si="6"/>
        <v>83.504007749362358</v>
      </c>
      <c r="L15" s="370">
        <v>496569</v>
      </c>
      <c r="M15" s="371">
        <v>49.149675350384037</v>
      </c>
      <c r="N15" s="370">
        <v>513751</v>
      </c>
      <c r="O15" s="372">
        <v>50.850324649615963</v>
      </c>
      <c r="P15" s="350"/>
      <c r="Q15" s="368">
        <v>147036</v>
      </c>
      <c r="R15" s="369">
        <v>12.152679629657181</v>
      </c>
      <c r="S15" s="370">
        <v>78176</v>
      </c>
      <c r="T15" s="371">
        <v>53.167931662994093</v>
      </c>
      <c r="U15" s="370">
        <v>68860</v>
      </c>
      <c r="V15" s="372">
        <v>46.832068337005907</v>
      </c>
      <c r="W15" s="350"/>
      <c r="X15" s="368">
        <v>52550</v>
      </c>
      <c r="Y15" s="369">
        <v>4.3433126209804733</v>
      </c>
      <c r="Z15" s="370">
        <v>32512</v>
      </c>
      <c r="AA15" s="371">
        <v>61.868696479543296</v>
      </c>
      <c r="AB15" s="370">
        <v>20038</v>
      </c>
      <c r="AC15" s="372">
        <f t="shared" si="0"/>
        <v>38.131303520456704</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2213016</v>
      </c>
      <c r="E16" s="365">
        <f t="shared" si="2"/>
        <v>1120293</v>
      </c>
      <c r="F16" s="366">
        <f t="shared" si="3"/>
        <v>50.622905573208691</v>
      </c>
      <c r="G16" s="365">
        <f t="shared" si="4"/>
        <v>1092723</v>
      </c>
      <c r="H16" s="367">
        <f t="shared" si="3"/>
        <v>49.377094426791309</v>
      </c>
      <c r="I16" s="350"/>
      <c r="J16" s="368">
        <f t="shared" si="5"/>
        <v>1826469</v>
      </c>
      <c r="K16" s="369">
        <f t="shared" si="6"/>
        <v>82.533022806884361</v>
      </c>
      <c r="L16" s="370">
        <v>907631</v>
      </c>
      <c r="M16" s="371">
        <v>49.69320585238512</v>
      </c>
      <c r="N16" s="370">
        <v>918838</v>
      </c>
      <c r="O16" s="372">
        <v>50.306794147614873</v>
      </c>
      <c r="P16" s="350"/>
      <c r="Q16" s="368">
        <v>288173</v>
      </c>
      <c r="R16" s="369">
        <v>13.021731428963912</v>
      </c>
      <c r="S16" s="370">
        <v>152018</v>
      </c>
      <c r="T16" s="371">
        <v>52.752339740364299</v>
      </c>
      <c r="U16" s="370">
        <v>136155</v>
      </c>
      <c r="V16" s="372">
        <v>47.247660259635701</v>
      </c>
      <c r="W16" s="350"/>
      <c r="X16" s="368">
        <v>98374</v>
      </c>
      <c r="Y16" s="369">
        <v>4.4452457641517276</v>
      </c>
      <c r="Z16" s="370">
        <v>60644</v>
      </c>
      <c r="AA16" s="371">
        <v>61.646369975806614</v>
      </c>
      <c r="AB16" s="370">
        <v>37730</v>
      </c>
      <c r="AC16" s="372">
        <f t="shared" si="0"/>
        <v>38.353630024193386</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588387</v>
      </c>
      <c r="E17" s="375">
        <f t="shared" si="2"/>
        <v>303254</v>
      </c>
      <c r="F17" s="376">
        <f t="shared" si="3"/>
        <v>51.539887862920153</v>
      </c>
      <c r="G17" s="375">
        <f t="shared" si="4"/>
        <v>285133</v>
      </c>
      <c r="H17" s="367">
        <f t="shared" si="3"/>
        <v>48.460112137079847</v>
      </c>
      <c r="I17" s="350"/>
      <c r="J17" s="377">
        <f t="shared" si="5"/>
        <v>450214</v>
      </c>
      <c r="K17" s="378">
        <f t="shared" si="6"/>
        <v>76.516646356904545</v>
      </c>
      <c r="L17" s="375">
        <v>224707</v>
      </c>
      <c r="M17" s="376">
        <v>49.911153362623104</v>
      </c>
      <c r="N17" s="375">
        <v>225507</v>
      </c>
      <c r="O17" s="372">
        <v>50.088846637376896</v>
      </c>
      <c r="P17" s="350"/>
      <c r="Q17" s="377">
        <v>97495</v>
      </c>
      <c r="R17" s="378">
        <v>16.569876628817429</v>
      </c>
      <c r="S17" s="375">
        <v>52210</v>
      </c>
      <c r="T17" s="376">
        <v>53.551464177650132</v>
      </c>
      <c r="U17" s="375">
        <v>45285</v>
      </c>
      <c r="V17" s="372">
        <v>46.448535822349861</v>
      </c>
      <c r="W17" s="350"/>
      <c r="X17" s="377">
        <v>40678</v>
      </c>
      <c r="Y17" s="378">
        <v>6.9134770142780173</v>
      </c>
      <c r="Z17" s="375">
        <v>26337</v>
      </c>
      <c r="AA17" s="376">
        <v>64.745071045774125</v>
      </c>
      <c r="AB17" s="375">
        <v>14341</v>
      </c>
      <c r="AC17" s="372">
        <f t="shared" si="0"/>
        <v>35.254928954225875</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2383703</v>
      </c>
      <c r="E18" s="365">
        <f t="shared" si="2"/>
        <v>1210118</v>
      </c>
      <c r="F18" s="366">
        <f t="shared" si="3"/>
        <v>50.766307715348766</v>
      </c>
      <c r="G18" s="365">
        <f t="shared" si="4"/>
        <v>1173585</v>
      </c>
      <c r="H18" s="367">
        <f t="shared" si="3"/>
        <v>49.233692284651234</v>
      </c>
      <c r="I18" s="350"/>
      <c r="J18" s="368">
        <f t="shared" si="5"/>
        <v>1752567</v>
      </c>
      <c r="K18" s="369">
        <f t="shared" si="6"/>
        <v>73.522875962315766</v>
      </c>
      <c r="L18" s="370">
        <v>861816</v>
      </c>
      <c r="M18" s="371">
        <v>49.174496609830037</v>
      </c>
      <c r="N18" s="370">
        <v>890751</v>
      </c>
      <c r="O18" s="372">
        <v>50.825503390169956</v>
      </c>
      <c r="P18" s="350"/>
      <c r="Q18" s="368">
        <v>413741</v>
      </c>
      <c r="R18" s="369">
        <v>17.357070071229511</v>
      </c>
      <c r="S18" s="370">
        <v>213048</v>
      </c>
      <c r="T18" s="371">
        <v>51.493083837473193</v>
      </c>
      <c r="U18" s="370">
        <v>200693</v>
      </c>
      <c r="V18" s="372">
        <v>48.506916162526799</v>
      </c>
      <c r="W18" s="350"/>
      <c r="X18" s="368">
        <v>217395</v>
      </c>
      <c r="Y18" s="369">
        <v>9.120053966454714</v>
      </c>
      <c r="Z18" s="370">
        <v>135254</v>
      </c>
      <c r="AA18" s="371">
        <v>62.215782331700368</v>
      </c>
      <c r="AB18" s="370">
        <v>82141</v>
      </c>
      <c r="AC18" s="372">
        <f t="shared" si="0"/>
        <v>37.78421766829964</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2084086</v>
      </c>
      <c r="E19" s="365">
        <f t="shared" si="2"/>
        <v>1038971</v>
      </c>
      <c r="F19" s="366">
        <f t="shared" si="3"/>
        <v>49.852597253664193</v>
      </c>
      <c r="G19" s="365">
        <f t="shared" si="4"/>
        <v>1045115</v>
      </c>
      <c r="H19" s="367">
        <f t="shared" si="3"/>
        <v>50.1474027463358</v>
      </c>
      <c r="I19" s="350"/>
      <c r="J19" s="368">
        <f t="shared" si="5"/>
        <v>1679650</v>
      </c>
      <c r="K19" s="369">
        <f t="shared" si="6"/>
        <v>80.594082969704701</v>
      </c>
      <c r="L19" s="370">
        <v>816305</v>
      </c>
      <c r="M19" s="371">
        <v>48.599708272556782</v>
      </c>
      <c r="N19" s="370">
        <v>863345</v>
      </c>
      <c r="O19" s="372">
        <v>51.400291727443218</v>
      </c>
      <c r="P19" s="350"/>
      <c r="Q19" s="368">
        <v>273430</v>
      </c>
      <c r="R19" s="369">
        <v>13.119900042512642</v>
      </c>
      <c r="S19" s="370">
        <v>142320</v>
      </c>
      <c r="T19" s="371">
        <v>52.049884796840139</v>
      </c>
      <c r="U19" s="370">
        <v>131110</v>
      </c>
      <c r="V19" s="372">
        <v>47.950115203159861</v>
      </c>
      <c r="W19" s="350"/>
      <c r="X19" s="368">
        <v>131006</v>
      </c>
      <c r="Y19" s="369">
        <v>6.2860169877826539</v>
      </c>
      <c r="Z19" s="370">
        <v>80346</v>
      </c>
      <c r="AA19" s="371">
        <v>61.330015419141105</v>
      </c>
      <c r="AB19" s="370">
        <v>50660</v>
      </c>
      <c r="AC19" s="372">
        <f t="shared" si="0"/>
        <v>38.669984580858888</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7901963</v>
      </c>
      <c r="E20" s="365">
        <f t="shared" si="2"/>
        <v>4014740</v>
      </c>
      <c r="F20" s="366">
        <f t="shared" si="3"/>
        <v>50.806869128595011</v>
      </c>
      <c r="G20" s="365">
        <f t="shared" si="4"/>
        <v>3887223</v>
      </c>
      <c r="H20" s="367">
        <f t="shared" si="3"/>
        <v>49.193130871404989</v>
      </c>
      <c r="I20" s="350"/>
      <c r="J20" s="368">
        <f t="shared" si="5"/>
        <v>6372799</v>
      </c>
      <c r="K20" s="369">
        <f t="shared" si="6"/>
        <v>80.648302200351978</v>
      </c>
      <c r="L20" s="370">
        <v>3143439</v>
      </c>
      <c r="M20" s="371">
        <v>49.325877059671896</v>
      </c>
      <c r="N20" s="370">
        <v>3229360</v>
      </c>
      <c r="O20" s="372">
        <v>50.674122940328104</v>
      </c>
      <c r="P20" s="350"/>
      <c r="Q20" s="368">
        <v>1076178</v>
      </c>
      <c r="R20" s="369">
        <v>13.619122235829249</v>
      </c>
      <c r="S20" s="370">
        <v>585697</v>
      </c>
      <c r="T20" s="371">
        <v>54.423803497190981</v>
      </c>
      <c r="U20" s="370">
        <v>490481</v>
      </c>
      <c r="V20" s="372">
        <v>45.576196502809012</v>
      </c>
      <c r="W20" s="350"/>
      <c r="X20" s="368">
        <v>452986</v>
      </c>
      <c r="Y20" s="369">
        <v>5.732575563818763</v>
      </c>
      <c r="Z20" s="370">
        <v>285604</v>
      </c>
      <c r="AA20" s="371">
        <v>63.049189158163834</v>
      </c>
      <c r="AB20" s="370">
        <v>167382</v>
      </c>
      <c r="AC20" s="372">
        <f t="shared" si="0"/>
        <v>36.950810841836173</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5216195</v>
      </c>
      <c r="E21" s="365">
        <f t="shared" si="2"/>
        <v>2650269</v>
      </c>
      <c r="F21" s="366">
        <f t="shared" si="3"/>
        <v>50.808472459330986</v>
      </c>
      <c r="G21" s="365">
        <f t="shared" si="4"/>
        <v>2565926</v>
      </c>
      <c r="H21" s="367">
        <f t="shared" si="3"/>
        <v>49.191527540669014</v>
      </c>
      <c r="I21" s="350"/>
      <c r="J21" s="368">
        <f t="shared" si="5"/>
        <v>4168661</v>
      </c>
      <c r="K21" s="369">
        <f t="shared" si="6"/>
        <v>79.917660286856602</v>
      </c>
      <c r="L21" s="370">
        <v>2063159</v>
      </c>
      <c r="M21" s="371">
        <v>49.492127088290459</v>
      </c>
      <c r="N21" s="370">
        <v>2105502</v>
      </c>
      <c r="O21" s="372">
        <v>50.507872911709541</v>
      </c>
      <c r="P21" s="350"/>
      <c r="Q21" s="368">
        <v>755276</v>
      </c>
      <c r="R21" s="369">
        <v>14.479443349031238</v>
      </c>
      <c r="S21" s="370">
        <v>406226</v>
      </c>
      <c r="T21" s="371">
        <v>53.785106371710476</v>
      </c>
      <c r="U21" s="370">
        <v>349050</v>
      </c>
      <c r="V21" s="372">
        <v>46.214893628289531</v>
      </c>
      <c r="W21" s="350"/>
      <c r="X21" s="368">
        <v>292258</v>
      </c>
      <c r="Y21" s="369">
        <v>5.602896364112155</v>
      </c>
      <c r="Z21" s="370">
        <v>180884</v>
      </c>
      <c r="AA21" s="371">
        <v>61.891890042359833</v>
      </c>
      <c r="AB21" s="370">
        <v>111374</v>
      </c>
      <c r="AC21" s="372">
        <f t="shared" si="0"/>
        <v>38.108109957640167</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1054306</v>
      </c>
      <c r="E22" s="365">
        <f t="shared" si="2"/>
        <v>532680</v>
      </c>
      <c r="F22" s="366">
        <f t="shared" si="3"/>
        <v>50.524231105580355</v>
      </c>
      <c r="G22" s="365">
        <f t="shared" si="4"/>
        <v>521626</v>
      </c>
      <c r="H22" s="367">
        <f t="shared" si="3"/>
        <v>49.475768894419645</v>
      </c>
      <c r="I22" s="350"/>
      <c r="J22" s="368">
        <f t="shared" si="5"/>
        <v>824039</v>
      </c>
      <c r="K22" s="369">
        <f t="shared" si="6"/>
        <v>78.159376879198263</v>
      </c>
      <c r="L22" s="370">
        <v>405288</v>
      </c>
      <c r="M22" s="371">
        <v>49.183109051877402</v>
      </c>
      <c r="N22" s="370">
        <v>418751</v>
      </c>
      <c r="O22" s="372">
        <v>50.816890948122605</v>
      </c>
      <c r="P22" s="350"/>
      <c r="Q22" s="368">
        <v>157208</v>
      </c>
      <c r="R22" s="369">
        <v>14.911041007070052</v>
      </c>
      <c r="S22" s="370">
        <v>81636</v>
      </c>
      <c r="T22" s="371">
        <v>51.928655030278357</v>
      </c>
      <c r="U22" s="370">
        <v>75572</v>
      </c>
      <c r="V22" s="372">
        <v>48.071344969721643</v>
      </c>
      <c r="W22" s="350"/>
      <c r="X22" s="368">
        <v>73059</v>
      </c>
      <c r="Y22" s="369">
        <v>6.9295821137316871</v>
      </c>
      <c r="Z22" s="370">
        <v>45756</v>
      </c>
      <c r="AA22" s="371">
        <v>62.628834229869014</v>
      </c>
      <c r="AB22" s="370">
        <v>27303</v>
      </c>
      <c r="AC22" s="372">
        <f t="shared" si="0"/>
        <v>37.371165770130986</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2699424</v>
      </c>
      <c r="E23" s="365">
        <f t="shared" si="2"/>
        <v>1400360</v>
      </c>
      <c r="F23" s="366">
        <f t="shared" si="3"/>
        <v>51.876252118970569</v>
      </c>
      <c r="G23" s="365">
        <f t="shared" si="4"/>
        <v>1299064</v>
      </c>
      <c r="H23" s="367">
        <f t="shared" si="3"/>
        <v>48.123747881029431</v>
      </c>
      <c r="I23" s="350"/>
      <c r="J23" s="368">
        <f t="shared" si="5"/>
        <v>1989422</v>
      </c>
      <c r="K23" s="369">
        <f t="shared" si="6"/>
        <v>73.698018540251553</v>
      </c>
      <c r="L23" s="370">
        <v>995560</v>
      </c>
      <c r="M23" s="371">
        <v>50.042675711839927</v>
      </c>
      <c r="N23" s="370">
        <v>993862</v>
      </c>
      <c r="O23" s="372">
        <v>49.957324288160073</v>
      </c>
      <c r="P23" s="350"/>
      <c r="Q23" s="368">
        <v>473156</v>
      </c>
      <c r="R23" s="369">
        <v>17.528035610559883</v>
      </c>
      <c r="S23" s="370">
        <v>255046</v>
      </c>
      <c r="T23" s="371">
        <v>53.90315244866386</v>
      </c>
      <c r="U23" s="370">
        <v>218110</v>
      </c>
      <c r="V23" s="372">
        <v>46.096847551336133</v>
      </c>
      <c r="W23" s="350"/>
      <c r="X23" s="368">
        <v>236846</v>
      </c>
      <c r="Y23" s="369">
        <v>8.7739458491885678</v>
      </c>
      <c r="Z23" s="370">
        <v>149754</v>
      </c>
      <c r="AA23" s="371">
        <v>63.228426910313033</v>
      </c>
      <c r="AB23" s="370">
        <v>87092</v>
      </c>
      <c r="AC23" s="372">
        <f t="shared" si="0"/>
        <v>36.771573089686967</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6871903</v>
      </c>
      <c r="E24" s="365">
        <f t="shared" si="2"/>
        <v>3583706</v>
      </c>
      <c r="F24" s="366">
        <f t="shared" si="3"/>
        <v>52.150124936280385</v>
      </c>
      <c r="G24" s="365">
        <f t="shared" si="4"/>
        <v>3288197</v>
      </c>
      <c r="H24" s="367">
        <f t="shared" si="3"/>
        <v>47.849875063719615</v>
      </c>
      <c r="I24" s="350"/>
      <c r="J24" s="368">
        <f t="shared" si="5"/>
        <v>5605365</v>
      </c>
      <c r="K24" s="369">
        <f t="shared" si="6"/>
        <v>81.56932657518594</v>
      </c>
      <c r="L24" s="370">
        <v>2842936</v>
      </c>
      <c r="M24" s="371">
        <v>50.718124511071096</v>
      </c>
      <c r="N24" s="370">
        <v>2762429</v>
      </c>
      <c r="O24" s="372">
        <v>49.281875488928911</v>
      </c>
      <c r="P24" s="350"/>
      <c r="Q24" s="368">
        <v>890790</v>
      </c>
      <c r="R24" s="369">
        <v>12.962784835583388</v>
      </c>
      <c r="S24" s="370">
        <v>499560</v>
      </c>
      <c r="T24" s="371">
        <v>56.080557707203717</v>
      </c>
      <c r="U24" s="370">
        <v>391230</v>
      </c>
      <c r="V24" s="372">
        <v>43.919442292796283</v>
      </c>
      <c r="W24" s="350"/>
      <c r="X24" s="368">
        <v>375748</v>
      </c>
      <c r="Y24" s="369">
        <v>5.467888589230669</v>
      </c>
      <c r="Z24" s="370">
        <v>241210</v>
      </c>
      <c r="AA24" s="371">
        <v>64.194619798375513</v>
      </c>
      <c r="AB24" s="370">
        <v>134538</v>
      </c>
      <c r="AC24" s="372">
        <f t="shared" si="0"/>
        <v>35.805380201624494</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1551692</v>
      </c>
      <c r="E25" s="365">
        <f t="shared" si="2"/>
        <v>773873</v>
      </c>
      <c r="F25" s="366">
        <f t="shared" si="3"/>
        <v>49.872848477661805</v>
      </c>
      <c r="G25" s="365">
        <f t="shared" si="4"/>
        <v>777819</v>
      </c>
      <c r="H25" s="367">
        <f t="shared" si="3"/>
        <v>50.127151522338195</v>
      </c>
      <c r="I25" s="350"/>
      <c r="J25" s="368">
        <f t="shared" si="5"/>
        <v>1298039</v>
      </c>
      <c r="K25" s="369">
        <f t="shared" si="6"/>
        <v>83.653134771591269</v>
      </c>
      <c r="L25" s="370">
        <v>632511</v>
      </c>
      <c r="M25" s="371">
        <v>48.728196918582569</v>
      </c>
      <c r="N25" s="370">
        <v>665528</v>
      </c>
      <c r="O25" s="372">
        <v>51.271803081417431</v>
      </c>
      <c r="P25" s="350"/>
      <c r="Q25" s="368">
        <v>182344</v>
      </c>
      <c r="R25" s="369">
        <v>11.751301160281809</v>
      </c>
      <c r="S25" s="370">
        <v>97512</v>
      </c>
      <c r="T25" s="371">
        <v>53.476944675997018</v>
      </c>
      <c r="U25" s="370">
        <v>84832</v>
      </c>
      <c r="V25" s="372">
        <v>46.523055324002982</v>
      </c>
      <c r="W25" s="350"/>
      <c r="X25" s="368">
        <v>71309</v>
      </c>
      <c r="Y25" s="369">
        <v>4.5955640681269223</v>
      </c>
      <c r="Z25" s="370">
        <v>43850</v>
      </c>
      <c r="AA25" s="371">
        <v>61.492939180187633</v>
      </c>
      <c r="AB25" s="370">
        <v>27459</v>
      </c>
      <c r="AC25" s="372">
        <f t="shared" si="0"/>
        <v>38.507060819812367</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672155</v>
      </c>
      <c r="E26" s="380">
        <f t="shared" si="2"/>
        <v>339580</v>
      </c>
      <c r="F26" s="381">
        <f t="shared" si="3"/>
        <v>50.521085166367875</v>
      </c>
      <c r="G26" s="380">
        <f t="shared" si="4"/>
        <v>332575</v>
      </c>
      <c r="H26" s="367">
        <f t="shared" si="3"/>
        <v>49.478914833632125</v>
      </c>
      <c r="I26" s="350"/>
      <c r="J26" s="377">
        <f t="shared" si="5"/>
        <v>534721</v>
      </c>
      <c r="K26" s="378">
        <f t="shared" si="6"/>
        <v>79.553228050077735</v>
      </c>
      <c r="L26" s="375">
        <v>263179</v>
      </c>
      <c r="M26" s="376">
        <v>49.218003407384415</v>
      </c>
      <c r="N26" s="375">
        <v>271542</v>
      </c>
      <c r="O26" s="372">
        <v>50.781996592615585</v>
      </c>
      <c r="P26" s="350"/>
      <c r="Q26" s="377">
        <v>95699</v>
      </c>
      <c r="R26" s="378">
        <v>14.23763863989705</v>
      </c>
      <c r="S26" s="375">
        <v>50241</v>
      </c>
      <c r="T26" s="376">
        <v>52.4989811805766</v>
      </c>
      <c r="U26" s="375">
        <v>45458</v>
      </c>
      <c r="V26" s="372">
        <v>47.5010188194234</v>
      </c>
      <c r="W26" s="350"/>
      <c r="X26" s="377">
        <v>41735</v>
      </c>
      <c r="Y26" s="378">
        <v>6.2091333100252175</v>
      </c>
      <c r="Z26" s="375">
        <v>26160</v>
      </c>
      <c r="AA26" s="376">
        <v>62.681202827363123</v>
      </c>
      <c r="AB26" s="375">
        <v>15575</v>
      </c>
      <c r="AC26" s="372">
        <f t="shared" si="0"/>
        <v>37.318797172636877</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2216302</v>
      </c>
      <c r="E27" s="380">
        <f t="shared" si="2"/>
        <v>1138798</v>
      </c>
      <c r="F27" s="381">
        <f t="shared" si="3"/>
        <v>51.382798914588356</v>
      </c>
      <c r="G27" s="380">
        <f t="shared" si="4"/>
        <v>1077504</v>
      </c>
      <c r="H27" s="367">
        <f t="shared" si="3"/>
        <v>48.617201085411644</v>
      </c>
      <c r="I27" s="350"/>
      <c r="J27" s="377">
        <f t="shared" si="5"/>
        <v>1696058</v>
      </c>
      <c r="K27" s="378">
        <f t="shared" si="6"/>
        <v>76.526484206574736</v>
      </c>
      <c r="L27" s="375">
        <v>841552</v>
      </c>
      <c r="M27" s="376">
        <v>49.618114474858757</v>
      </c>
      <c r="N27" s="375">
        <v>854506</v>
      </c>
      <c r="O27" s="372">
        <v>50.381885525141236</v>
      </c>
      <c r="P27" s="350"/>
      <c r="Q27" s="377">
        <v>361316</v>
      </c>
      <c r="R27" s="378">
        <v>16.30265189491324</v>
      </c>
      <c r="S27" s="375">
        <v>195274</v>
      </c>
      <c r="T27" s="376">
        <v>54.045212500968674</v>
      </c>
      <c r="U27" s="375">
        <v>166042</v>
      </c>
      <c r="V27" s="372">
        <v>45.954787499031319</v>
      </c>
      <c r="W27" s="350"/>
      <c r="X27" s="377">
        <v>158928</v>
      </c>
      <c r="Y27" s="378">
        <v>7.1708638985120254</v>
      </c>
      <c r="Z27" s="375">
        <v>101972</v>
      </c>
      <c r="AA27" s="376">
        <v>64.1623879995973</v>
      </c>
      <c r="AB27" s="375">
        <v>56956</v>
      </c>
      <c r="AC27" s="372">
        <f t="shared" si="0"/>
        <v>35.8376120004027</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322282</v>
      </c>
      <c r="E28" s="380">
        <f t="shared" si="2"/>
        <v>163131</v>
      </c>
      <c r="F28" s="381">
        <f t="shared" si="3"/>
        <v>50.617471655258441</v>
      </c>
      <c r="G28" s="380">
        <f t="shared" si="4"/>
        <v>159151</v>
      </c>
      <c r="H28" s="382">
        <f t="shared" si="3"/>
        <v>49.382528344741559</v>
      </c>
      <c r="I28" s="350"/>
      <c r="J28" s="377">
        <f t="shared" si="5"/>
        <v>252101</v>
      </c>
      <c r="K28" s="378">
        <f t="shared" si="6"/>
        <v>78.223729528797762</v>
      </c>
      <c r="L28" s="375">
        <v>124369</v>
      </c>
      <c r="M28" s="376">
        <v>49.333005422429899</v>
      </c>
      <c r="N28" s="375">
        <v>127732</v>
      </c>
      <c r="O28" s="383">
        <v>50.666994577570101</v>
      </c>
      <c r="P28" s="350"/>
      <c r="Q28" s="377">
        <v>48101</v>
      </c>
      <c r="R28" s="378">
        <v>14.925127683209116</v>
      </c>
      <c r="S28" s="375">
        <v>25024</v>
      </c>
      <c r="T28" s="376">
        <v>52.023866447682998</v>
      </c>
      <c r="U28" s="375">
        <v>23077</v>
      </c>
      <c r="V28" s="383">
        <v>47.976133552317002</v>
      </c>
      <c r="W28" s="350"/>
      <c r="X28" s="377">
        <v>22080</v>
      </c>
      <c r="Y28" s="378">
        <v>6.8511427879931235</v>
      </c>
      <c r="Z28" s="375">
        <v>13738</v>
      </c>
      <c r="AA28" s="376">
        <v>62.219202898550726</v>
      </c>
      <c r="AB28" s="375">
        <v>8342</v>
      </c>
      <c r="AC28" s="383">
        <f t="shared" si="0"/>
        <v>37.780797101449274</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168545</v>
      </c>
      <c r="E29" s="386">
        <f t="shared" si="2"/>
        <v>83486</v>
      </c>
      <c r="F29" s="387">
        <f>E29/$D29*100</f>
        <v>49.533359043578869</v>
      </c>
      <c r="G29" s="386">
        <f t="shared" si="4"/>
        <v>85059</v>
      </c>
      <c r="H29" s="388">
        <f>G29/$D29*100</f>
        <v>50.466640956421138</v>
      </c>
      <c r="I29" s="350"/>
      <c r="J29" s="389">
        <f t="shared" si="5"/>
        <v>147939</v>
      </c>
      <c r="K29" s="390">
        <f t="shared" si="6"/>
        <v>87.774184935773832</v>
      </c>
      <c r="L29" s="391">
        <v>72269</v>
      </c>
      <c r="M29" s="392">
        <v>48.850539749491347</v>
      </c>
      <c r="N29" s="391">
        <v>75670</v>
      </c>
      <c r="O29" s="393">
        <v>51.14946025050866</v>
      </c>
      <c r="P29" s="350"/>
      <c r="Q29" s="389">
        <v>15743</v>
      </c>
      <c r="R29" s="390">
        <v>9.3405322020825299</v>
      </c>
      <c r="S29" s="391">
        <v>8076</v>
      </c>
      <c r="T29" s="392">
        <v>51.298990027313728</v>
      </c>
      <c r="U29" s="391">
        <v>7667</v>
      </c>
      <c r="V29" s="393">
        <v>48.701009972686272</v>
      </c>
      <c r="W29" s="350"/>
      <c r="X29" s="389">
        <v>4863</v>
      </c>
      <c r="Y29" s="390">
        <v>2.8852828621436415</v>
      </c>
      <c r="Z29" s="391">
        <v>3141</v>
      </c>
      <c r="AA29" s="392">
        <v>64.589759407772988</v>
      </c>
      <c r="AB29" s="391">
        <v>1722</v>
      </c>
      <c r="AC29" s="393">
        <f t="shared" si="0"/>
        <v>35.410240592227019</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32" t="s">
        <v>0</v>
      </c>
      <c r="C31" s="320"/>
      <c r="D31" s="1233">
        <f>J31+Q31+X31</f>
        <v>48085361</v>
      </c>
      <c r="E31" s="1234">
        <f>L31+S31+Z31</f>
        <v>24519768</v>
      </c>
      <c r="F31" s="1235">
        <f>E31/$D31*100</f>
        <v>50.992167865808469</v>
      </c>
      <c r="G31" s="1234">
        <f>N31+U31+AB31</f>
        <v>23565593</v>
      </c>
      <c r="H31" s="1236">
        <f>G31/$D31*100</f>
        <v>49.007832134191524</v>
      </c>
      <c r="I31" s="320"/>
      <c r="J31" s="1237">
        <f>L31+N31</f>
        <v>38397585</v>
      </c>
      <c r="K31" s="1238">
        <f>J31/$D31*100</f>
        <v>79.852961902480047</v>
      </c>
      <c r="L31" s="1234">
        <f>SUM(L12:L29)</f>
        <v>19045532</v>
      </c>
      <c r="M31" s="1235">
        <f>L31/$J31*100</f>
        <v>49.600859012357155</v>
      </c>
      <c r="N31" s="1234">
        <f>SUM(N12:N29)</f>
        <v>19352053</v>
      </c>
      <c r="O31" s="1239">
        <f>N31/$J31*100</f>
        <v>50.399140987642845</v>
      </c>
      <c r="P31" s="320"/>
      <c r="Q31" s="1237">
        <f>SUM(Q12:Q29)</f>
        <v>6815922</v>
      </c>
      <c r="R31" s="1238">
        <f>Q31/$D31*100</f>
        <v>14.174629987700415</v>
      </c>
      <c r="S31" s="1234">
        <f>SUM(S12:S29)</f>
        <v>3667909</v>
      </c>
      <c r="T31" s="1235">
        <f>S31/$Q31*100</f>
        <v>53.813834724047602</v>
      </c>
      <c r="U31" s="1234">
        <f>SUM(U12:U29)</f>
        <v>3148013</v>
      </c>
      <c r="V31" s="1239">
        <f>U31/$Q31*100</f>
        <v>46.186165275952398</v>
      </c>
      <c r="W31" s="320"/>
      <c r="X31" s="1237">
        <f>SUM(X12:X29)</f>
        <v>2871854</v>
      </c>
      <c r="Y31" s="1238">
        <f>X31/$D31*100</f>
        <v>5.9724081098195354</v>
      </c>
      <c r="Z31" s="1234">
        <f>SUM(Z12:Z29)</f>
        <v>1806327</v>
      </c>
      <c r="AA31" s="1235">
        <f>Z31/$X31*100</f>
        <v>62.897591590658855</v>
      </c>
      <c r="AB31" s="1234">
        <f>SUM(AB12:AB29)</f>
        <v>1065527</v>
      </c>
      <c r="AC31" s="1239">
        <f>AB31/$X31*100</f>
        <v>37.102408409341145</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c r="AD32" s="396">
        <v>38567</v>
      </c>
      <c r="AE32" s="396">
        <v>3792</v>
      </c>
      <c r="AF32" s="396">
        <v>803</v>
      </c>
      <c r="AG32" s="396">
        <v>36957</v>
      </c>
      <c r="AH32" s="396">
        <v>3894</v>
      </c>
      <c r="AI32" s="396">
        <v>1480</v>
      </c>
    </row>
    <row r="33" spans="2:15" s="396" customFormat="1" ht="5.25" customHeight="1" x14ac:dyDescent="0.25">
      <c r="B33" s="397" t="s">
        <v>47</v>
      </c>
      <c r="C33" s="398"/>
      <c r="I33" s="398"/>
    </row>
    <row r="34" spans="2:15" s="394" customFormat="1" ht="13.5" customHeight="1" x14ac:dyDescent="0.25">
      <c r="B34" s="1390" t="s">
        <v>473</v>
      </c>
      <c r="C34" s="1390"/>
      <c r="D34" s="1390"/>
      <c r="E34" s="1390"/>
      <c r="F34" s="1390"/>
      <c r="G34" s="1390"/>
      <c r="H34" s="1390"/>
      <c r="I34" s="1390"/>
      <c r="J34" s="1390"/>
      <c r="K34" s="1390"/>
      <c r="L34" s="1390"/>
      <c r="M34" s="1390"/>
      <c r="N34" s="1390"/>
      <c r="O34" s="1390"/>
    </row>
    <row r="35" spans="2:15" s="329" customFormat="1" ht="29.25" customHeight="1" x14ac:dyDescent="0.25">
      <c r="B35" s="1391"/>
      <c r="C35" s="1391"/>
      <c r="D35" s="1391"/>
      <c r="E35" s="1391"/>
      <c r="F35" s="1391"/>
      <c r="G35" s="1391"/>
      <c r="H35" s="1391"/>
      <c r="I35" s="1391"/>
      <c r="J35" s="1391"/>
      <c r="K35" s="1391"/>
      <c r="L35" s="1391"/>
      <c r="M35" s="1391"/>
    </row>
    <row r="36" spans="2:15" s="329" customFormat="1" ht="4.5" customHeight="1" x14ac:dyDescent="0.25">
      <c r="B36" s="1381"/>
      <c r="C36" s="1381"/>
      <c r="D36" s="1381"/>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1" orientation="landscape" horizontalDpi="300" verticalDpi="300" r:id="rId1"/>
  <headerFooter alignWithMargins="0"/>
  <rowBreaks count="2" manualBreakCount="2">
    <brk id="34" max="25" man="1"/>
    <brk id="35"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14">
    <tabColor theme="0"/>
    <pageSetUpPr fitToPage="1"/>
  </sheetPr>
  <dimension ref="B1:S31"/>
  <sheetViews>
    <sheetView showGridLines="0" zoomScale="80" zoomScaleNormal="80" workbookViewId="0"/>
  </sheetViews>
  <sheetFormatPr baseColWidth="10" defaultColWidth="11.453125" defaultRowHeight="14.5" x14ac:dyDescent="0.25"/>
  <cols>
    <col min="1" max="1" width="0.453125" style="413" customWidth="1"/>
    <col min="2" max="2" width="30.7265625" style="413" customWidth="1"/>
    <col min="3" max="3" width="0.26953125" style="413" customWidth="1"/>
    <col min="4" max="4" width="13.7265625" style="413" customWidth="1"/>
    <col min="5" max="5" width="9.26953125" style="413" customWidth="1"/>
    <col min="6" max="6" width="0.453125" style="413" customWidth="1"/>
    <col min="7" max="7" width="11.26953125" style="413" customWidth="1"/>
    <col min="8" max="8" width="7.54296875" style="413" customWidth="1"/>
    <col min="9" max="9" width="0.453125" style="413" customWidth="1"/>
    <col min="10" max="10" width="9.54296875" style="413" customWidth="1"/>
    <col min="11" max="11" width="7.54296875" style="413" customWidth="1"/>
    <col min="12" max="12" width="18.453125" style="413" customWidth="1"/>
    <col min="13" max="13" width="15" style="413" customWidth="1"/>
    <col min="14" max="14" width="2" style="413" customWidth="1"/>
    <col min="15" max="16384" width="11.453125" style="413"/>
  </cols>
  <sheetData>
    <row r="1" spans="2:19" x14ac:dyDescent="0.25">
      <c r="G1" s="416" t="s">
        <v>24</v>
      </c>
      <c r="H1" s="417"/>
      <c r="I1" s="417"/>
      <c r="J1" s="416" t="s">
        <v>23</v>
      </c>
    </row>
    <row r="2" spans="2:19" s="408" customFormat="1" ht="15" customHeight="1" x14ac:dyDescent="0.25">
      <c r="C2" s="418"/>
      <c r="F2" s="418"/>
    </row>
    <row r="3" spans="2:19" s="419" customFormat="1" ht="52.5" customHeight="1" x14ac:dyDescent="0.35">
      <c r="B3" s="1412"/>
      <c r="C3" s="1412"/>
      <c r="D3" s="1412"/>
      <c r="E3" s="1412"/>
      <c r="F3" s="1412"/>
    </row>
    <row r="4" spans="2:19" s="419" customFormat="1" ht="23.25" customHeight="1" x14ac:dyDescent="0.25">
      <c r="B4" s="1367" t="s">
        <v>392</v>
      </c>
      <c r="C4" s="1367"/>
      <c r="D4" s="1367"/>
      <c r="E4" s="1367"/>
      <c r="F4" s="1367"/>
      <c r="G4" s="1367"/>
      <c r="H4" s="1367"/>
      <c r="I4" s="1367"/>
      <c r="J4" s="1367"/>
      <c r="K4" s="1367"/>
      <c r="L4" s="1367"/>
      <c r="M4" s="1367"/>
    </row>
    <row r="5" spans="2:19" s="419" customFormat="1" ht="15.75" customHeight="1" x14ac:dyDescent="0.25">
      <c r="B5" s="1417" t="str">
        <f>porsaad!$B$6</f>
        <v>Situación a 30 de noviembre de 2024</v>
      </c>
      <c r="C5" s="1417"/>
      <c r="D5" s="1417"/>
      <c r="E5" s="1417"/>
      <c r="F5" s="1417"/>
      <c r="G5" s="1417"/>
      <c r="H5" s="1417"/>
      <c r="I5" s="1417"/>
      <c r="J5" s="1417"/>
      <c r="K5" s="1417"/>
      <c r="L5" s="1417"/>
      <c r="M5" s="1417"/>
      <c r="N5" s="420"/>
      <c r="O5" s="420"/>
      <c r="P5" s="420"/>
      <c r="Q5" s="420"/>
      <c r="R5" s="420"/>
      <c r="S5" s="420"/>
    </row>
    <row r="6" spans="2:19" s="419" customFormat="1" ht="10.5" customHeight="1" x14ac:dyDescent="0.25"/>
    <row r="7" spans="2:19" s="410" customFormat="1" ht="36.75" customHeight="1" x14ac:dyDescent="0.35">
      <c r="B7" s="1415" t="s">
        <v>12</v>
      </c>
      <c r="C7" s="409"/>
      <c r="D7" s="1413" t="s">
        <v>11</v>
      </c>
      <c r="E7" s="1414"/>
      <c r="F7" s="421"/>
    </row>
    <row r="8" spans="2:19" s="410" customFormat="1" ht="30.75" customHeight="1" x14ac:dyDescent="0.35">
      <c r="B8" s="1416"/>
      <c r="D8" s="422" t="s">
        <v>9</v>
      </c>
      <c r="E8" s="423" t="s">
        <v>10</v>
      </c>
      <c r="F8" s="421"/>
      <c r="M8" s="424"/>
    </row>
    <row r="9" spans="2:19" s="412" customFormat="1" ht="4.5" customHeight="1" x14ac:dyDescent="0.35">
      <c r="B9" s="411"/>
      <c r="D9" s="411"/>
      <c r="E9" s="411"/>
      <c r="F9" s="421"/>
    </row>
    <row r="10" spans="2:19" ht="18" customHeight="1" x14ac:dyDescent="0.35">
      <c r="B10" s="425" t="s">
        <v>8</v>
      </c>
      <c r="C10" s="414">
        <f t="shared" ref="C10:C27" si="0">D10</f>
        <v>421232</v>
      </c>
      <c r="D10" s="426">
        <v>421232</v>
      </c>
      <c r="E10" s="427">
        <f t="shared" ref="E10:E27" si="1">D10*100/$D$29</f>
        <v>19.491050160192046</v>
      </c>
      <c r="F10" s="421"/>
      <c r="M10" s="412"/>
    </row>
    <row r="11" spans="2:19" ht="18" customHeight="1" x14ac:dyDescent="0.35">
      <c r="B11" s="428" t="s">
        <v>7</v>
      </c>
      <c r="C11" s="414">
        <f t="shared" si="0"/>
        <v>57826</v>
      </c>
      <c r="D11" s="429">
        <v>57826</v>
      </c>
      <c r="E11" s="430">
        <f t="shared" si="1"/>
        <v>2.6756976358948639</v>
      </c>
      <c r="F11" s="421"/>
    </row>
    <row r="12" spans="2:19" ht="18" customHeight="1" x14ac:dyDescent="0.35">
      <c r="B12" s="428" t="s">
        <v>37</v>
      </c>
      <c r="C12" s="414">
        <f t="shared" si="0"/>
        <v>51212</v>
      </c>
      <c r="D12" s="429">
        <v>51212</v>
      </c>
      <c r="E12" s="430">
        <f t="shared" si="1"/>
        <v>2.3696577202201046</v>
      </c>
      <c r="F12" s="421"/>
    </row>
    <row r="13" spans="2:19" ht="18" customHeight="1" x14ac:dyDescent="0.35">
      <c r="B13" s="428" t="s">
        <v>38</v>
      </c>
      <c r="C13" s="414">
        <f t="shared" si="0"/>
        <v>46224</v>
      </c>
      <c r="D13" s="429">
        <v>46224</v>
      </c>
      <c r="E13" s="430">
        <f t="shared" si="1"/>
        <v>2.1388553163214503</v>
      </c>
      <c r="F13" s="421"/>
    </row>
    <row r="14" spans="2:19" ht="18" customHeight="1" x14ac:dyDescent="0.35">
      <c r="B14" s="428" t="s">
        <v>6</v>
      </c>
      <c r="C14" s="414">
        <f t="shared" si="0"/>
        <v>75587</v>
      </c>
      <c r="D14" s="429">
        <v>75587</v>
      </c>
      <c r="E14" s="430">
        <f t="shared" si="1"/>
        <v>3.4975263238748151</v>
      </c>
      <c r="F14" s="421"/>
      <c r="M14" s="414"/>
    </row>
    <row r="15" spans="2:19" ht="18" customHeight="1" x14ac:dyDescent="0.35">
      <c r="B15" s="428" t="s">
        <v>5</v>
      </c>
      <c r="C15" s="414">
        <f t="shared" si="0"/>
        <v>23597</v>
      </c>
      <c r="D15" s="429">
        <v>23597</v>
      </c>
      <c r="E15" s="430">
        <f t="shared" si="1"/>
        <v>1.0918693514026752</v>
      </c>
      <c r="F15" s="421"/>
      <c r="M15" s="414"/>
    </row>
    <row r="16" spans="2:19" ht="18" customHeight="1" x14ac:dyDescent="0.35">
      <c r="B16" s="428" t="s">
        <v>4</v>
      </c>
      <c r="C16" s="414">
        <f t="shared" si="0"/>
        <v>160569</v>
      </c>
      <c r="D16" s="429">
        <v>160569</v>
      </c>
      <c r="E16" s="430">
        <f t="shared" si="1"/>
        <v>7.4297736951890565</v>
      </c>
      <c r="F16" s="421"/>
    </row>
    <row r="17" spans="2:13" ht="18" customHeight="1" x14ac:dyDescent="0.35">
      <c r="B17" s="428" t="s">
        <v>40</v>
      </c>
      <c r="C17" s="414">
        <f t="shared" si="0"/>
        <v>99090</v>
      </c>
      <c r="D17" s="429">
        <v>99090</v>
      </c>
      <c r="E17" s="430">
        <f t="shared" si="1"/>
        <v>4.5850461512264733</v>
      </c>
      <c r="F17" s="421"/>
    </row>
    <row r="18" spans="2:13" ht="18" customHeight="1" x14ac:dyDescent="0.35">
      <c r="B18" s="428" t="s">
        <v>41</v>
      </c>
      <c r="C18" s="414">
        <f t="shared" si="0"/>
        <v>380731</v>
      </c>
      <c r="D18" s="429">
        <v>380731</v>
      </c>
      <c r="E18" s="430">
        <f t="shared" si="1"/>
        <v>17.617006824125607</v>
      </c>
      <c r="F18" s="421"/>
    </row>
    <row r="19" spans="2:13" ht="18" customHeight="1" x14ac:dyDescent="0.35">
      <c r="B19" s="428" t="s">
        <v>3</v>
      </c>
      <c r="C19" s="414">
        <f t="shared" si="0"/>
        <v>216542</v>
      </c>
      <c r="D19" s="429">
        <v>216542</v>
      </c>
      <c r="E19" s="430">
        <f t="shared" si="1"/>
        <v>10.019730181439932</v>
      </c>
      <c r="F19" s="421"/>
    </row>
    <row r="20" spans="2:13" ht="18" customHeight="1" x14ac:dyDescent="0.35">
      <c r="B20" s="428" t="s">
        <v>2</v>
      </c>
      <c r="C20" s="414">
        <f t="shared" si="0"/>
        <v>59493</v>
      </c>
      <c r="D20" s="429">
        <v>59493</v>
      </c>
      <c r="E20" s="430">
        <f t="shared" si="1"/>
        <v>2.7528322805017313</v>
      </c>
      <c r="F20" s="421"/>
    </row>
    <row r="21" spans="2:13" ht="18" customHeight="1" x14ac:dyDescent="0.35">
      <c r="B21" s="428" t="s">
        <v>35</v>
      </c>
      <c r="C21" s="414">
        <f t="shared" si="0"/>
        <v>85172</v>
      </c>
      <c r="D21" s="429">
        <v>85172</v>
      </c>
      <c r="E21" s="430">
        <f t="shared" si="1"/>
        <v>3.9410389624811906</v>
      </c>
      <c r="F21" s="421"/>
    </row>
    <row r="22" spans="2:13" ht="18" customHeight="1" x14ac:dyDescent="0.35">
      <c r="B22" s="428" t="s">
        <v>42</v>
      </c>
      <c r="C22" s="414">
        <f t="shared" si="0"/>
        <v>257624</v>
      </c>
      <c r="D22" s="429">
        <v>257624</v>
      </c>
      <c r="E22" s="430">
        <f t="shared" si="1"/>
        <v>11.920657277864255</v>
      </c>
      <c r="F22" s="421"/>
    </row>
    <row r="23" spans="2:13" ht="18" customHeight="1" x14ac:dyDescent="0.35">
      <c r="B23" s="428" t="s">
        <v>43</v>
      </c>
      <c r="C23" s="414">
        <f t="shared" si="0"/>
        <v>67041</v>
      </c>
      <c r="D23" s="429">
        <v>67041</v>
      </c>
      <c r="E23" s="430">
        <f t="shared" si="1"/>
        <v>3.1020898074919163</v>
      </c>
      <c r="F23" s="421"/>
    </row>
    <row r="24" spans="2:13" ht="18" customHeight="1" x14ac:dyDescent="0.35">
      <c r="B24" s="428" t="s">
        <v>44</v>
      </c>
      <c r="C24" s="414">
        <f t="shared" si="0"/>
        <v>21196</v>
      </c>
      <c r="D24" s="429">
        <v>21196</v>
      </c>
      <c r="E24" s="430">
        <f t="shared" si="1"/>
        <v>0.9807714019719076</v>
      </c>
      <c r="F24" s="421"/>
    </row>
    <row r="25" spans="2:13" ht="18" customHeight="1" x14ac:dyDescent="0.35">
      <c r="B25" s="428" t="s">
        <v>45</v>
      </c>
      <c r="C25" s="414">
        <f t="shared" si="0"/>
        <v>117632</v>
      </c>
      <c r="D25" s="429">
        <v>117632</v>
      </c>
      <c r="E25" s="430">
        <f t="shared" si="1"/>
        <v>5.4430129060558334</v>
      </c>
      <c r="F25" s="421"/>
    </row>
    <row r="26" spans="2:13" ht="18" customHeight="1" x14ac:dyDescent="0.35">
      <c r="B26" s="428" t="s">
        <v>46</v>
      </c>
      <c r="C26" s="414">
        <f t="shared" si="0"/>
        <v>14780</v>
      </c>
      <c r="D26" s="429">
        <v>14780</v>
      </c>
      <c r="E26" s="431">
        <f t="shared" si="1"/>
        <v>0.68389324972375898</v>
      </c>
      <c r="F26" s="421"/>
    </row>
    <row r="27" spans="2:13" ht="18" customHeight="1" x14ac:dyDescent="0.35">
      <c r="B27" s="432" t="s">
        <v>1</v>
      </c>
      <c r="C27" s="414">
        <f t="shared" si="0"/>
        <v>5608</v>
      </c>
      <c r="D27" s="433">
        <v>5608</v>
      </c>
      <c r="E27" s="434">
        <f t="shared" si="1"/>
        <v>0.25949075402238431</v>
      </c>
      <c r="F27" s="421"/>
    </row>
    <row r="28" spans="2:13" s="412" customFormat="1" ht="3.75" customHeight="1" x14ac:dyDescent="0.35">
      <c r="B28" s="411"/>
      <c r="D28" s="411"/>
      <c r="E28" s="415"/>
      <c r="F28" s="421"/>
    </row>
    <row r="29" spans="2:13" s="412" customFormat="1" ht="18" customHeight="1" x14ac:dyDescent="0.35">
      <c r="B29" s="1228" t="s">
        <v>0</v>
      </c>
      <c r="C29" s="1229"/>
      <c r="D29" s="1230">
        <f>SUM(D10:D28)</f>
        <v>2161156</v>
      </c>
      <c r="E29" s="1231">
        <f>D29*100/$D$29</f>
        <v>100</v>
      </c>
      <c r="F29" s="421"/>
    </row>
    <row r="30" spans="2:13" s="412" customFormat="1" ht="23.25" customHeight="1" x14ac:dyDescent="0.25">
      <c r="B30" s="1390"/>
      <c r="C30" s="1390"/>
      <c r="D30" s="1390"/>
      <c r="E30" s="1390"/>
      <c r="F30" s="1390"/>
      <c r="G30" s="1390"/>
      <c r="H30" s="1390"/>
      <c r="I30" s="1390"/>
      <c r="J30" s="1390"/>
      <c r="K30" s="1390"/>
      <c r="L30" s="1390"/>
      <c r="M30" s="1390"/>
    </row>
    <row r="31" spans="2:13" ht="24" customHeight="1" x14ac:dyDescent="0.25">
      <c r="D31" s="414"/>
    </row>
  </sheetData>
  <mergeCells count="6">
    <mergeCell ref="B30:M30"/>
    <mergeCell ref="B3:F3"/>
    <mergeCell ref="D7:E7"/>
    <mergeCell ref="B7:B8"/>
    <mergeCell ref="B4:M4"/>
    <mergeCell ref="B5:M5"/>
  </mergeCells>
  <conditionalFormatting sqref="D10">
    <cfRule type="cellIs" dxfId="15" priority="21" stopIfTrue="1" operator="notEqual">
      <formula>#REF!+#REF!</formula>
    </cfRule>
  </conditionalFormatting>
  <conditionalFormatting sqref="D11">
    <cfRule type="cellIs" dxfId="14" priority="22" stopIfTrue="1" operator="notEqual">
      <formula>#REF!+#REF!</formula>
    </cfRule>
  </conditionalFormatting>
  <conditionalFormatting sqref="D12">
    <cfRule type="cellIs" dxfId="13" priority="23" stopIfTrue="1" operator="notEqual">
      <formula>#REF!+#REF!</formula>
    </cfRule>
  </conditionalFormatting>
  <conditionalFormatting sqref="D13:D27">
    <cfRule type="cellIs" dxfId="12" priority="24" stopIfTrue="1" operator="notEqual">
      <formula>#REF!+#REF!</formula>
    </cfRule>
  </conditionalFormatting>
  <printOptions horizontalCentered="1"/>
  <pageMargins left="0" right="0" top="0.43307086614173229" bottom="0.43307086614173229" header="0" footer="0"/>
  <pageSetup paperSize="9" scale="96" orientation="landscape" horizontalDpi="300" verticalDpi="300"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32">
    <tabColor theme="0"/>
    <pageSetUpPr fitToPage="1"/>
  </sheetPr>
  <dimension ref="A1:U37"/>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4" width="11.81640625" style="333" customWidth="1"/>
    <col min="5" max="5" width="8.54296875" style="333" customWidth="1"/>
    <col min="6" max="6" width="0.453125" style="333" customWidth="1"/>
    <col min="7" max="7" width="14.54296875" style="333" customWidth="1"/>
    <col min="8" max="8" width="9.26953125" style="333" customWidth="1"/>
    <col min="9" max="9" width="0.453125" style="333" customWidth="1"/>
    <col min="10" max="10" width="10.81640625" style="333" customWidth="1"/>
    <col min="11" max="11" width="9" style="333" customWidth="1"/>
    <col min="12" max="12" width="13.1796875" style="333" customWidth="1"/>
    <col min="13" max="13" width="4.1796875" style="333" customWidth="1"/>
    <col min="14" max="14" width="6.1796875" style="333" customWidth="1"/>
    <col min="15" max="15" width="3.7265625" style="450" customWidth="1"/>
    <col min="16" max="16" width="3.1796875" style="333" customWidth="1"/>
    <col min="17" max="17" width="7" style="333" customWidth="1"/>
    <col min="18" max="18" width="5.7265625" style="333" customWidth="1"/>
    <col min="19" max="20" width="11.453125" style="333"/>
    <col min="21" max="21" width="17.1796875" style="333" customWidth="1"/>
    <col min="22" max="16384" width="11.453125" style="333"/>
  </cols>
  <sheetData>
    <row r="1" spans="1:21" s="340" customFormat="1" ht="15" customHeight="1" x14ac:dyDescent="0.25">
      <c r="B1" s="311"/>
      <c r="C1" s="341"/>
      <c r="F1" s="341"/>
      <c r="I1" s="341"/>
      <c r="O1" s="443"/>
    </row>
    <row r="2" spans="1:21" s="343" customFormat="1" ht="52.5" customHeight="1" x14ac:dyDescent="0.35">
      <c r="B2" s="1392"/>
      <c r="C2" s="1392"/>
      <c r="D2" s="1392"/>
      <c r="E2" s="1392"/>
      <c r="F2" s="1392"/>
      <c r="G2" s="1392"/>
      <c r="H2" s="1392"/>
      <c r="I2" s="1392"/>
      <c r="O2" s="444"/>
    </row>
    <row r="3" spans="1:21" s="345" customFormat="1" ht="4.5" customHeight="1" x14ac:dyDescent="0.25">
      <c r="B3" s="1393"/>
      <c r="C3" s="1393"/>
      <c r="D3" s="1393"/>
      <c r="E3" s="1393"/>
      <c r="F3" s="1393"/>
      <c r="G3" s="1393"/>
      <c r="H3" s="1393"/>
      <c r="I3" s="1393"/>
      <c r="O3" s="444"/>
    </row>
    <row r="4" spans="1:21" s="345" customFormat="1" ht="17.25" customHeight="1" x14ac:dyDescent="0.25">
      <c r="A4" s="1419" t="s">
        <v>393</v>
      </c>
      <c r="B4" s="1419"/>
      <c r="C4" s="1419"/>
      <c r="D4" s="1419"/>
      <c r="E4" s="1419"/>
      <c r="F4" s="1419"/>
      <c r="G4" s="1419"/>
      <c r="H4" s="1419"/>
      <c r="I4" s="1419"/>
      <c r="J4" s="1419"/>
      <c r="K4" s="1419"/>
      <c r="L4" s="1419"/>
      <c r="M4" s="1419"/>
      <c r="N4" s="1419"/>
      <c r="O4" s="1419"/>
      <c r="P4" s="1419"/>
      <c r="Q4" s="1419"/>
      <c r="R4" s="1419"/>
      <c r="S4" s="1419"/>
      <c r="T4" s="1419"/>
      <c r="U4" s="1419"/>
    </row>
    <row r="5" spans="1:21" s="345" customFormat="1" ht="17.25" customHeight="1" x14ac:dyDescent="0.25">
      <c r="B5" s="1420" t="str">
        <f>porsaad!$B$6</f>
        <v>Situación a 30 de noviembre de 2024</v>
      </c>
      <c r="C5" s="1420"/>
      <c r="D5" s="1420"/>
      <c r="E5" s="1420"/>
      <c r="F5" s="1420"/>
      <c r="G5" s="1420"/>
      <c r="H5" s="1420"/>
      <c r="I5" s="1420"/>
      <c r="J5" s="1420"/>
      <c r="K5" s="1420"/>
      <c r="L5" s="1420"/>
      <c r="M5" s="1420"/>
      <c r="N5" s="1420"/>
      <c r="O5" s="1420"/>
      <c r="P5" s="1420"/>
      <c r="Q5" s="1420"/>
      <c r="R5" s="1420"/>
      <c r="S5" s="1420"/>
    </row>
    <row r="6" spans="1:21" s="345" customFormat="1" ht="6" customHeight="1" x14ac:dyDescent="0.25">
      <c r="O6" s="444"/>
    </row>
    <row r="7" spans="1:21" s="322" customFormat="1" ht="39.75" customHeight="1" x14ac:dyDescent="0.25">
      <c r="A7" s="316"/>
      <c r="B7" s="1396" t="s">
        <v>12</v>
      </c>
      <c r="C7" s="437"/>
      <c r="D7" s="1421" t="s">
        <v>476</v>
      </c>
      <c r="E7" s="1422"/>
      <c r="F7" s="437"/>
      <c r="G7" s="1421" t="s">
        <v>477</v>
      </c>
      <c r="H7" s="1422"/>
      <c r="I7" s="437"/>
      <c r="J7" s="1421" t="s">
        <v>13</v>
      </c>
      <c r="K7" s="1423"/>
      <c r="L7" s="1422"/>
      <c r="M7" s="319"/>
      <c r="N7" s="319"/>
      <c r="O7" s="320"/>
      <c r="P7" s="320"/>
      <c r="Q7" s="320"/>
      <c r="R7" s="320"/>
      <c r="S7" s="320"/>
      <c r="T7" s="320"/>
      <c r="U7" s="321"/>
    </row>
    <row r="8" spans="1:21" s="322" customFormat="1" ht="26.25" customHeight="1" x14ac:dyDescent="0.25">
      <c r="A8" s="316"/>
      <c r="B8" s="1398"/>
      <c r="C8" s="437"/>
      <c r="D8" s="454" t="s">
        <v>9</v>
      </c>
      <c r="E8" s="737" t="s">
        <v>10</v>
      </c>
      <c r="F8" s="437"/>
      <c r="G8" s="455" t="s">
        <v>9</v>
      </c>
      <c r="H8" s="737" t="s">
        <v>10</v>
      </c>
      <c r="I8" s="437"/>
      <c r="J8" s="455" t="s">
        <v>9</v>
      </c>
      <c r="K8" s="737" t="s">
        <v>111</v>
      </c>
      <c r="L8" s="737" t="s">
        <v>110</v>
      </c>
      <c r="M8" s="319"/>
      <c r="N8" s="348"/>
      <c r="O8" s="329"/>
      <c r="P8" s="329"/>
      <c r="Q8" s="329"/>
      <c r="R8" s="329"/>
      <c r="S8" s="320"/>
      <c r="T8" s="320"/>
      <c r="U8" s="320"/>
    </row>
    <row r="9" spans="1:21" s="328" customFormat="1" ht="4.5" customHeight="1" x14ac:dyDescent="0.25">
      <c r="A9" s="326"/>
      <c r="B9" s="327"/>
      <c r="D9" s="327"/>
      <c r="E9" s="327"/>
      <c r="G9" s="327"/>
      <c r="H9" s="327"/>
      <c r="J9" s="327"/>
      <c r="K9" s="327"/>
      <c r="L9" s="327"/>
      <c r="M9" s="319"/>
      <c r="N9" s="348"/>
      <c r="O9" s="329"/>
      <c r="P9" s="329"/>
      <c r="Q9" s="329"/>
      <c r="R9" s="329"/>
      <c r="S9" s="329"/>
      <c r="T9" s="329"/>
      <c r="U9" s="329"/>
    </row>
    <row r="10" spans="1:21" s="331" customFormat="1" ht="18" customHeight="1" x14ac:dyDescent="0.35">
      <c r="A10" s="330"/>
      <c r="B10" s="349" t="s">
        <v>8</v>
      </c>
      <c r="C10" s="350"/>
      <c r="D10" s="456">
        <v>8584147</v>
      </c>
      <c r="E10" s="465">
        <v>17.851892595752791</v>
      </c>
      <c r="F10" s="350"/>
      <c r="G10" s="461">
        <v>1014321</v>
      </c>
      <c r="H10" s="469">
        <v>16.031753056369972</v>
      </c>
      <c r="I10" s="350"/>
      <c r="J10" s="473">
        <v>421232</v>
      </c>
      <c r="K10" s="478">
        <f t="shared" ref="K10:K27" si="0">J10*100/D10</f>
        <v>4.907092108278202</v>
      </c>
      <c r="L10" s="479">
        <f>J10*100/G10</f>
        <v>41.528470770101379</v>
      </c>
      <c r="M10" s="447"/>
      <c r="N10" s="360">
        <f>_xlfn.RANK.EQ(L10,L$10:L$29,0)</f>
        <v>1</v>
      </c>
      <c r="O10" s="360">
        <v>1</v>
      </c>
      <c r="P10" s="360">
        <f>MATCH(O10,N$10:N$29,0)</f>
        <v>1</v>
      </c>
      <c r="Q10" s="361" t="str">
        <f>INDEX(B$10:B$29,P10,1)</f>
        <v>Andalucía</v>
      </c>
      <c r="R10" s="362">
        <f>INDEX(L$10:L$29,P10,1)</f>
        <v>41.528470770101379</v>
      </c>
      <c r="S10" s="329"/>
      <c r="T10" s="329"/>
      <c r="U10" s="329"/>
    </row>
    <row r="11" spans="1:21" s="331" customFormat="1" ht="18" customHeight="1" x14ac:dyDescent="0.35">
      <c r="A11" s="330"/>
      <c r="B11" s="363" t="s">
        <v>7</v>
      </c>
      <c r="C11" s="350"/>
      <c r="D11" s="457">
        <v>1341289</v>
      </c>
      <c r="E11" s="466">
        <v>2.7893915572350596</v>
      </c>
      <c r="F11" s="350"/>
      <c r="G11" s="462">
        <v>186533</v>
      </c>
      <c r="H11" s="470">
        <v>2.9482293996317339</v>
      </c>
      <c r="I11" s="350"/>
      <c r="J11" s="474">
        <v>57826</v>
      </c>
      <c r="K11" s="480">
        <f t="shared" si="0"/>
        <v>4.3112259923103817</v>
      </c>
      <c r="L11" s="481">
        <f>J11*100/G11</f>
        <v>31.000412795591128</v>
      </c>
      <c r="M11" s="447"/>
      <c r="N11" s="360">
        <f t="shared" ref="N11:N26" si="1">_xlfn.RANK.EQ(L11,L$10:L$29,0)</f>
        <v>13</v>
      </c>
      <c r="O11" s="360">
        <v>2</v>
      </c>
      <c r="P11" s="360">
        <f t="shared" ref="P11:P27" si="2">MATCH(O11,N$10:N$29,0)</f>
        <v>11</v>
      </c>
      <c r="Q11" s="361" t="str">
        <f t="shared" ref="Q11:Q28" si="3">INDEX(B$10:B$29,P11,1)</f>
        <v>Extremadura</v>
      </c>
      <c r="R11" s="362">
        <f t="shared" ref="R11:R28" si="4">INDEX(L$10:L$29,P11,1)</f>
        <v>39.520516550748319</v>
      </c>
      <c r="S11" s="329"/>
      <c r="T11" s="329"/>
      <c r="U11" s="329"/>
    </row>
    <row r="12" spans="1:21" s="331" customFormat="1" ht="18" customHeight="1" x14ac:dyDescent="0.35">
      <c r="A12" s="330"/>
      <c r="B12" s="363" t="s">
        <v>37</v>
      </c>
      <c r="C12" s="350"/>
      <c r="D12" s="457">
        <v>1006060</v>
      </c>
      <c r="E12" s="466">
        <v>2.0922375938905815</v>
      </c>
      <c r="F12" s="350"/>
      <c r="G12" s="462">
        <v>183865</v>
      </c>
      <c r="H12" s="470">
        <v>2.9060605821130245</v>
      </c>
      <c r="I12" s="350"/>
      <c r="J12" s="474">
        <v>51212</v>
      </c>
      <c r="K12" s="480">
        <f t="shared" si="0"/>
        <v>5.0903524640677498</v>
      </c>
      <c r="L12" s="481">
        <f>J12*100/G12</f>
        <v>27.853044353193919</v>
      </c>
      <c r="M12" s="447"/>
      <c r="N12" s="360">
        <f t="shared" si="1"/>
        <v>15</v>
      </c>
      <c r="O12" s="360">
        <v>3</v>
      </c>
      <c r="P12" s="360">
        <f t="shared" si="2"/>
        <v>7</v>
      </c>
      <c r="Q12" s="361" t="str">
        <f t="shared" si="3"/>
        <v>Castilla y León</v>
      </c>
      <c r="R12" s="373">
        <f t="shared" si="4"/>
        <v>39.195387428203183</v>
      </c>
      <c r="S12" s="329"/>
      <c r="T12" s="329"/>
      <c r="U12" s="329"/>
    </row>
    <row r="13" spans="1:21" s="331" customFormat="1" ht="18" customHeight="1" x14ac:dyDescent="0.35">
      <c r="A13" s="330"/>
      <c r="B13" s="363" t="s">
        <v>38</v>
      </c>
      <c r="C13" s="350"/>
      <c r="D13" s="457">
        <v>1209906</v>
      </c>
      <c r="E13" s="466">
        <v>2.516162871273858</v>
      </c>
      <c r="F13" s="350"/>
      <c r="G13" s="462">
        <v>122472</v>
      </c>
      <c r="H13" s="470">
        <v>1.9357194224705427</v>
      </c>
      <c r="I13" s="350"/>
      <c r="J13" s="474">
        <v>46224</v>
      </c>
      <c r="K13" s="480">
        <f t="shared" si="0"/>
        <v>3.8204620854843268</v>
      </c>
      <c r="L13" s="481">
        <f t="shared" ref="L13:L27" si="5">J13*100/G13</f>
        <v>37.742504409171076</v>
      </c>
      <c r="M13" s="447"/>
      <c r="N13" s="360">
        <f t="shared" si="1"/>
        <v>4</v>
      </c>
      <c r="O13" s="360">
        <v>4</v>
      </c>
      <c r="P13" s="360">
        <f t="shared" si="2"/>
        <v>4</v>
      </c>
      <c r="Q13" s="361" t="str">
        <f t="shared" si="3"/>
        <v>Balears, Illes</v>
      </c>
      <c r="R13" s="362">
        <f t="shared" si="4"/>
        <v>37.742504409171076</v>
      </c>
      <c r="S13" s="329"/>
      <c r="T13" s="329"/>
      <c r="U13" s="329"/>
    </row>
    <row r="14" spans="1:21" s="331" customFormat="1" ht="18" customHeight="1" x14ac:dyDescent="0.35">
      <c r="A14" s="330"/>
      <c r="B14" s="363" t="s">
        <v>6</v>
      </c>
      <c r="C14" s="350"/>
      <c r="D14" s="457">
        <v>2213016</v>
      </c>
      <c r="E14" s="466">
        <v>4.6022655418974603</v>
      </c>
      <c r="F14" s="350"/>
      <c r="G14" s="462">
        <v>253565</v>
      </c>
      <c r="H14" s="470">
        <v>4.0076972316835127</v>
      </c>
      <c r="I14" s="350"/>
      <c r="J14" s="474">
        <v>75587</v>
      </c>
      <c r="K14" s="480">
        <f t="shared" si="0"/>
        <v>3.4155650026931572</v>
      </c>
      <c r="L14" s="481">
        <f t="shared" si="5"/>
        <v>29.809713485694004</v>
      </c>
      <c r="M14" s="447"/>
      <c r="N14" s="360">
        <f t="shared" si="1"/>
        <v>14</v>
      </c>
      <c r="O14" s="360">
        <v>5</v>
      </c>
      <c r="P14" s="360">
        <f t="shared" si="2"/>
        <v>9</v>
      </c>
      <c r="Q14" s="361" t="str">
        <f t="shared" si="3"/>
        <v>Cataluña</v>
      </c>
      <c r="R14" s="362">
        <f t="shared" si="4"/>
        <v>36.590911930433911</v>
      </c>
      <c r="S14" s="329"/>
      <c r="T14" s="329"/>
      <c r="U14" s="329"/>
    </row>
    <row r="15" spans="1:21" s="331" customFormat="1" ht="18" customHeight="1" x14ac:dyDescent="0.35">
      <c r="A15" s="330"/>
      <c r="B15" s="363" t="s">
        <v>5</v>
      </c>
      <c r="C15" s="350"/>
      <c r="D15" s="458">
        <v>588387</v>
      </c>
      <c r="E15" s="466">
        <v>1.2236302021315801</v>
      </c>
      <c r="F15" s="350"/>
      <c r="G15" s="463">
        <v>99920</v>
      </c>
      <c r="H15" s="470">
        <v>1.579275954448826</v>
      </c>
      <c r="I15" s="350"/>
      <c r="J15" s="475">
        <v>23597</v>
      </c>
      <c r="K15" s="482">
        <f t="shared" si="0"/>
        <v>4.010455703474074</v>
      </c>
      <c r="L15" s="481">
        <f t="shared" si="5"/>
        <v>23.615892714171338</v>
      </c>
      <c r="M15" s="447"/>
      <c r="N15" s="360">
        <f t="shared" si="1"/>
        <v>18</v>
      </c>
      <c r="O15" s="360">
        <v>6</v>
      </c>
      <c r="P15" s="360">
        <f t="shared" si="2"/>
        <v>16</v>
      </c>
      <c r="Q15" s="361" t="str">
        <f t="shared" si="3"/>
        <v>País Vasco</v>
      </c>
      <c r="R15" s="362">
        <f t="shared" si="4"/>
        <v>35.821368211093684</v>
      </c>
      <c r="S15" s="329"/>
      <c r="T15" s="329"/>
      <c r="U15" s="329"/>
    </row>
    <row r="16" spans="1:21" s="331" customFormat="1" ht="18" customHeight="1" x14ac:dyDescent="0.35">
      <c r="A16" s="330"/>
      <c r="B16" s="363" t="s">
        <v>4</v>
      </c>
      <c r="C16" s="350"/>
      <c r="D16" s="457">
        <v>2383703</v>
      </c>
      <c r="E16" s="466">
        <v>4.9572322021248834</v>
      </c>
      <c r="F16" s="350"/>
      <c r="G16" s="462">
        <v>409663</v>
      </c>
      <c r="H16" s="470">
        <v>6.4748891646053783</v>
      </c>
      <c r="I16" s="350"/>
      <c r="J16" s="474">
        <v>160569</v>
      </c>
      <c r="K16" s="480">
        <f t="shared" si="0"/>
        <v>6.7361160345898794</v>
      </c>
      <c r="L16" s="481">
        <f t="shared" si="5"/>
        <v>39.195387428203183</v>
      </c>
      <c r="M16" s="447"/>
      <c r="N16" s="360">
        <f t="shared" si="1"/>
        <v>3</v>
      </c>
      <c r="O16" s="360">
        <v>7</v>
      </c>
      <c r="P16" s="360">
        <f t="shared" si="2"/>
        <v>8</v>
      </c>
      <c r="Q16" s="361" t="str">
        <f t="shared" si="3"/>
        <v>Castilla - La Mancha</v>
      </c>
      <c r="R16" s="362">
        <f t="shared" si="4"/>
        <v>35.129826850263058</v>
      </c>
      <c r="S16" s="329"/>
      <c r="T16" s="329"/>
      <c r="U16" s="329"/>
    </row>
    <row r="17" spans="1:21" s="331" customFormat="1" ht="18" customHeight="1" x14ac:dyDescent="0.35">
      <c r="A17" s="330"/>
      <c r="B17" s="363" t="s">
        <v>40</v>
      </c>
      <c r="C17" s="350"/>
      <c r="D17" s="457">
        <v>2084086</v>
      </c>
      <c r="E17" s="466">
        <v>4.3341382006053779</v>
      </c>
      <c r="F17" s="350"/>
      <c r="G17" s="462">
        <v>282068</v>
      </c>
      <c r="H17" s="470">
        <v>4.4581986581212121</v>
      </c>
      <c r="I17" s="350"/>
      <c r="J17" s="474">
        <v>99090</v>
      </c>
      <c r="K17" s="480">
        <f t="shared" si="0"/>
        <v>4.7546022572964839</v>
      </c>
      <c r="L17" s="481">
        <f t="shared" si="5"/>
        <v>35.129826850263058</v>
      </c>
      <c r="M17" s="447"/>
      <c r="N17" s="360">
        <f t="shared" si="1"/>
        <v>7</v>
      </c>
      <c r="O17" s="360">
        <v>8</v>
      </c>
      <c r="P17" s="360">
        <f t="shared" si="2"/>
        <v>17</v>
      </c>
      <c r="Q17" s="361" t="str">
        <f t="shared" si="3"/>
        <v>Rioja, La</v>
      </c>
      <c r="R17" s="362">
        <f t="shared" si="4"/>
        <v>35.066075114474842</v>
      </c>
      <c r="S17" s="329"/>
      <c r="T17" s="329"/>
      <c r="U17" s="329"/>
    </row>
    <row r="18" spans="1:21" s="331" customFormat="1" ht="18" customHeight="1" x14ac:dyDescent="0.35">
      <c r="A18" s="330"/>
      <c r="B18" s="363" t="s">
        <v>41</v>
      </c>
      <c r="C18" s="350"/>
      <c r="D18" s="457">
        <v>7901963</v>
      </c>
      <c r="E18" s="466">
        <v>16.433198868986342</v>
      </c>
      <c r="F18" s="350"/>
      <c r="G18" s="462">
        <v>1040507</v>
      </c>
      <c r="H18" s="470">
        <v>16.445633362046483</v>
      </c>
      <c r="I18" s="350"/>
      <c r="J18" s="474">
        <v>380731</v>
      </c>
      <c r="K18" s="480">
        <f t="shared" si="0"/>
        <v>4.8181825199637105</v>
      </c>
      <c r="L18" s="481">
        <f t="shared" si="5"/>
        <v>36.590911930433911</v>
      </c>
      <c r="M18" s="447"/>
      <c r="N18" s="360">
        <f t="shared" si="1"/>
        <v>5</v>
      </c>
      <c r="O18" s="360">
        <v>9</v>
      </c>
      <c r="P18" s="360">
        <f t="shared" si="2"/>
        <v>14</v>
      </c>
      <c r="Q18" s="361" t="str">
        <f t="shared" si="3"/>
        <v>Murcia, Región de</v>
      </c>
      <c r="R18" s="362">
        <f t="shared" si="4"/>
        <v>34.530695496757644</v>
      </c>
      <c r="S18" s="329"/>
      <c r="T18" s="329"/>
      <c r="U18" s="329"/>
    </row>
    <row r="19" spans="1:21" s="331" customFormat="1" ht="18" customHeight="1" x14ac:dyDescent="0.35">
      <c r="A19" s="330"/>
      <c r="B19" s="363" t="s">
        <v>3</v>
      </c>
      <c r="C19" s="350"/>
      <c r="D19" s="457">
        <v>5216195</v>
      </c>
      <c r="E19" s="466">
        <v>10.847781718847862</v>
      </c>
      <c r="F19" s="350"/>
      <c r="G19" s="462">
        <v>644872</v>
      </c>
      <c r="H19" s="470">
        <v>10.192462402895551</v>
      </c>
      <c r="I19" s="350"/>
      <c r="J19" s="474">
        <v>216542</v>
      </c>
      <c r="K19" s="480">
        <f t="shared" si="0"/>
        <v>4.1513402010469314</v>
      </c>
      <c r="L19" s="481">
        <f t="shared" si="5"/>
        <v>33.579066853577146</v>
      </c>
      <c r="M19" s="447"/>
      <c r="N19" s="360">
        <f t="shared" si="1"/>
        <v>11</v>
      </c>
      <c r="O19" s="360">
        <v>10</v>
      </c>
      <c r="P19" s="360">
        <f t="shared" si="2"/>
        <v>20</v>
      </c>
      <c r="Q19" s="361" t="str">
        <f t="shared" si="3"/>
        <v>TOTAL</v>
      </c>
      <c r="R19" s="373">
        <f t="shared" si="4"/>
        <v>34.157943400848751</v>
      </c>
      <c r="S19" s="329"/>
      <c r="T19" s="329"/>
      <c r="U19" s="329"/>
    </row>
    <row r="20" spans="1:21" s="331" customFormat="1" ht="18" customHeight="1" x14ac:dyDescent="0.35">
      <c r="A20" s="330"/>
      <c r="B20" s="363" t="s">
        <v>2</v>
      </c>
      <c r="C20" s="350"/>
      <c r="D20" s="457">
        <v>1054306</v>
      </c>
      <c r="E20" s="466">
        <v>2.1925716643782711</v>
      </c>
      <c r="F20" s="350"/>
      <c r="G20" s="462">
        <v>150537</v>
      </c>
      <c r="H20" s="470">
        <v>2.3792980820142406</v>
      </c>
      <c r="I20" s="350"/>
      <c r="J20" s="474">
        <v>59493</v>
      </c>
      <c r="K20" s="480">
        <f t="shared" si="0"/>
        <v>5.6428589043408648</v>
      </c>
      <c r="L20" s="481">
        <f t="shared" si="5"/>
        <v>39.520516550748319</v>
      </c>
      <c r="M20" s="447"/>
      <c r="N20" s="360">
        <f t="shared" si="1"/>
        <v>2</v>
      </c>
      <c r="O20" s="360">
        <v>11</v>
      </c>
      <c r="P20" s="360">
        <f t="shared" si="2"/>
        <v>10</v>
      </c>
      <c r="Q20" s="361" t="str">
        <f t="shared" si="3"/>
        <v>Comunitat Valenciana</v>
      </c>
      <c r="R20" s="362">
        <f t="shared" si="4"/>
        <v>33.579066853577146</v>
      </c>
      <c r="S20" s="329"/>
      <c r="T20" s="329"/>
      <c r="U20" s="329"/>
    </row>
    <row r="21" spans="1:21" s="331" customFormat="1" ht="18" customHeight="1" x14ac:dyDescent="0.35">
      <c r="A21" s="330"/>
      <c r="B21" s="363" t="s">
        <v>35</v>
      </c>
      <c r="C21" s="350"/>
      <c r="D21" s="457">
        <v>2699424</v>
      </c>
      <c r="E21" s="466">
        <v>5.6138166457770797</v>
      </c>
      <c r="F21" s="350"/>
      <c r="G21" s="462">
        <v>469573</v>
      </c>
      <c r="H21" s="470">
        <v>7.4217909103122359</v>
      </c>
      <c r="I21" s="350"/>
      <c r="J21" s="474">
        <v>85172</v>
      </c>
      <c r="K21" s="480">
        <f t="shared" si="0"/>
        <v>3.1551916260654123</v>
      </c>
      <c r="L21" s="481">
        <f t="shared" si="5"/>
        <v>18.138180857928372</v>
      </c>
      <c r="M21" s="447"/>
      <c r="N21" s="360">
        <f t="shared" si="1"/>
        <v>19</v>
      </c>
      <c r="O21" s="360">
        <v>12</v>
      </c>
      <c r="P21" s="360">
        <f t="shared" si="2"/>
        <v>13</v>
      </c>
      <c r="Q21" s="361" t="str">
        <f t="shared" si="3"/>
        <v>Madrid, Comunidad de</v>
      </c>
      <c r="R21" s="362">
        <f t="shared" si="4"/>
        <v>32.089203661515349</v>
      </c>
      <c r="S21" s="329"/>
      <c r="T21" s="329"/>
      <c r="U21" s="329"/>
    </row>
    <row r="22" spans="1:21" s="331" customFormat="1" ht="18" customHeight="1" x14ac:dyDescent="0.35">
      <c r="A22" s="330"/>
      <c r="B22" s="363" t="s">
        <v>42</v>
      </c>
      <c r="C22" s="350"/>
      <c r="D22" s="457">
        <v>6871903</v>
      </c>
      <c r="E22" s="466">
        <v>14.291050034957625</v>
      </c>
      <c r="F22" s="350"/>
      <c r="G22" s="462">
        <v>802837</v>
      </c>
      <c r="H22" s="470">
        <v>12.689163024838193</v>
      </c>
      <c r="I22" s="350"/>
      <c r="J22" s="474">
        <v>257624</v>
      </c>
      <c r="K22" s="480">
        <f t="shared" si="0"/>
        <v>3.7489469801887485</v>
      </c>
      <c r="L22" s="481">
        <f t="shared" si="5"/>
        <v>32.089203661515349</v>
      </c>
      <c r="M22" s="447"/>
      <c r="N22" s="360">
        <f t="shared" si="1"/>
        <v>12</v>
      </c>
      <c r="O22" s="360">
        <v>13</v>
      </c>
      <c r="P22" s="360">
        <f t="shared" si="2"/>
        <v>2</v>
      </c>
      <c r="Q22" s="361" t="str">
        <f t="shared" si="3"/>
        <v>Aragón</v>
      </c>
      <c r="R22" s="362">
        <f t="shared" si="4"/>
        <v>31.000412795591128</v>
      </c>
      <c r="S22" s="329"/>
      <c r="T22" s="329"/>
      <c r="U22" s="329"/>
    </row>
    <row r="23" spans="1:21" ht="18" customHeight="1" x14ac:dyDescent="0.35">
      <c r="A23" s="332"/>
      <c r="B23" s="363" t="s">
        <v>43</v>
      </c>
      <c r="C23" s="350"/>
      <c r="D23" s="457">
        <v>1551692</v>
      </c>
      <c r="E23" s="466">
        <v>3.2269530013510765</v>
      </c>
      <c r="F23" s="350"/>
      <c r="G23" s="462">
        <v>194149</v>
      </c>
      <c r="H23" s="470">
        <v>3.0686033554872409</v>
      </c>
      <c r="I23" s="350"/>
      <c r="J23" s="474">
        <v>67041</v>
      </c>
      <c r="K23" s="480">
        <f t="shared" si="0"/>
        <v>4.3205094825519499</v>
      </c>
      <c r="L23" s="481">
        <f t="shared" si="5"/>
        <v>34.530695496757644</v>
      </c>
      <c r="M23" s="447"/>
      <c r="N23" s="360">
        <f t="shared" si="1"/>
        <v>9</v>
      </c>
      <c r="O23" s="360">
        <v>14</v>
      </c>
      <c r="P23" s="360">
        <f t="shared" si="2"/>
        <v>5</v>
      </c>
      <c r="Q23" s="361" t="str">
        <f t="shared" si="3"/>
        <v>Canarias</v>
      </c>
      <c r="R23" s="362">
        <f t="shared" si="4"/>
        <v>29.809713485694004</v>
      </c>
      <c r="S23" s="329"/>
      <c r="T23" s="329"/>
      <c r="U23" s="329"/>
    </row>
    <row r="24" spans="1:21" s="331" customFormat="1" ht="18" customHeight="1" x14ac:dyDescent="0.35">
      <c r="B24" s="363" t="s">
        <v>44</v>
      </c>
      <c r="C24" s="350"/>
      <c r="D24" s="458">
        <v>672155</v>
      </c>
      <c r="E24" s="466">
        <v>1.3978370672937237</v>
      </c>
      <c r="F24" s="350"/>
      <c r="G24" s="463">
        <v>81351</v>
      </c>
      <c r="H24" s="470">
        <v>1.2857854100316899</v>
      </c>
      <c r="I24" s="350"/>
      <c r="J24" s="476">
        <v>21196</v>
      </c>
      <c r="K24" s="483">
        <f t="shared" si="0"/>
        <v>3.1534393108732361</v>
      </c>
      <c r="L24" s="481">
        <f t="shared" si="5"/>
        <v>26.054996250814373</v>
      </c>
      <c r="M24" s="447"/>
      <c r="N24" s="360">
        <f t="shared" si="1"/>
        <v>17</v>
      </c>
      <c r="O24" s="360">
        <v>15</v>
      </c>
      <c r="P24" s="360">
        <f t="shared" si="2"/>
        <v>3</v>
      </c>
      <c r="Q24" s="361" t="str">
        <f t="shared" si="3"/>
        <v>Asturias, Principado de</v>
      </c>
      <c r="R24" s="362">
        <f t="shared" si="4"/>
        <v>27.853044353193919</v>
      </c>
      <c r="S24" s="329"/>
      <c r="T24" s="329"/>
      <c r="U24" s="329"/>
    </row>
    <row r="25" spans="1:21" s="331" customFormat="1" ht="18" customHeight="1" x14ac:dyDescent="0.35">
      <c r="B25" s="363" t="s">
        <v>45</v>
      </c>
      <c r="C25" s="350"/>
      <c r="D25" s="458">
        <v>2216302</v>
      </c>
      <c r="E25" s="466">
        <v>4.6090992225263738</v>
      </c>
      <c r="F25" s="350"/>
      <c r="G25" s="463">
        <v>328385</v>
      </c>
      <c r="H25" s="470">
        <v>5.1902575490560219</v>
      </c>
      <c r="I25" s="350"/>
      <c r="J25" s="476">
        <v>117632</v>
      </c>
      <c r="K25" s="483">
        <f t="shared" si="0"/>
        <v>5.3075799236746617</v>
      </c>
      <c r="L25" s="481">
        <f t="shared" si="5"/>
        <v>35.821368211093684</v>
      </c>
      <c r="M25" s="447"/>
      <c r="N25" s="360">
        <f t="shared" si="1"/>
        <v>6</v>
      </c>
      <c r="O25" s="360">
        <v>16</v>
      </c>
      <c r="P25" s="360">
        <f t="shared" si="2"/>
        <v>18</v>
      </c>
      <c r="Q25" s="361" t="str">
        <f t="shared" si="3"/>
        <v>Ceuta y Melilla</v>
      </c>
      <c r="R25" s="373">
        <f t="shared" si="4"/>
        <v>27.785760293316159</v>
      </c>
      <c r="S25" s="329"/>
      <c r="T25" s="329"/>
      <c r="U25" s="329"/>
    </row>
    <row r="26" spans="1:21" s="331" customFormat="1" ht="18" customHeight="1" x14ac:dyDescent="0.35">
      <c r="B26" s="363" t="s">
        <v>46</v>
      </c>
      <c r="C26" s="350"/>
      <c r="D26" s="458">
        <v>322282</v>
      </c>
      <c r="E26" s="467">
        <v>0.67022892892495911</v>
      </c>
      <c r="F26" s="350"/>
      <c r="G26" s="463">
        <v>42149</v>
      </c>
      <c r="H26" s="471">
        <v>0.66618196761472748</v>
      </c>
      <c r="I26" s="350"/>
      <c r="J26" s="476">
        <v>14780</v>
      </c>
      <c r="K26" s="483">
        <f t="shared" si="0"/>
        <v>4.5860457611656873</v>
      </c>
      <c r="L26" s="484">
        <f t="shared" si="5"/>
        <v>35.066075114474842</v>
      </c>
      <c r="M26" s="447"/>
      <c r="N26" s="360">
        <f t="shared" si="1"/>
        <v>8</v>
      </c>
      <c r="O26" s="360">
        <v>17</v>
      </c>
      <c r="P26" s="360">
        <f t="shared" si="2"/>
        <v>15</v>
      </c>
      <c r="Q26" s="361" t="str">
        <f t="shared" si="3"/>
        <v>Navarra, Comunidad Foral de</v>
      </c>
      <c r="R26" s="362">
        <f t="shared" si="4"/>
        <v>26.054996250814373</v>
      </c>
      <c r="S26" s="329"/>
      <c r="T26" s="329"/>
      <c r="U26" s="329"/>
    </row>
    <row r="27" spans="1:21" s="331" customFormat="1" ht="18" customHeight="1" x14ac:dyDescent="0.35">
      <c r="B27" s="384" t="s">
        <v>1</v>
      </c>
      <c r="C27" s="350"/>
      <c r="D27" s="459">
        <v>168545</v>
      </c>
      <c r="E27" s="468">
        <v>0.35051208204509476</v>
      </c>
      <c r="F27" s="350"/>
      <c r="G27" s="464">
        <v>20183</v>
      </c>
      <c r="H27" s="472">
        <v>0.31900046625941408</v>
      </c>
      <c r="I27" s="350"/>
      <c r="J27" s="477">
        <v>5608</v>
      </c>
      <c r="K27" s="485">
        <f t="shared" si="0"/>
        <v>3.3273013141890888</v>
      </c>
      <c r="L27" s="486">
        <f t="shared" si="5"/>
        <v>27.785760293316159</v>
      </c>
      <c r="M27" s="447"/>
      <c r="N27" s="360">
        <f>_xlfn.RANK.EQ(L27,L$10:L$29,0)</f>
        <v>16</v>
      </c>
      <c r="O27" s="360">
        <v>18</v>
      </c>
      <c r="P27" s="360">
        <f t="shared" si="2"/>
        <v>6</v>
      </c>
      <c r="Q27" s="361" t="str">
        <f t="shared" si="3"/>
        <v>Cantabria</v>
      </c>
      <c r="R27" s="362">
        <f t="shared" si="4"/>
        <v>23.615892714171338</v>
      </c>
      <c r="S27" s="329"/>
      <c r="T27" s="329"/>
      <c r="U27" s="329"/>
    </row>
    <row r="28" spans="1:21" s="328" customFormat="1" ht="3.75" customHeight="1" x14ac:dyDescent="0.35">
      <c r="A28" s="326"/>
      <c r="B28" s="327"/>
      <c r="D28" s="460"/>
      <c r="E28" s="438"/>
      <c r="G28" s="327"/>
      <c r="H28" s="438"/>
      <c r="J28" s="327"/>
      <c r="K28" s="327"/>
      <c r="L28" s="334"/>
      <c r="M28" s="447"/>
      <c r="N28" s="329"/>
      <c r="O28" s="329"/>
      <c r="P28" s="360">
        <f>MATCH(O29,N$10:N$29,0)</f>
        <v>12</v>
      </c>
      <c r="Q28" s="361" t="str">
        <f t="shared" si="3"/>
        <v>Galicia</v>
      </c>
      <c r="R28" s="362">
        <f t="shared" si="4"/>
        <v>18.138180857928372</v>
      </c>
      <c r="S28" s="329"/>
      <c r="T28" s="329"/>
      <c r="U28" s="329"/>
    </row>
    <row r="29" spans="1:21" s="394" customFormat="1" ht="18" customHeight="1" x14ac:dyDescent="0.35">
      <c r="B29" s="1240" t="s">
        <v>0</v>
      </c>
      <c r="C29" s="320"/>
      <c r="D29" s="1241">
        <f>SUM(D10:D27)</f>
        <v>48085361</v>
      </c>
      <c r="E29" s="1242">
        <f>SUM(E10:E27)</f>
        <v>99.999999999999986</v>
      </c>
      <c r="F29" s="320"/>
      <c r="G29" s="1241">
        <f>SUM(G10:G27)</f>
        <v>6326950</v>
      </c>
      <c r="H29" s="1242">
        <f>SUM(H10:H27)</f>
        <v>100.00000000000003</v>
      </c>
      <c r="I29" s="320"/>
      <c r="J29" s="1241">
        <f>SUM(J10:J27)</f>
        <v>2161156</v>
      </c>
      <c r="K29" s="1243">
        <f>J29*100/D29</f>
        <v>4.4944156704989693</v>
      </c>
      <c r="L29" s="1244">
        <f>J29*100/G29</f>
        <v>34.157943400848751</v>
      </c>
      <c r="M29" s="447"/>
      <c r="N29" s="360">
        <f>_xlfn.RANK.EQ(L29,L$10:L$29,0)</f>
        <v>10</v>
      </c>
      <c r="O29" s="360">
        <v>19</v>
      </c>
      <c r="P29" s="329"/>
      <c r="Q29" s="329"/>
      <c r="R29" s="395"/>
      <c r="S29" s="329"/>
      <c r="T29" s="329"/>
      <c r="U29" s="329"/>
    </row>
    <row r="30" spans="1:21" s="328" customFormat="1" ht="5.25" customHeight="1" x14ac:dyDescent="0.25">
      <c r="B30" s="397" t="s">
        <v>39</v>
      </c>
      <c r="C30" s="449"/>
      <c r="D30" s="449"/>
      <c r="E30" s="449"/>
      <c r="F30" s="449"/>
      <c r="G30" s="449"/>
      <c r="H30" s="449"/>
      <c r="I30" s="449"/>
      <c r="O30" s="450"/>
    </row>
    <row r="31" spans="1:21" s="394" customFormat="1" ht="5.25" customHeight="1" x14ac:dyDescent="0.25">
      <c r="B31" s="397" t="s">
        <v>47</v>
      </c>
      <c r="C31" s="451"/>
      <c r="D31" s="451"/>
      <c r="E31" s="451"/>
      <c r="F31" s="451"/>
      <c r="G31" s="451"/>
      <c r="H31" s="451"/>
      <c r="I31" s="451"/>
      <c r="O31" s="450"/>
    </row>
    <row r="32" spans="1:21" s="394" customFormat="1" ht="13.5" customHeight="1" x14ac:dyDescent="0.25">
      <c r="B32" s="1424" t="s">
        <v>474</v>
      </c>
      <c r="C32" s="1424"/>
      <c r="D32" s="1424"/>
      <c r="E32" s="1424"/>
      <c r="F32" s="1424"/>
      <c r="G32" s="1424"/>
      <c r="H32" s="1424"/>
      <c r="I32" s="1424"/>
      <c r="J32" s="1424"/>
      <c r="K32" s="1424"/>
      <c r="L32" s="1424"/>
      <c r="M32" s="1245"/>
      <c r="O32" s="450"/>
    </row>
    <row r="33" spans="2:17" x14ac:dyDescent="0.25">
      <c r="B33" s="1425" t="s">
        <v>241</v>
      </c>
      <c r="C33" s="1425"/>
      <c r="D33" s="1425"/>
      <c r="E33" s="1425"/>
      <c r="F33" s="1425"/>
      <c r="G33" s="1425"/>
      <c r="H33" s="1425"/>
      <c r="I33" s="1425"/>
      <c r="J33" s="1425"/>
      <c r="K33" s="1425"/>
      <c r="L33" s="1425"/>
      <c r="M33" s="785"/>
      <c r="N33" s="785"/>
      <c r="O33" s="785"/>
      <c r="P33" s="785"/>
      <c r="Q33" s="785"/>
    </row>
    <row r="34" spans="2:17" ht="4.5" customHeight="1" x14ac:dyDescent="0.25">
      <c r="B34" s="1418"/>
      <c r="C34" s="1418"/>
      <c r="D34" s="1418"/>
      <c r="E34" s="1418"/>
      <c r="F34" s="1418"/>
      <c r="G34" s="1418"/>
      <c r="H34" s="1418"/>
      <c r="I34" s="1418"/>
      <c r="J34" s="1418"/>
      <c r="K34" s="1418"/>
      <c r="L34" s="1418"/>
      <c r="M34" s="1418"/>
      <c r="N34" s="1418"/>
      <c r="O34" s="1418"/>
      <c r="P34" s="1418"/>
      <c r="Q34" s="451"/>
    </row>
    <row r="37" spans="2:17" x14ac:dyDescent="0.25">
      <c r="L37" s="453"/>
      <c r="M37" s="453"/>
      <c r="N37" s="453"/>
    </row>
  </sheetData>
  <mergeCells count="11">
    <mergeCell ref="B34:P34"/>
    <mergeCell ref="B2:I2"/>
    <mergeCell ref="B3:I3"/>
    <mergeCell ref="A4:U4"/>
    <mergeCell ref="B5:S5"/>
    <mergeCell ref="B7:B8"/>
    <mergeCell ref="D7:E7"/>
    <mergeCell ref="G7:H7"/>
    <mergeCell ref="J7:L7"/>
    <mergeCell ref="B32:L32"/>
    <mergeCell ref="B33:L33"/>
  </mergeCells>
  <printOptions horizontalCentered="1"/>
  <pageMargins left="0" right="0" top="0.43307086614173229" bottom="0.43307086614173229" header="0" footer="0"/>
  <pageSetup paperSize="9" scale="82" orientation="landscape" horizontalDpi="300" verticalDpi="300" r:id="rId1"/>
  <headerFooter alignWithMargins="0"/>
  <rowBreaks count="1" manualBreakCount="1">
    <brk id="33"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87">
    <tabColor theme="0"/>
    <pageSetUpPr fitToPage="1"/>
  </sheetPr>
  <dimension ref="A1:BA4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7265625" style="333" bestFit="1" customWidth="1"/>
    <col min="13" max="13" width="6.81640625" style="333" customWidth="1"/>
    <col min="14" max="14" width="11.7265625" style="333" bestFit="1" customWidth="1"/>
    <col min="15" max="15" width="6.81640625" style="333" customWidth="1"/>
    <col min="16" max="16" width="0.453125" style="333" customWidth="1"/>
    <col min="17" max="17" width="10.54296875" style="333" bestFit="1" customWidth="1"/>
    <col min="18" max="18" width="6.81640625" style="333" customWidth="1"/>
    <col min="19" max="19" width="10.54296875" style="333" bestFit="1" customWidth="1"/>
    <col min="20" max="20" width="11.7265625" style="333" bestFit="1" customWidth="1"/>
    <col min="21" max="21" width="10.54296875" style="333" bestFit="1" customWidth="1"/>
    <col min="22" max="22" width="11.7265625" style="333" bestFit="1" customWidth="1"/>
    <col min="23" max="23" width="0.453125" style="333" customWidth="1"/>
    <col min="24" max="24" width="10.54296875" style="333" bestFit="1" customWidth="1"/>
    <col min="25" max="25" width="7" style="333" customWidth="1"/>
    <col min="26" max="26" width="10.54296875" style="333" bestFit="1" customWidth="1"/>
    <col min="27" max="27" width="11.81640625" style="333" bestFit="1" customWidth="1"/>
    <col min="28" max="28" width="10.54296875" style="333" bestFit="1" customWidth="1"/>
    <col min="29" max="29" width="11.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392"/>
      <c r="C2" s="1392"/>
    </row>
    <row r="3" spans="1:53" s="345" customFormat="1" ht="4.5" customHeight="1" x14ac:dyDescent="0.25">
      <c r="B3" s="1393"/>
      <c r="C3" s="1393"/>
    </row>
    <row r="4" spans="1:53" s="345" customFormat="1" ht="17.25" customHeight="1" x14ac:dyDescent="0.25">
      <c r="A4" s="1394" t="s">
        <v>394</v>
      </c>
      <c r="B4" s="1394"/>
      <c r="C4" s="1394"/>
      <c r="D4" s="1394"/>
      <c r="E4" s="1394"/>
      <c r="F4" s="1394"/>
      <c r="G4" s="1394"/>
      <c r="H4" s="1394"/>
      <c r="I4" s="1394"/>
      <c r="J4" s="1394"/>
      <c r="K4" s="1394"/>
      <c r="L4" s="1394"/>
      <c r="M4" s="1394"/>
      <c r="N4" s="1394"/>
      <c r="O4" s="1394"/>
      <c r="P4" s="1394"/>
      <c r="Q4" s="1394"/>
      <c r="R4" s="1394"/>
      <c r="S4" s="1394"/>
      <c r="T4" s="1394"/>
      <c r="U4" s="1394"/>
      <c r="V4" s="1394"/>
      <c r="W4" s="1394"/>
      <c r="X4" s="1394"/>
      <c r="Y4" s="1394"/>
      <c r="Z4" s="1394"/>
      <c r="AA4" s="1394"/>
      <c r="AB4" s="1394"/>
      <c r="AC4" s="1394"/>
    </row>
    <row r="5" spans="1:53" s="345" customFormat="1" ht="17.25" customHeight="1" x14ac:dyDescent="0.25">
      <c r="B5" s="1395" t="str">
        <f>porsaad!$B$6</f>
        <v>Situación a 30 de noviembre de 2024</v>
      </c>
      <c r="C5" s="1395"/>
      <c r="D5" s="1395"/>
      <c r="E5" s="1395"/>
      <c r="F5" s="1395"/>
      <c r="G5" s="1395"/>
      <c r="H5" s="1395"/>
      <c r="I5" s="1395"/>
      <c r="J5" s="1395"/>
      <c r="K5" s="1395"/>
      <c r="L5" s="1395"/>
      <c r="M5" s="1395"/>
      <c r="N5" s="1395"/>
      <c r="O5" s="1395"/>
      <c r="P5" s="1395"/>
      <c r="Q5" s="1395"/>
      <c r="R5" s="1395"/>
      <c r="S5" s="1395"/>
      <c r="T5" s="1395"/>
      <c r="U5" s="1395"/>
      <c r="V5" s="1395"/>
      <c r="W5" s="1395"/>
      <c r="X5" s="1395"/>
      <c r="Y5" s="1395"/>
      <c r="Z5" s="1395"/>
      <c r="AA5" s="1395"/>
      <c r="AB5" s="1395"/>
      <c r="AC5" s="1395"/>
    </row>
    <row r="6" spans="1:53" s="345" customFormat="1" ht="6" customHeight="1" x14ac:dyDescent="0.25"/>
    <row r="7" spans="1:53" s="322" customFormat="1" ht="12.75" customHeight="1" x14ac:dyDescent="0.25">
      <c r="A7" s="316"/>
      <c r="B7" s="1396" t="s">
        <v>12</v>
      </c>
      <c r="C7" s="317"/>
      <c r="D7" s="1399" t="s">
        <v>13</v>
      </c>
      <c r="E7" s="1400"/>
      <c r="F7" s="1400"/>
      <c r="G7" s="1400"/>
      <c r="H7" s="1400"/>
      <c r="I7" s="318"/>
      <c r="J7" s="1403"/>
      <c r="K7" s="1403"/>
      <c r="L7" s="1403"/>
      <c r="M7" s="1403"/>
      <c r="N7" s="1403"/>
      <c r="O7" s="1403"/>
      <c r="P7" s="318"/>
      <c r="Q7" s="1403"/>
      <c r="R7" s="1403"/>
      <c r="S7" s="1403"/>
      <c r="T7" s="1403"/>
      <c r="U7" s="1403"/>
      <c r="V7" s="1403"/>
      <c r="W7" s="318"/>
      <c r="X7" s="1403"/>
      <c r="Y7" s="1403"/>
      <c r="Z7" s="1403"/>
      <c r="AA7" s="1403"/>
      <c r="AB7" s="1403"/>
      <c r="AC7" s="1404"/>
      <c r="AD7" s="319"/>
      <c r="AE7" s="319"/>
      <c r="AF7" s="320"/>
      <c r="AG7" s="320"/>
      <c r="AH7" s="320"/>
      <c r="AI7" s="320"/>
      <c r="AJ7" s="320"/>
      <c r="AK7" s="320"/>
      <c r="AL7" s="321"/>
    </row>
    <row r="8" spans="1:53" s="322" customFormat="1" ht="33.75" customHeight="1" x14ac:dyDescent="0.25">
      <c r="A8" s="316"/>
      <c r="B8" s="1397"/>
      <c r="C8" s="317"/>
      <c r="D8" s="1401"/>
      <c r="E8" s="1402"/>
      <c r="F8" s="1402"/>
      <c r="G8" s="1402"/>
      <c r="H8" s="1402"/>
      <c r="I8" s="323"/>
      <c r="J8" s="1405" t="s">
        <v>172</v>
      </c>
      <c r="K8" s="1406"/>
      <c r="L8" s="1406"/>
      <c r="M8" s="1406"/>
      <c r="N8" s="1406"/>
      <c r="O8" s="1407"/>
      <c r="P8" s="317"/>
      <c r="Q8" s="1405" t="s">
        <v>173</v>
      </c>
      <c r="R8" s="1406"/>
      <c r="S8" s="1406"/>
      <c r="T8" s="1406"/>
      <c r="U8" s="1406"/>
      <c r="V8" s="1407"/>
      <c r="W8" s="317"/>
      <c r="X8" s="1405" t="s">
        <v>174</v>
      </c>
      <c r="Y8" s="1406"/>
      <c r="Z8" s="1406"/>
      <c r="AA8" s="1406"/>
      <c r="AB8" s="1406"/>
      <c r="AC8" s="1407"/>
      <c r="AD8" s="319"/>
      <c r="AE8" s="319"/>
      <c r="AF8" s="320"/>
      <c r="AG8" s="320"/>
      <c r="AH8" s="320"/>
      <c r="AI8" s="320"/>
      <c r="AJ8" s="320"/>
      <c r="AK8" s="320"/>
      <c r="AL8" s="321"/>
    </row>
    <row r="9" spans="1:53" s="322" customFormat="1" ht="21.75" customHeight="1" x14ac:dyDescent="0.25">
      <c r="A9" s="316"/>
      <c r="B9" s="1397"/>
      <c r="C9" s="317"/>
      <c r="D9" s="1408" t="s">
        <v>9</v>
      </c>
      <c r="E9" s="1409" t="s">
        <v>24</v>
      </c>
      <c r="F9" s="1410"/>
      <c r="G9" s="1409" t="s">
        <v>23</v>
      </c>
      <c r="H9" s="1411"/>
      <c r="I9" s="323"/>
      <c r="J9" s="1388" t="s">
        <v>9</v>
      </c>
      <c r="K9" s="1382" t="s">
        <v>212</v>
      </c>
      <c r="L9" s="1384" t="s">
        <v>24</v>
      </c>
      <c r="M9" s="1385"/>
      <c r="N9" s="1386" t="s">
        <v>23</v>
      </c>
      <c r="O9" s="1387"/>
      <c r="P9" s="317"/>
      <c r="Q9" s="1388" t="s">
        <v>9</v>
      </c>
      <c r="R9" s="1382" t="s">
        <v>212</v>
      </c>
      <c r="S9" s="1384" t="s">
        <v>24</v>
      </c>
      <c r="T9" s="1385"/>
      <c r="U9" s="1386" t="s">
        <v>23</v>
      </c>
      <c r="V9" s="1387"/>
      <c r="W9" s="317"/>
      <c r="X9" s="1388" t="s">
        <v>9</v>
      </c>
      <c r="Y9" s="1382" t="s">
        <v>212</v>
      </c>
      <c r="Z9" s="1384" t="s">
        <v>24</v>
      </c>
      <c r="AA9" s="1385"/>
      <c r="AB9" s="1386" t="s">
        <v>23</v>
      </c>
      <c r="AC9" s="1387"/>
      <c r="AD9" s="319"/>
      <c r="AE9" s="319"/>
      <c r="AF9" s="320"/>
      <c r="AG9" s="320"/>
      <c r="AH9" s="320"/>
      <c r="AI9" s="320"/>
      <c r="AJ9" s="320"/>
      <c r="AK9" s="320"/>
      <c r="AL9" s="321"/>
    </row>
    <row r="10" spans="1:53" s="322" customFormat="1" ht="36.75" customHeight="1" x14ac:dyDescent="0.25">
      <c r="A10" s="316"/>
      <c r="B10" s="1398"/>
      <c r="C10" s="317"/>
      <c r="D10" s="1389"/>
      <c r="E10" s="407" t="s">
        <v>9</v>
      </c>
      <c r="F10" s="403" t="s">
        <v>212</v>
      </c>
      <c r="G10" s="406" t="s">
        <v>9</v>
      </c>
      <c r="H10" s="886" t="s">
        <v>212</v>
      </c>
      <c r="I10" s="346"/>
      <c r="J10" s="1389"/>
      <c r="K10" s="1383"/>
      <c r="L10" s="404" t="s">
        <v>9</v>
      </c>
      <c r="M10" s="403" t="s">
        <v>213</v>
      </c>
      <c r="N10" s="407" t="s">
        <v>9</v>
      </c>
      <c r="O10" s="402" t="s">
        <v>213</v>
      </c>
      <c r="P10" s="347"/>
      <c r="Q10" s="1389"/>
      <c r="R10" s="1383"/>
      <c r="S10" s="404" t="s">
        <v>9</v>
      </c>
      <c r="T10" s="403" t="s">
        <v>213</v>
      </c>
      <c r="U10" s="407" t="s">
        <v>9</v>
      </c>
      <c r="V10" s="402" t="s">
        <v>213</v>
      </c>
      <c r="W10" s="347"/>
      <c r="X10" s="1389"/>
      <c r="Y10" s="1383"/>
      <c r="Z10" s="404" t="s">
        <v>9</v>
      </c>
      <c r="AA10" s="403" t="s">
        <v>213</v>
      </c>
      <c r="AB10" s="407" t="s">
        <v>9</v>
      </c>
      <c r="AC10" s="402" t="s">
        <v>213</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421232</v>
      </c>
      <c r="E12" s="352">
        <f>L12+S12+Z12</f>
        <v>261241</v>
      </c>
      <c r="F12" s="353">
        <f>E12/$D12*100</f>
        <v>62.018317696661221</v>
      </c>
      <c r="G12" s="352">
        <f>N12+U12+AB12</f>
        <v>159991</v>
      </c>
      <c r="H12" s="354">
        <f>G12/$D12*100</f>
        <v>37.981682303338779</v>
      </c>
      <c r="I12" s="350"/>
      <c r="J12" s="355">
        <v>119928</v>
      </c>
      <c r="K12" s="356">
        <v>28.47077145136172</v>
      </c>
      <c r="L12" s="357">
        <v>50433</v>
      </c>
      <c r="M12" s="353">
        <v>42.052731638983396</v>
      </c>
      <c r="N12" s="357">
        <v>69495</v>
      </c>
      <c r="O12" s="358">
        <v>57.947268361016611</v>
      </c>
      <c r="P12" s="350"/>
      <c r="Q12" s="355">
        <v>102380</v>
      </c>
      <c r="R12" s="356">
        <v>24.304896114255328</v>
      </c>
      <c r="S12" s="357">
        <v>67539</v>
      </c>
      <c r="T12" s="353">
        <v>65.968939245946473</v>
      </c>
      <c r="U12" s="357">
        <v>34841</v>
      </c>
      <c r="V12" s="358">
        <v>34.031060754053527</v>
      </c>
      <c r="W12" s="350"/>
      <c r="X12" s="355">
        <v>198924</v>
      </c>
      <c r="Y12" s="356">
        <v>47.224332434382951</v>
      </c>
      <c r="Z12" s="357">
        <v>143269</v>
      </c>
      <c r="AA12" s="353">
        <v>72.021978242947057</v>
      </c>
      <c r="AB12" s="357">
        <v>55655</v>
      </c>
      <c r="AC12" s="358">
        <f t="shared" ref="AC12:AC29" si="0">AB12/$X12*100</f>
        <v>27.978021757052947</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57826</v>
      </c>
      <c r="E13" s="365">
        <f t="shared" ref="E13:E29" si="2">L13+S13+Z13</f>
        <v>36947</v>
      </c>
      <c r="F13" s="366">
        <f t="shared" ref="F13:H29" si="3">E13/$D13*100</f>
        <v>63.893404350983985</v>
      </c>
      <c r="G13" s="365">
        <f t="shared" ref="G13:G29" si="4">N13+U13+AB13</f>
        <v>20879</v>
      </c>
      <c r="H13" s="367">
        <f t="shared" si="3"/>
        <v>36.106595649016015</v>
      </c>
      <c r="I13" s="350"/>
      <c r="J13" s="368">
        <v>11008</v>
      </c>
      <c r="K13" s="369">
        <v>19.036419603638503</v>
      </c>
      <c r="L13" s="370">
        <v>4689</v>
      </c>
      <c r="M13" s="371">
        <v>42.596293604651166</v>
      </c>
      <c r="N13" s="370">
        <v>6319</v>
      </c>
      <c r="O13" s="372">
        <v>57.403706395348841</v>
      </c>
      <c r="P13" s="350"/>
      <c r="Q13" s="368">
        <v>11444</v>
      </c>
      <c r="R13" s="369">
        <v>19.790405699858198</v>
      </c>
      <c r="S13" s="370">
        <v>7028</v>
      </c>
      <c r="T13" s="371">
        <v>61.412093673540724</v>
      </c>
      <c r="U13" s="370">
        <v>4416</v>
      </c>
      <c r="V13" s="372">
        <v>38.587906326459283</v>
      </c>
      <c r="W13" s="350"/>
      <c r="X13" s="368">
        <v>35374</v>
      </c>
      <c r="Y13" s="369">
        <v>61.17317469650331</v>
      </c>
      <c r="Z13" s="370">
        <v>25230</v>
      </c>
      <c r="AA13" s="371">
        <v>71.323570984338787</v>
      </c>
      <c r="AB13" s="370">
        <v>10144</v>
      </c>
      <c r="AC13" s="372">
        <f t="shared" si="0"/>
        <v>28.67642901566122</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51212</v>
      </c>
      <c r="E14" s="365">
        <f t="shared" si="2"/>
        <v>32851</v>
      </c>
      <c r="F14" s="366">
        <f t="shared" si="3"/>
        <v>64.147074904319297</v>
      </c>
      <c r="G14" s="365">
        <f t="shared" si="4"/>
        <v>18361</v>
      </c>
      <c r="H14" s="367">
        <f t="shared" si="3"/>
        <v>35.852925095680696</v>
      </c>
      <c r="I14" s="350"/>
      <c r="J14" s="368">
        <v>10890</v>
      </c>
      <c r="K14" s="369">
        <v>21.264547371709757</v>
      </c>
      <c r="L14" s="370">
        <v>4619</v>
      </c>
      <c r="M14" s="371">
        <v>42.415059687786957</v>
      </c>
      <c r="N14" s="370">
        <v>6271</v>
      </c>
      <c r="O14" s="372">
        <v>57.584940312213043</v>
      </c>
      <c r="P14" s="350"/>
      <c r="Q14" s="368">
        <v>11760</v>
      </c>
      <c r="R14" s="369">
        <v>22.963367960634226</v>
      </c>
      <c r="S14" s="370">
        <v>7101</v>
      </c>
      <c r="T14" s="371">
        <v>60.382653061224488</v>
      </c>
      <c r="U14" s="370">
        <v>4659</v>
      </c>
      <c r="V14" s="372">
        <v>39.617346938775512</v>
      </c>
      <c r="W14" s="350"/>
      <c r="X14" s="368">
        <v>28562</v>
      </c>
      <c r="Y14" s="369">
        <v>55.772084667656017</v>
      </c>
      <c r="Z14" s="370">
        <v>21131</v>
      </c>
      <c r="AA14" s="371">
        <v>73.982914361739375</v>
      </c>
      <c r="AB14" s="370">
        <v>7431</v>
      </c>
      <c r="AC14" s="372">
        <f t="shared" si="0"/>
        <v>26.017085638260628</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46224</v>
      </c>
      <c r="E15" s="365">
        <f t="shared" si="2"/>
        <v>27959</v>
      </c>
      <c r="F15" s="366">
        <f t="shared" si="3"/>
        <v>60.485894773277948</v>
      </c>
      <c r="G15" s="365">
        <f t="shared" si="4"/>
        <v>18265</v>
      </c>
      <c r="H15" s="367">
        <f t="shared" si="3"/>
        <v>39.514105226722052</v>
      </c>
      <c r="I15" s="350"/>
      <c r="J15" s="368">
        <v>13315</v>
      </c>
      <c r="K15" s="369">
        <v>28.805382485289027</v>
      </c>
      <c r="L15" s="370">
        <v>5791</v>
      </c>
      <c r="M15" s="371">
        <v>43.492301915133311</v>
      </c>
      <c r="N15" s="370">
        <v>7524</v>
      </c>
      <c r="O15" s="372">
        <v>56.507698084866689</v>
      </c>
      <c r="P15" s="350"/>
      <c r="Q15" s="368">
        <v>10902</v>
      </c>
      <c r="R15" s="369">
        <v>23.58515057113188</v>
      </c>
      <c r="S15" s="370">
        <v>6493</v>
      </c>
      <c r="T15" s="371">
        <v>59.557879288203999</v>
      </c>
      <c r="U15" s="370">
        <v>4409</v>
      </c>
      <c r="V15" s="372">
        <v>40.442120711796001</v>
      </c>
      <c r="W15" s="350"/>
      <c r="X15" s="368">
        <v>22007</v>
      </c>
      <c r="Y15" s="369">
        <v>47.609466943579093</v>
      </c>
      <c r="Z15" s="370">
        <v>15675</v>
      </c>
      <c r="AA15" s="371">
        <v>71.227336756486565</v>
      </c>
      <c r="AB15" s="370">
        <v>6332</v>
      </c>
      <c r="AC15" s="372">
        <f t="shared" si="0"/>
        <v>28.772663243513431</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75587</v>
      </c>
      <c r="E16" s="365">
        <f t="shared" si="2"/>
        <v>44291</v>
      </c>
      <c r="F16" s="366">
        <f t="shared" si="3"/>
        <v>58.596054877161421</v>
      </c>
      <c r="G16" s="365">
        <f t="shared" si="4"/>
        <v>31296</v>
      </c>
      <c r="H16" s="367">
        <f t="shared" si="3"/>
        <v>41.403945122838579</v>
      </c>
      <c r="I16" s="350"/>
      <c r="J16" s="368">
        <v>25332</v>
      </c>
      <c r="K16" s="369">
        <v>33.513699445671875</v>
      </c>
      <c r="L16" s="370">
        <v>10577</v>
      </c>
      <c r="M16" s="371">
        <v>41.753513342807516</v>
      </c>
      <c r="N16" s="370">
        <v>14755</v>
      </c>
      <c r="O16" s="372">
        <v>58.246486657192484</v>
      </c>
      <c r="P16" s="350"/>
      <c r="Q16" s="368">
        <v>18287</v>
      </c>
      <c r="R16" s="369">
        <v>24.193313665048223</v>
      </c>
      <c r="S16" s="370">
        <v>11021</v>
      </c>
      <c r="T16" s="371">
        <v>60.266856236670861</v>
      </c>
      <c r="U16" s="370">
        <v>7266</v>
      </c>
      <c r="V16" s="372">
        <v>39.733143763329146</v>
      </c>
      <c r="W16" s="350"/>
      <c r="X16" s="368">
        <v>31968</v>
      </c>
      <c r="Y16" s="369">
        <v>42.292986889279902</v>
      </c>
      <c r="Z16" s="370">
        <v>22693</v>
      </c>
      <c r="AA16" s="371">
        <v>70.986611611611622</v>
      </c>
      <c r="AB16" s="370">
        <v>9275</v>
      </c>
      <c r="AC16" s="372">
        <f t="shared" si="0"/>
        <v>29.013388388388389</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23597</v>
      </c>
      <c r="E17" s="375">
        <f t="shared" si="2"/>
        <v>14549</v>
      </c>
      <c r="F17" s="376">
        <f t="shared" si="3"/>
        <v>61.656142730008057</v>
      </c>
      <c r="G17" s="375">
        <f t="shared" si="4"/>
        <v>9048</v>
      </c>
      <c r="H17" s="367">
        <f t="shared" si="3"/>
        <v>38.34385726999195</v>
      </c>
      <c r="I17" s="350"/>
      <c r="J17" s="377">
        <v>6598</v>
      </c>
      <c r="K17" s="378">
        <v>27.961181506123662</v>
      </c>
      <c r="L17" s="375">
        <v>2796</v>
      </c>
      <c r="M17" s="376">
        <v>42.376477720521372</v>
      </c>
      <c r="N17" s="375">
        <v>3802</v>
      </c>
      <c r="O17" s="372">
        <v>57.623522279478635</v>
      </c>
      <c r="P17" s="350"/>
      <c r="Q17" s="377">
        <v>5025</v>
      </c>
      <c r="R17" s="378">
        <v>21.295079883035978</v>
      </c>
      <c r="S17" s="375">
        <v>2864</v>
      </c>
      <c r="T17" s="376">
        <v>56.995024875621894</v>
      </c>
      <c r="U17" s="375">
        <v>2161</v>
      </c>
      <c r="V17" s="372">
        <v>43.004975124378106</v>
      </c>
      <c r="W17" s="350"/>
      <c r="X17" s="377">
        <v>11974</v>
      </c>
      <c r="Y17" s="378">
        <v>50.74373861084036</v>
      </c>
      <c r="Z17" s="375">
        <v>8889</v>
      </c>
      <c r="AA17" s="376">
        <v>74.235844329380328</v>
      </c>
      <c r="AB17" s="375">
        <v>3085</v>
      </c>
      <c r="AC17" s="372">
        <f t="shared" si="0"/>
        <v>25.764155670619676</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160569</v>
      </c>
      <c r="E18" s="365">
        <f t="shared" si="2"/>
        <v>100079</v>
      </c>
      <c r="F18" s="366">
        <f t="shared" si="3"/>
        <v>62.327722038500575</v>
      </c>
      <c r="G18" s="365">
        <f t="shared" si="4"/>
        <v>60490</v>
      </c>
      <c r="H18" s="367">
        <f t="shared" si="3"/>
        <v>37.672277961499418</v>
      </c>
      <c r="I18" s="350"/>
      <c r="J18" s="368">
        <v>32333</v>
      </c>
      <c r="K18" s="369">
        <v>20.136514520237405</v>
      </c>
      <c r="L18" s="370">
        <v>13687</v>
      </c>
      <c r="M18" s="371">
        <v>42.33136424086846</v>
      </c>
      <c r="N18" s="370">
        <v>18646</v>
      </c>
      <c r="O18" s="372">
        <v>57.66863575913154</v>
      </c>
      <c r="P18" s="350"/>
      <c r="Q18" s="368">
        <v>29383</v>
      </c>
      <c r="R18" s="369">
        <v>18.299298121056992</v>
      </c>
      <c r="S18" s="370">
        <v>16986</v>
      </c>
      <c r="T18" s="371">
        <v>57.808937140523433</v>
      </c>
      <c r="U18" s="370">
        <v>12397</v>
      </c>
      <c r="V18" s="372">
        <v>42.191062859476567</v>
      </c>
      <c r="W18" s="350"/>
      <c r="X18" s="368">
        <v>98853</v>
      </c>
      <c r="Y18" s="369">
        <v>61.564187358705603</v>
      </c>
      <c r="Z18" s="370">
        <v>69406</v>
      </c>
      <c r="AA18" s="371">
        <v>70.211323884960493</v>
      </c>
      <c r="AB18" s="370">
        <v>29447</v>
      </c>
      <c r="AC18" s="372">
        <f t="shared" si="0"/>
        <v>29.788676115039504</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99090</v>
      </c>
      <c r="E19" s="365">
        <f t="shared" si="2"/>
        <v>61824</v>
      </c>
      <c r="F19" s="366">
        <f t="shared" si="3"/>
        <v>62.391765062064785</v>
      </c>
      <c r="G19" s="365">
        <f t="shared" si="4"/>
        <v>37266</v>
      </c>
      <c r="H19" s="367">
        <f t="shared" si="3"/>
        <v>37.608234937935208</v>
      </c>
      <c r="I19" s="350"/>
      <c r="J19" s="368">
        <v>23011</v>
      </c>
      <c r="K19" s="369">
        <v>23.22232314057927</v>
      </c>
      <c r="L19" s="370">
        <v>9715</v>
      </c>
      <c r="M19" s="371">
        <v>42.218938768415107</v>
      </c>
      <c r="N19" s="370">
        <v>13296</v>
      </c>
      <c r="O19" s="372">
        <v>57.781061231584893</v>
      </c>
      <c r="P19" s="350"/>
      <c r="Q19" s="368">
        <v>19628</v>
      </c>
      <c r="R19" s="369">
        <v>19.808255121606621</v>
      </c>
      <c r="S19" s="370">
        <v>12206</v>
      </c>
      <c r="T19" s="371">
        <v>62.186672101080084</v>
      </c>
      <c r="U19" s="370">
        <v>7422</v>
      </c>
      <c r="V19" s="372">
        <v>37.813327898919916</v>
      </c>
      <c r="W19" s="350"/>
      <c r="X19" s="368">
        <v>56451</v>
      </c>
      <c r="Y19" s="369">
        <v>56.969421737814109</v>
      </c>
      <c r="Z19" s="370">
        <v>39903</v>
      </c>
      <c r="AA19" s="371">
        <v>70.686081734601686</v>
      </c>
      <c r="AB19" s="370">
        <v>16548</v>
      </c>
      <c r="AC19" s="372">
        <f t="shared" si="0"/>
        <v>29.313918265398307</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380731</v>
      </c>
      <c r="E20" s="365">
        <f t="shared" si="2"/>
        <v>237618</v>
      </c>
      <c r="F20" s="366">
        <f t="shared" si="3"/>
        <v>62.410993588649198</v>
      </c>
      <c r="G20" s="365">
        <f t="shared" si="4"/>
        <v>143113</v>
      </c>
      <c r="H20" s="367">
        <f t="shared" si="3"/>
        <v>37.589006411350795</v>
      </c>
      <c r="I20" s="350"/>
      <c r="J20" s="368">
        <v>95142</v>
      </c>
      <c r="K20" s="369">
        <v>24.989296905164014</v>
      </c>
      <c r="L20" s="370">
        <v>41788</v>
      </c>
      <c r="M20" s="371">
        <v>43.921717012465578</v>
      </c>
      <c r="N20" s="370">
        <v>53354</v>
      </c>
      <c r="O20" s="372">
        <v>56.078282987534422</v>
      </c>
      <c r="P20" s="350"/>
      <c r="Q20" s="368">
        <v>87641</v>
      </c>
      <c r="R20" s="369">
        <v>23.019139497440449</v>
      </c>
      <c r="S20" s="370">
        <v>54769</v>
      </c>
      <c r="T20" s="371">
        <v>62.492440752615785</v>
      </c>
      <c r="U20" s="370">
        <v>32872</v>
      </c>
      <c r="V20" s="372">
        <v>37.507559247384215</v>
      </c>
      <c r="W20" s="350"/>
      <c r="X20" s="368">
        <v>197948</v>
      </c>
      <c r="Y20" s="369">
        <v>51.99156359739554</v>
      </c>
      <c r="Z20" s="370">
        <v>141061</v>
      </c>
      <c r="AA20" s="371">
        <v>71.261644472285639</v>
      </c>
      <c r="AB20" s="370">
        <v>56887</v>
      </c>
      <c r="AC20" s="372">
        <f t="shared" si="0"/>
        <v>28.738355527714347</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216542</v>
      </c>
      <c r="E21" s="365">
        <f t="shared" si="2"/>
        <v>133231</v>
      </c>
      <c r="F21" s="366">
        <f t="shared" si="3"/>
        <v>61.526632246862043</v>
      </c>
      <c r="G21" s="365">
        <f t="shared" si="4"/>
        <v>83311</v>
      </c>
      <c r="H21" s="367">
        <f t="shared" si="3"/>
        <v>38.473367753137957</v>
      </c>
      <c r="I21" s="350"/>
      <c r="J21" s="368">
        <v>57912</v>
      </c>
      <c r="K21" s="369">
        <v>26.744003472767407</v>
      </c>
      <c r="L21" s="370">
        <v>23558</v>
      </c>
      <c r="M21" s="371">
        <v>40.678961182483768</v>
      </c>
      <c r="N21" s="370">
        <v>34354</v>
      </c>
      <c r="O21" s="372">
        <v>59.321038817516239</v>
      </c>
      <c r="P21" s="350"/>
      <c r="Q21" s="368">
        <v>47582</v>
      </c>
      <c r="R21" s="369">
        <v>21.973566328933881</v>
      </c>
      <c r="S21" s="370">
        <v>29391</v>
      </c>
      <c r="T21" s="371">
        <v>61.769156403682068</v>
      </c>
      <c r="U21" s="370">
        <v>18191</v>
      </c>
      <c r="V21" s="372">
        <v>38.230843596317939</v>
      </c>
      <c r="W21" s="350"/>
      <c r="X21" s="368">
        <v>111048</v>
      </c>
      <c r="Y21" s="369">
        <v>51.282430198298712</v>
      </c>
      <c r="Z21" s="370">
        <v>80282</v>
      </c>
      <c r="AA21" s="371">
        <v>72.294863482458041</v>
      </c>
      <c r="AB21" s="370">
        <v>30766</v>
      </c>
      <c r="AC21" s="372">
        <f t="shared" si="0"/>
        <v>27.705136517541963</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59493</v>
      </c>
      <c r="E22" s="365">
        <f t="shared" si="2"/>
        <v>37564</v>
      </c>
      <c r="F22" s="366">
        <f t="shared" si="3"/>
        <v>63.140201368228198</v>
      </c>
      <c r="G22" s="365">
        <f t="shared" si="4"/>
        <v>21929</v>
      </c>
      <c r="H22" s="367">
        <f t="shared" si="3"/>
        <v>36.85979863177181</v>
      </c>
      <c r="I22" s="350"/>
      <c r="J22" s="368">
        <v>13762</v>
      </c>
      <c r="K22" s="369">
        <v>23.132133192140252</v>
      </c>
      <c r="L22" s="370">
        <v>6040</v>
      </c>
      <c r="M22" s="371">
        <v>43.888969626507773</v>
      </c>
      <c r="N22" s="370">
        <v>7722</v>
      </c>
      <c r="O22" s="372">
        <v>56.11103037349222</v>
      </c>
      <c r="P22" s="350"/>
      <c r="Q22" s="368">
        <v>13015</v>
      </c>
      <c r="R22" s="369">
        <v>21.876523288454102</v>
      </c>
      <c r="S22" s="370">
        <v>8190</v>
      </c>
      <c r="T22" s="371">
        <v>62.927391471379181</v>
      </c>
      <c r="U22" s="370">
        <v>4825</v>
      </c>
      <c r="V22" s="372">
        <v>37.072608528620819</v>
      </c>
      <c r="W22" s="350"/>
      <c r="X22" s="368">
        <v>32716</v>
      </c>
      <c r="Y22" s="369">
        <v>54.991343519405646</v>
      </c>
      <c r="Z22" s="370">
        <v>23334</v>
      </c>
      <c r="AA22" s="371">
        <v>71.322900110037907</v>
      </c>
      <c r="AB22" s="370">
        <v>9382</v>
      </c>
      <c r="AC22" s="372">
        <f t="shared" si="0"/>
        <v>28.677099889962101</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85172</v>
      </c>
      <c r="E23" s="365">
        <f t="shared" si="2"/>
        <v>52766</v>
      </c>
      <c r="F23" s="366">
        <f t="shared" si="3"/>
        <v>61.952284788428123</v>
      </c>
      <c r="G23" s="365">
        <f t="shared" si="4"/>
        <v>32406</v>
      </c>
      <c r="H23" s="367">
        <f t="shared" si="3"/>
        <v>38.047715211571884</v>
      </c>
      <c r="I23" s="350"/>
      <c r="J23" s="368">
        <v>25074</v>
      </c>
      <c r="K23" s="369">
        <v>29.439252336448597</v>
      </c>
      <c r="L23" s="370">
        <v>9819</v>
      </c>
      <c r="M23" s="371">
        <v>39.160086145010773</v>
      </c>
      <c r="N23" s="370">
        <v>15255</v>
      </c>
      <c r="O23" s="372">
        <v>60.839913854989234</v>
      </c>
      <c r="P23" s="350"/>
      <c r="Q23" s="368">
        <v>14942</v>
      </c>
      <c r="R23" s="369">
        <v>17.543324097121118</v>
      </c>
      <c r="S23" s="370">
        <v>8721</v>
      </c>
      <c r="T23" s="371">
        <v>58.365680631776208</v>
      </c>
      <c r="U23" s="370">
        <v>6221</v>
      </c>
      <c r="V23" s="372">
        <v>41.6343193682238</v>
      </c>
      <c r="W23" s="350"/>
      <c r="X23" s="368">
        <v>45156</v>
      </c>
      <c r="Y23" s="369">
        <v>53.017423566430274</v>
      </c>
      <c r="Z23" s="370">
        <v>34226</v>
      </c>
      <c r="AA23" s="371">
        <v>75.7950217025423</v>
      </c>
      <c r="AB23" s="370">
        <v>10930</v>
      </c>
      <c r="AC23" s="372">
        <f t="shared" si="0"/>
        <v>24.204978297457703</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257624</v>
      </c>
      <c r="E24" s="365">
        <f t="shared" si="2"/>
        <v>169435</v>
      </c>
      <c r="F24" s="366">
        <f t="shared" si="3"/>
        <v>65.7683290376673</v>
      </c>
      <c r="G24" s="365">
        <f t="shared" si="4"/>
        <v>88189</v>
      </c>
      <c r="H24" s="367">
        <f t="shared" si="3"/>
        <v>34.2316709623327</v>
      </c>
      <c r="I24" s="350"/>
      <c r="J24" s="368">
        <v>60412</v>
      </c>
      <c r="K24" s="369">
        <v>23.449678601372543</v>
      </c>
      <c r="L24" s="370">
        <v>28245</v>
      </c>
      <c r="M24" s="371">
        <v>46.753956167648816</v>
      </c>
      <c r="N24" s="370">
        <v>32167</v>
      </c>
      <c r="O24" s="372">
        <v>53.246043832351184</v>
      </c>
      <c r="P24" s="350"/>
      <c r="Q24" s="368">
        <v>50189</v>
      </c>
      <c r="R24" s="369">
        <v>19.481492407539669</v>
      </c>
      <c r="S24" s="370">
        <v>32883</v>
      </c>
      <c r="T24" s="371">
        <v>65.518340672258859</v>
      </c>
      <c r="U24" s="370">
        <v>17306</v>
      </c>
      <c r="V24" s="372">
        <v>34.481659327741134</v>
      </c>
      <c r="W24" s="350"/>
      <c r="X24" s="368">
        <v>147023</v>
      </c>
      <c r="Y24" s="369">
        <v>57.068828991087784</v>
      </c>
      <c r="Z24" s="370">
        <v>108307</v>
      </c>
      <c r="AA24" s="371">
        <v>73.666705209389008</v>
      </c>
      <c r="AB24" s="370">
        <v>38716</v>
      </c>
      <c r="AC24" s="372">
        <f t="shared" si="0"/>
        <v>26.333294790610996</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67041</v>
      </c>
      <c r="E25" s="365">
        <f t="shared" si="2"/>
        <v>38281</v>
      </c>
      <c r="F25" s="366">
        <f t="shared" si="3"/>
        <v>57.100878566847157</v>
      </c>
      <c r="G25" s="365">
        <f t="shared" si="4"/>
        <v>28760</v>
      </c>
      <c r="H25" s="367">
        <f t="shared" si="3"/>
        <v>42.89912143315285</v>
      </c>
      <c r="I25" s="350"/>
      <c r="J25" s="368">
        <v>22996</v>
      </c>
      <c r="K25" s="369">
        <v>34.301397652182992</v>
      </c>
      <c r="L25" s="370">
        <v>8740</v>
      </c>
      <c r="M25" s="371">
        <v>38.006609845190468</v>
      </c>
      <c r="N25" s="370">
        <v>14256</v>
      </c>
      <c r="O25" s="372">
        <v>61.993390154809532</v>
      </c>
      <c r="P25" s="350"/>
      <c r="Q25" s="368">
        <v>15775</v>
      </c>
      <c r="R25" s="369">
        <v>23.530376933518298</v>
      </c>
      <c r="S25" s="370">
        <v>9838</v>
      </c>
      <c r="T25" s="371">
        <v>62.364500792393031</v>
      </c>
      <c r="U25" s="370">
        <v>5937</v>
      </c>
      <c r="V25" s="372">
        <v>37.635499207606969</v>
      </c>
      <c r="W25" s="350"/>
      <c r="X25" s="368">
        <v>28270</v>
      </c>
      <c r="Y25" s="369">
        <v>42.168225414298711</v>
      </c>
      <c r="Z25" s="370">
        <v>19703</v>
      </c>
      <c r="AA25" s="371">
        <v>69.695790590732216</v>
      </c>
      <c r="AB25" s="370">
        <v>8567</v>
      </c>
      <c r="AC25" s="372">
        <f t="shared" si="0"/>
        <v>30.304209409267774</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21196</v>
      </c>
      <c r="E26" s="380">
        <f t="shared" si="2"/>
        <v>13272</v>
      </c>
      <c r="F26" s="381">
        <f t="shared" si="3"/>
        <v>62.615587846763546</v>
      </c>
      <c r="G26" s="380">
        <f t="shared" si="4"/>
        <v>7924</v>
      </c>
      <c r="H26" s="367">
        <f t="shared" si="3"/>
        <v>37.384412153236454</v>
      </c>
      <c r="I26" s="350"/>
      <c r="J26" s="377">
        <v>5145</v>
      </c>
      <c r="K26" s="378">
        <v>24.27344782034346</v>
      </c>
      <c r="L26" s="375">
        <v>2260</v>
      </c>
      <c r="M26" s="376">
        <v>43.926141885325556</v>
      </c>
      <c r="N26" s="375">
        <v>2885</v>
      </c>
      <c r="O26" s="372">
        <v>56.073858114674444</v>
      </c>
      <c r="P26" s="350"/>
      <c r="Q26" s="377">
        <v>3884</v>
      </c>
      <c r="R26" s="378">
        <v>18.324212115493491</v>
      </c>
      <c r="S26" s="375">
        <v>2153</v>
      </c>
      <c r="T26" s="376">
        <v>55.432543769309994</v>
      </c>
      <c r="U26" s="375">
        <v>1731</v>
      </c>
      <c r="V26" s="372">
        <v>44.567456230690013</v>
      </c>
      <c r="W26" s="350"/>
      <c r="X26" s="377">
        <v>12167</v>
      </c>
      <c r="Y26" s="378">
        <v>57.402340064163049</v>
      </c>
      <c r="Z26" s="375">
        <v>8859</v>
      </c>
      <c r="AA26" s="376">
        <v>72.811703788937294</v>
      </c>
      <c r="AB26" s="375">
        <v>3308</v>
      </c>
      <c r="AC26" s="372">
        <f t="shared" si="0"/>
        <v>27.188296211062713</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117632</v>
      </c>
      <c r="E27" s="380">
        <f t="shared" si="2"/>
        <v>71250</v>
      </c>
      <c r="F27" s="381">
        <f t="shared" si="3"/>
        <v>60.570252992383026</v>
      </c>
      <c r="G27" s="380">
        <f t="shared" si="4"/>
        <v>46382</v>
      </c>
      <c r="H27" s="367">
        <f t="shared" si="3"/>
        <v>39.429747007616974</v>
      </c>
      <c r="I27" s="350"/>
      <c r="J27" s="377">
        <v>30906</v>
      </c>
      <c r="K27" s="378">
        <v>26.273463003264418</v>
      </c>
      <c r="L27" s="375">
        <v>12701</v>
      </c>
      <c r="M27" s="376">
        <v>41.095580146249922</v>
      </c>
      <c r="N27" s="375">
        <v>18205</v>
      </c>
      <c r="O27" s="372">
        <v>58.904419853750078</v>
      </c>
      <c r="P27" s="350"/>
      <c r="Q27" s="377">
        <v>23727</v>
      </c>
      <c r="R27" s="378">
        <v>20.170531828073994</v>
      </c>
      <c r="S27" s="375">
        <v>13528</v>
      </c>
      <c r="T27" s="376">
        <v>57.015214734268973</v>
      </c>
      <c r="U27" s="375">
        <v>10199</v>
      </c>
      <c r="V27" s="372">
        <v>42.984785265731027</v>
      </c>
      <c r="W27" s="350"/>
      <c r="X27" s="377">
        <v>62999</v>
      </c>
      <c r="Y27" s="378">
        <v>53.556005168661592</v>
      </c>
      <c r="Z27" s="375">
        <v>45021</v>
      </c>
      <c r="AA27" s="376">
        <v>71.463039095858662</v>
      </c>
      <c r="AB27" s="375">
        <v>17978</v>
      </c>
      <c r="AC27" s="372">
        <f t="shared" si="0"/>
        <v>28.536960904141335</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14780</v>
      </c>
      <c r="E28" s="380">
        <f t="shared" si="2"/>
        <v>9169</v>
      </c>
      <c r="F28" s="381">
        <f t="shared" si="3"/>
        <v>62.036535859269279</v>
      </c>
      <c r="G28" s="380">
        <f t="shared" si="4"/>
        <v>5611</v>
      </c>
      <c r="H28" s="382">
        <f t="shared" si="3"/>
        <v>37.963464140730721</v>
      </c>
      <c r="I28" s="350"/>
      <c r="J28" s="377">
        <v>3415</v>
      </c>
      <c r="K28" s="378">
        <v>23.10554803788904</v>
      </c>
      <c r="L28" s="375">
        <v>1414</v>
      </c>
      <c r="M28" s="376">
        <v>41.405563689604683</v>
      </c>
      <c r="N28" s="375">
        <v>2001</v>
      </c>
      <c r="O28" s="383">
        <v>58.594436310395317</v>
      </c>
      <c r="P28" s="350"/>
      <c r="Q28" s="377">
        <v>2789</v>
      </c>
      <c r="R28" s="378">
        <v>18.870094722598104</v>
      </c>
      <c r="S28" s="375">
        <v>1638</v>
      </c>
      <c r="T28" s="376">
        <v>58.730727859447832</v>
      </c>
      <c r="U28" s="375">
        <v>1151</v>
      </c>
      <c r="V28" s="383">
        <v>41.269272140552168</v>
      </c>
      <c r="W28" s="350"/>
      <c r="X28" s="377">
        <v>8576</v>
      </c>
      <c r="Y28" s="378">
        <v>58.02435723951286</v>
      </c>
      <c r="Z28" s="375">
        <v>6117</v>
      </c>
      <c r="AA28" s="376">
        <v>71.326958955223887</v>
      </c>
      <c r="AB28" s="375">
        <v>2459</v>
      </c>
      <c r="AC28" s="383">
        <f t="shared" si="0"/>
        <v>28.67304104477612</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5608</v>
      </c>
      <c r="E29" s="386">
        <f t="shared" si="2"/>
        <v>3086</v>
      </c>
      <c r="F29" s="387">
        <f t="shared" si="3"/>
        <v>55.028530670470758</v>
      </c>
      <c r="G29" s="386">
        <f t="shared" si="4"/>
        <v>2522</v>
      </c>
      <c r="H29" s="388">
        <f t="shared" si="3"/>
        <v>44.971469329529242</v>
      </c>
      <c r="I29" s="350"/>
      <c r="J29" s="389">
        <v>2984</v>
      </c>
      <c r="K29" s="390">
        <v>53.209700427960058</v>
      </c>
      <c r="L29" s="391">
        <v>1162</v>
      </c>
      <c r="M29" s="392">
        <v>38.941018766756031</v>
      </c>
      <c r="N29" s="391">
        <v>1822</v>
      </c>
      <c r="O29" s="393">
        <v>61.058981233243969</v>
      </c>
      <c r="P29" s="350"/>
      <c r="Q29" s="389">
        <v>1025</v>
      </c>
      <c r="R29" s="390">
        <v>18.277460770328101</v>
      </c>
      <c r="S29" s="391">
        <v>708</v>
      </c>
      <c r="T29" s="392">
        <v>69.073170731707307</v>
      </c>
      <c r="U29" s="391">
        <v>317</v>
      </c>
      <c r="V29" s="393">
        <v>30.926829268292682</v>
      </c>
      <c r="W29" s="350"/>
      <c r="X29" s="389">
        <v>1599</v>
      </c>
      <c r="Y29" s="390">
        <v>28.512838801711844</v>
      </c>
      <c r="Z29" s="391">
        <v>1216</v>
      </c>
      <c r="AA29" s="392">
        <v>76.0475297060663</v>
      </c>
      <c r="AB29" s="391">
        <v>383</v>
      </c>
      <c r="AC29" s="393">
        <f t="shared" si="0"/>
        <v>23.952470293933708</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32" t="s">
        <v>0</v>
      </c>
      <c r="C31" s="320"/>
      <c r="D31" s="1233">
        <f>J31+Q31+X31</f>
        <v>2161156</v>
      </c>
      <c r="E31" s="1234">
        <f>L31+S31+Z31</f>
        <v>1345413</v>
      </c>
      <c r="F31" s="1235">
        <f>E31/$D31*100</f>
        <v>62.254321298416215</v>
      </c>
      <c r="G31" s="1234">
        <f>N31+U31+AB31</f>
        <v>815743</v>
      </c>
      <c r="H31" s="1236">
        <f>G31/$D31*100</f>
        <v>37.745678701583785</v>
      </c>
      <c r="I31" s="320"/>
      <c r="J31" s="1237">
        <f>SUM(J12:J29)</f>
        <v>560163</v>
      </c>
      <c r="K31" s="1238">
        <f>J31/$D31*100</f>
        <v>25.919600436062922</v>
      </c>
      <c r="L31" s="1234">
        <f>SUM(L12:L29)</f>
        <v>238034</v>
      </c>
      <c r="M31" s="1235">
        <f>L31/$J31*100</f>
        <v>42.493702725813733</v>
      </c>
      <c r="N31" s="1234">
        <f>SUM(N12:N29)</f>
        <v>322129</v>
      </c>
      <c r="O31" s="1239">
        <f>N31/$J31*100</f>
        <v>57.506297274186267</v>
      </c>
      <c r="P31" s="320"/>
      <c r="Q31" s="1237">
        <f>SUM(Q12:Q29)</f>
        <v>469378</v>
      </c>
      <c r="R31" s="1238">
        <f>Q31/$D31*100</f>
        <v>21.718839361897057</v>
      </c>
      <c r="S31" s="1234">
        <f>SUM(S12:S29)</f>
        <v>293057</v>
      </c>
      <c r="T31" s="1235">
        <f>S31/$Q31*100</f>
        <v>62.435180174614068</v>
      </c>
      <c r="U31" s="1234">
        <f>SUM(U12:U29)</f>
        <v>176321</v>
      </c>
      <c r="V31" s="1239">
        <f>U31/$Q31*100</f>
        <v>37.564819825385939</v>
      </c>
      <c r="W31" s="320"/>
      <c r="X31" s="1237">
        <f>SUM(X12:X29)</f>
        <v>1131615</v>
      </c>
      <c r="Y31" s="1238">
        <f>X31/$D31*100</f>
        <v>52.36156020204001</v>
      </c>
      <c r="Z31" s="1234">
        <f>SUM(Z12:Z29)</f>
        <v>814322</v>
      </c>
      <c r="AA31" s="1235">
        <f>Z31/$X31*100</f>
        <v>71.961046822461711</v>
      </c>
      <c r="AB31" s="1234">
        <f>SUM(AB12:AB29)</f>
        <v>317293</v>
      </c>
      <c r="AC31" s="1239">
        <f>AB31/$X31*100</f>
        <v>28.038953177538296</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30" s="396" customFormat="1" ht="5.25" customHeight="1" x14ac:dyDescent="0.25">
      <c r="B33" s="397" t="s">
        <v>47</v>
      </c>
      <c r="C33" s="398"/>
      <c r="I33" s="398"/>
    </row>
    <row r="34" spans="2:30" s="396" customFormat="1" ht="13.5" customHeight="1" x14ac:dyDescent="0.25">
      <c r="B34" s="1427"/>
      <c r="C34" s="1427"/>
      <c r="D34" s="1427"/>
      <c r="E34" s="1427"/>
      <c r="F34" s="1427"/>
      <c r="G34" s="1427"/>
      <c r="H34" s="1427"/>
      <c r="I34" s="1427"/>
      <c r="J34" s="1427"/>
      <c r="K34" s="1427"/>
      <c r="L34" s="1427"/>
      <c r="M34" s="1427"/>
      <c r="N34" s="1427"/>
      <c r="O34" s="1427"/>
    </row>
    <row r="35" spans="2:30" s="596" customFormat="1" ht="29.25" customHeight="1" x14ac:dyDescent="0.25">
      <c r="B35" s="1427"/>
      <c r="C35" s="1427"/>
      <c r="D35" s="1427"/>
      <c r="E35" s="1427"/>
      <c r="F35" s="1427"/>
      <c r="G35" s="1427"/>
      <c r="H35" s="1427"/>
      <c r="I35" s="1427"/>
      <c r="J35" s="1427"/>
      <c r="K35" s="1427"/>
      <c r="L35" s="1427"/>
      <c r="M35" s="1427"/>
      <c r="N35" s="396"/>
      <c r="O35" s="396"/>
      <c r="P35" s="396"/>
      <c r="Q35" s="396"/>
      <c r="R35" s="396"/>
      <c r="S35" s="396"/>
      <c r="T35" s="396"/>
      <c r="U35" s="396"/>
      <c r="V35" s="396"/>
      <c r="W35" s="396"/>
      <c r="X35" s="396"/>
      <c r="Y35" s="396"/>
      <c r="Z35" s="396"/>
      <c r="AA35" s="396"/>
      <c r="AB35" s="396"/>
      <c r="AC35" s="396"/>
      <c r="AD35" s="396"/>
    </row>
    <row r="36" spans="2:30" s="596" customFormat="1" ht="4.5" customHeight="1" x14ac:dyDescent="0.25">
      <c r="B36" s="1426"/>
      <c r="C36" s="1426"/>
      <c r="D36" s="1426"/>
      <c r="E36" s="1330"/>
      <c r="F36" s="1330"/>
      <c r="G36" s="1330"/>
      <c r="H36" s="396"/>
      <c r="I36" s="396"/>
      <c r="J36" s="396"/>
      <c r="K36" s="396"/>
      <c r="L36" s="396"/>
      <c r="M36" s="396"/>
      <c r="N36" s="396"/>
      <c r="O36" s="396"/>
      <c r="P36" s="396"/>
      <c r="Q36" s="396"/>
      <c r="R36" s="396"/>
      <c r="S36" s="396"/>
      <c r="T36" s="396"/>
      <c r="U36" s="396"/>
      <c r="V36" s="396"/>
      <c r="W36" s="396"/>
      <c r="X36" s="396"/>
      <c r="Y36" s="396"/>
      <c r="Z36" s="396"/>
      <c r="AA36" s="396"/>
      <c r="AB36" s="396"/>
      <c r="AC36" s="396"/>
      <c r="AD36" s="396"/>
    </row>
    <row r="37" spans="2:30" s="396" customFormat="1" x14ac:dyDescent="0.25">
      <c r="B37" s="396" t="s">
        <v>39</v>
      </c>
      <c r="L37" s="396" t="e">
        <f>GETPIVOTDATA("Cuenta número de expedientes",#REF!,"CCAA",$B37,"Sexo",L$9,"TramoEdad",L$1)</f>
        <v>#REF!</v>
      </c>
      <c r="M37" s="396" t="e">
        <f>L37/$J37*100</f>
        <v>#REF!</v>
      </c>
      <c r="N37" s="396" t="e">
        <f>GETPIVOTDATA("Cuenta número de expedientes",#REF!,"CCAA",$B37,"Sexo",N$9,"TramoEdad",N$1)</f>
        <v>#REF!</v>
      </c>
      <c r="O37" s="396" t="e">
        <f>N37/$J37*100</f>
        <v>#REF!</v>
      </c>
      <c r="Q37" s="396" t="e">
        <f>GETPIVOTDATA("Cuenta número de expedientes",#REF!,"CCAA",$B37,"TramoEdad",Q$1)</f>
        <v>#REF!</v>
      </c>
      <c r="R37" s="396" t="e">
        <f>Q37/$D37*100</f>
        <v>#REF!</v>
      </c>
      <c r="S37" s="396" t="e">
        <f>GETPIVOTDATA("Cuenta número de expedientes",#REF!,"CCAA",$B37,"Sexo",S$9,"TramoEdad",S$1)</f>
        <v>#REF!</v>
      </c>
      <c r="T37" s="396" t="e">
        <f>S37/$Q37*100</f>
        <v>#REF!</v>
      </c>
      <c r="U37" s="396" t="e">
        <f>GETPIVOTDATA("Cuenta número de expedientes",#REF!,"CCAA",$B37,"Sexo",U$9,"TramoEdad",U$1)</f>
        <v>#REF!</v>
      </c>
      <c r="V37" s="396" t="e">
        <f>U37/$Q37*100</f>
        <v>#REF!</v>
      </c>
      <c r="X37" s="396" t="e">
        <f>GETPIVOTDATA("Cuenta número de expedientes",#REF!,"CCAA",$B37,"TramoEdad",X$1)</f>
        <v>#REF!</v>
      </c>
      <c r="Y37" s="396" t="e">
        <f>X37/$D37*100</f>
        <v>#REF!</v>
      </c>
      <c r="Z37" s="396" t="e">
        <f>GETPIVOTDATA("Cuenta número de expedientes",#REF!,"CCAA",$B37,"Sexo",Z$9,"TramoEdad",Z$1)</f>
        <v>#REF!</v>
      </c>
      <c r="AA37" s="396" t="e">
        <f>Z37/$X37*100</f>
        <v>#REF!</v>
      </c>
      <c r="AB37" s="396" t="e">
        <f>GETPIVOTDATA("Cuenta número de expedientes",#REF!,"CCAA",$B37,"Sexo",AB$9,"TramoEdad",AB$1)</f>
        <v>#REF!</v>
      </c>
      <c r="AC37" s="396" t="e">
        <f>AB37/$X37*100</f>
        <v>#REF!</v>
      </c>
    </row>
    <row r="38" spans="2:30" s="396" customFormat="1" x14ac:dyDescent="0.25">
      <c r="B38" s="396" t="s">
        <v>47</v>
      </c>
      <c r="L38" s="396" t="e">
        <f>GETPIVOTDATA("Cuenta número de expedientes",#REF!,"CCAA",$B38,"Sexo",L$9,"TramoEdad",L$1)</f>
        <v>#REF!</v>
      </c>
      <c r="M38" s="396" t="e">
        <f>L38/$J38*100</f>
        <v>#REF!</v>
      </c>
      <c r="N38" s="396" t="e">
        <f>GETPIVOTDATA("Cuenta número de expedientes",#REF!,"CCAA",$B38,"Sexo",N$9,"TramoEdad",N$1)</f>
        <v>#REF!</v>
      </c>
      <c r="O38" s="396" t="e">
        <f>N38/$J38*100</f>
        <v>#REF!</v>
      </c>
      <c r="Q38" s="396" t="e">
        <f>GETPIVOTDATA("Cuenta número de expedientes",#REF!,"CCAA",$B38,"TramoEdad",Q$1)</f>
        <v>#REF!</v>
      </c>
      <c r="R38" s="396" t="e">
        <f>Q38/$D38*100</f>
        <v>#REF!</v>
      </c>
      <c r="S38" s="396" t="e">
        <f>GETPIVOTDATA("Cuenta número de expedientes",#REF!,"CCAA",$B38,"Sexo",S$9,"TramoEdad",S$1)</f>
        <v>#REF!</v>
      </c>
      <c r="T38" s="396" t="e">
        <f>S38/$Q38*100</f>
        <v>#REF!</v>
      </c>
      <c r="U38" s="396" t="e">
        <f>GETPIVOTDATA("Cuenta número de expedientes",#REF!,"CCAA",$B38,"Sexo",U$9,"TramoEdad",U$1)</f>
        <v>#REF!</v>
      </c>
      <c r="V38" s="396" t="e">
        <f>U38/$Q38*100</f>
        <v>#REF!</v>
      </c>
      <c r="X38" s="396" t="e">
        <f>GETPIVOTDATA("Cuenta número de expedientes",#REF!,"CCAA",$B38,"TramoEdad",X$1)</f>
        <v>#REF!</v>
      </c>
      <c r="Y38" s="396" t="e">
        <f>X38/$D38*100</f>
        <v>#REF!</v>
      </c>
      <c r="Z38" s="396" t="e">
        <f>GETPIVOTDATA("Cuenta número de expedientes",#REF!,"CCAA",$B38,"Sexo",Z$9,"TramoEdad",Z$1)</f>
        <v>#REF!</v>
      </c>
      <c r="AA38" s="396" t="e">
        <f>Z38/$X38*100</f>
        <v>#REF!</v>
      </c>
      <c r="AB38" s="396" t="e">
        <f>GETPIVOTDATA("Cuenta número de expedientes",#REF!,"CCAA",$B38,"Sexo",AB$9,"TramoEdad",AB$1)</f>
        <v>#REF!</v>
      </c>
      <c r="AC38" s="396" t="e">
        <f>AB38/$X38*100</f>
        <v>#REF!</v>
      </c>
    </row>
    <row r="39" spans="2:30" s="596" customFormat="1" x14ac:dyDescent="0.25">
      <c r="J39" s="1348"/>
      <c r="K39" s="1348"/>
      <c r="L39" s="1348"/>
      <c r="M39" s="1348"/>
      <c r="N39" s="1348"/>
      <c r="O39" s="1348"/>
      <c r="P39" s="1348"/>
      <c r="Q39" s="1348"/>
      <c r="R39" s="1348"/>
      <c r="S39" s="1348"/>
      <c r="T39" s="1348"/>
      <c r="U39" s="1348"/>
      <c r="V39" s="1348"/>
      <c r="W39" s="1348"/>
      <c r="X39" s="1348"/>
      <c r="Y39" s="1348"/>
      <c r="Z39" s="1348"/>
      <c r="AA39" s="1348"/>
      <c r="AB39" s="1348"/>
      <c r="AC39" s="1348"/>
    </row>
    <row r="40" spans="2:30" s="396" customFormat="1" x14ac:dyDescent="0.25"/>
    <row r="41" spans="2:30" s="329" customFormat="1" x14ac:dyDescent="0.25"/>
    <row r="42" spans="2:30" s="329" customFormat="1" x14ac:dyDescent="0.25"/>
    <row r="43" spans="2:30" s="396" customFormat="1" x14ac:dyDescent="0.25"/>
    <row r="44" spans="2:30" s="396" customFormat="1" x14ac:dyDescent="0.25"/>
    <row r="45" spans="2:30" s="396" customFormat="1" x14ac:dyDescent="0.25"/>
    <row r="46" spans="2:30" s="396" customFormat="1" x14ac:dyDescent="0.25"/>
  </sheetData>
  <mergeCells count="30">
    <mergeCell ref="B2:C2"/>
    <mergeCell ref="B3:C3"/>
    <mergeCell ref="A4:AC4"/>
    <mergeCell ref="B5:AC5"/>
    <mergeCell ref="B7:B10"/>
    <mergeCell ref="D7:H8"/>
    <mergeCell ref="J7:O7"/>
    <mergeCell ref="Q7:V7"/>
    <mergeCell ref="X7:AC7"/>
    <mergeCell ref="J8:O8"/>
    <mergeCell ref="Q8:V8"/>
    <mergeCell ref="X8:AC8"/>
    <mergeCell ref="R9:R10"/>
    <mergeCell ref="S9:T9"/>
    <mergeCell ref="N9:O9"/>
    <mergeCell ref="Q9:Q10"/>
    <mergeCell ref="B36:D36"/>
    <mergeCell ref="E9:F9"/>
    <mergeCell ref="G9:H9"/>
    <mergeCell ref="L9:M9"/>
    <mergeCell ref="D9:D10"/>
    <mergeCell ref="J9:J10"/>
    <mergeCell ref="K9:K10"/>
    <mergeCell ref="B34:O34"/>
    <mergeCell ref="B35:M35"/>
    <mergeCell ref="U9:V9"/>
    <mergeCell ref="X9:X10"/>
    <mergeCell ref="Y9:Y10"/>
    <mergeCell ref="Z9:AA9"/>
    <mergeCell ref="AB9:AC9"/>
  </mergeCells>
  <printOptions horizontalCentered="1"/>
  <pageMargins left="0" right="0" top="0.43307086614173229" bottom="0.43307086614173229" header="0" footer="0"/>
  <pageSetup paperSize="9" scale="56" orientation="landscape" horizontalDpi="300" verticalDpi="300" r:id="rId1"/>
  <headerFooter alignWithMargins="0"/>
  <rowBreaks count="2" manualBreakCount="2">
    <brk id="34" max="25" man="1"/>
    <brk id="35" max="1638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88">
    <tabColor theme="0"/>
    <pageSetUpPr fitToPage="1"/>
  </sheetPr>
  <dimension ref="A1:AL3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4" width="16.1796875" style="333" customWidth="1"/>
    <col min="5" max="5" width="8.7265625" style="333" customWidth="1"/>
    <col min="6" max="6" width="0.453125" style="333" customWidth="1"/>
    <col min="7" max="7" width="16.1796875" style="333" customWidth="1"/>
    <col min="8" max="8" width="8.7265625" style="333" customWidth="1"/>
    <col min="9" max="9" width="0.453125" style="333" customWidth="1"/>
    <col min="10" max="10" width="16.1796875" style="333" customWidth="1"/>
    <col min="11" max="11" width="8.7265625" style="333" customWidth="1"/>
    <col min="12" max="12" width="0.453125" style="333" customWidth="1"/>
    <col min="13" max="13" width="16.1796875" style="333" customWidth="1"/>
    <col min="14" max="14" width="8.7265625" style="333" customWidth="1"/>
    <col min="15" max="15" width="11.453125" style="333"/>
    <col min="16" max="18" width="2.453125" style="333" bestFit="1" customWidth="1"/>
    <col min="19" max="19" width="13" style="333" bestFit="1" customWidth="1"/>
    <col min="20" max="20" width="3.453125" style="333" bestFit="1" customWidth="1"/>
    <col min="21" max="21" width="3.81640625" style="333" customWidth="1"/>
    <col min="22" max="24" width="2.453125" style="333" bestFit="1" customWidth="1"/>
    <col min="25" max="25" width="8.453125" style="333" bestFit="1" customWidth="1"/>
    <col min="26" max="26" width="3.453125" style="333" bestFit="1" customWidth="1"/>
    <col min="27" max="27" width="3.54296875" style="333" customWidth="1"/>
    <col min="28" max="30" width="2.453125" style="333" bestFit="1" customWidth="1"/>
    <col min="31" max="31" width="8.453125" style="333" bestFit="1" customWidth="1"/>
    <col min="32" max="32" width="4.1796875" style="333" bestFit="1" customWidth="1"/>
    <col min="33" max="33" width="3.26953125" style="333" customWidth="1"/>
    <col min="34" max="34" width="4.26953125" style="333" bestFit="1" customWidth="1"/>
    <col min="35" max="35" width="2.453125" style="333" bestFit="1" customWidth="1"/>
    <col min="36" max="36" width="4.26953125" style="333" bestFit="1" customWidth="1"/>
    <col min="37" max="37" width="8.453125" style="333" bestFit="1" customWidth="1"/>
    <col min="38" max="38" width="4.26953125" style="333" bestFit="1" customWidth="1"/>
    <col min="39" max="16384" width="11.453125" style="333"/>
  </cols>
  <sheetData>
    <row r="1" spans="1:38" s="340" customFormat="1" ht="15" customHeight="1" x14ac:dyDescent="0.25">
      <c r="B1" s="311"/>
      <c r="C1" s="341"/>
      <c r="F1" s="341"/>
      <c r="G1" s="342" t="s">
        <v>135</v>
      </c>
      <c r="H1" s="342"/>
      <c r="I1" s="342"/>
      <c r="J1" s="342" t="s">
        <v>16</v>
      </c>
      <c r="K1" s="342"/>
      <c r="L1" s="342"/>
      <c r="M1" s="342" t="s">
        <v>15</v>
      </c>
      <c r="N1" s="342"/>
    </row>
    <row r="2" spans="1:38" s="343" customFormat="1" ht="52.5" customHeight="1" x14ac:dyDescent="0.35">
      <c r="B2" s="1392"/>
      <c r="C2" s="1392"/>
    </row>
    <row r="3" spans="1:38" s="345" customFormat="1" ht="4.5" customHeight="1" x14ac:dyDescent="0.25">
      <c r="B3" s="1393"/>
      <c r="C3" s="1393"/>
    </row>
    <row r="4" spans="1:38" s="492" customFormat="1" ht="17.25" customHeight="1" x14ac:dyDescent="0.25">
      <c r="A4" s="1419" t="s">
        <v>395</v>
      </c>
      <c r="B4" s="1419"/>
      <c r="C4" s="1419"/>
      <c r="D4" s="1419"/>
      <c r="E4" s="1419"/>
      <c r="F4" s="1419"/>
      <c r="G4" s="1419"/>
      <c r="H4" s="1419"/>
      <c r="I4" s="1419"/>
      <c r="J4" s="1419"/>
      <c r="K4" s="1419"/>
      <c r="L4" s="1419"/>
      <c r="M4" s="1419"/>
      <c r="N4" s="1419"/>
    </row>
    <row r="5" spans="1:38" s="492" customFormat="1" ht="17.25" customHeight="1" x14ac:dyDescent="0.25">
      <c r="B5" s="1420" t="str">
        <f>porsaad!$B$6</f>
        <v>Situación a 30 de noviembre de 2024</v>
      </c>
      <c r="C5" s="1420"/>
      <c r="D5" s="1420"/>
      <c r="E5" s="1420"/>
      <c r="F5" s="1420"/>
      <c r="G5" s="1420"/>
      <c r="H5" s="1420"/>
      <c r="I5" s="1420"/>
      <c r="J5" s="1420"/>
      <c r="K5" s="1420"/>
      <c r="L5" s="1420"/>
      <c r="M5" s="1420"/>
      <c r="N5" s="1420"/>
    </row>
    <row r="6" spans="1:38" s="492" customFormat="1" ht="6" customHeight="1" x14ac:dyDescent="0.25"/>
    <row r="7" spans="1:38" s="437" customFormat="1" ht="12.75" customHeight="1" x14ac:dyDescent="0.25">
      <c r="A7" s="488"/>
      <c r="B7" s="1396" t="s">
        <v>12</v>
      </c>
      <c r="D7" s="1399" t="s">
        <v>29</v>
      </c>
      <c r="E7" s="1400"/>
      <c r="F7" s="489"/>
      <c r="G7" s="1430"/>
      <c r="H7" s="1430"/>
      <c r="I7" s="489"/>
      <c r="J7" s="1430"/>
      <c r="K7" s="1430"/>
      <c r="L7" s="489"/>
      <c r="M7" s="1430"/>
      <c r="N7" s="1431"/>
      <c r="O7" s="488"/>
      <c r="P7" s="488"/>
      <c r="W7" s="490"/>
    </row>
    <row r="8" spans="1:38" s="437" customFormat="1" ht="33.75" customHeight="1" x14ac:dyDescent="0.25">
      <c r="A8" s="488"/>
      <c r="B8" s="1397"/>
      <c r="D8" s="1428"/>
      <c r="E8" s="1429"/>
      <c r="F8" s="491"/>
      <c r="G8" s="1405" t="s">
        <v>219</v>
      </c>
      <c r="H8" s="1407"/>
      <c r="J8" s="1405" t="s">
        <v>173</v>
      </c>
      <c r="K8" s="1407"/>
      <c r="M8" s="1405" t="s">
        <v>174</v>
      </c>
      <c r="N8" s="1407"/>
      <c r="O8" s="488"/>
      <c r="P8" s="488"/>
      <c r="W8" s="490"/>
    </row>
    <row r="9" spans="1:38" s="437" customFormat="1" ht="6" customHeight="1" x14ac:dyDescent="0.25">
      <c r="A9" s="488"/>
      <c r="B9" s="1397"/>
      <c r="D9" s="1432" t="s">
        <v>9</v>
      </c>
      <c r="E9" s="1439" t="s">
        <v>218</v>
      </c>
      <c r="G9" s="1434" t="s">
        <v>9</v>
      </c>
      <c r="H9" s="1436" t="s">
        <v>218</v>
      </c>
      <c r="J9" s="1434" t="s">
        <v>9</v>
      </c>
      <c r="K9" s="1436" t="s">
        <v>218</v>
      </c>
      <c r="M9" s="1434" t="s">
        <v>9</v>
      </c>
      <c r="N9" s="1436" t="s">
        <v>218</v>
      </c>
      <c r="O9" s="488"/>
      <c r="P9" s="488"/>
      <c r="W9" s="490"/>
    </row>
    <row r="10" spans="1:38" s="437" customFormat="1" ht="27.75" customHeight="1" x14ac:dyDescent="0.25">
      <c r="A10" s="488"/>
      <c r="B10" s="1398"/>
      <c r="D10" s="1433"/>
      <c r="E10" s="1440"/>
      <c r="F10" s="493"/>
      <c r="G10" s="1435"/>
      <c r="H10" s="1437"/>
      <c r="I10" s="494"/>
      <c r="J10" s="1435"/>
      <c r="K10" s="1437"/>
      <c r="L10" s="494"/>
      <c r="M10" s="1435"/>
      <c r="N10" s="1437"/>
      <c r="O10" s="488"/>
      <c r="P10" s="495"/>
      <c r="Q10" s="496"/>
      <c r="R10" s="496"/>
      <c r="S10" s="496"/>
      <c r="T10" s="496"/>
    </row>
    <row r="11" spans="1:38" s="328" customFormat="1" ht="4.5" customHeight="1" x14ac:dyDescent="0.25">
      <c r="A11" s="326"/>
      <c r="B11" s="327"/>
      <c r="D11" s="327"/>
      <c r="E11" s="327"/>
      <c r="G11" s="327"/>
      <c r="H11" s="327"/>
      <c r="J11" s="327"/>
      <c r="K11" s="327"/>
      <c r="M11" s="327"/>
      <c r="N11" s="327"/>
      <c r="O11" s="319"/>
      <c r="P11" s="348"/>
      <c r="Q11" s="329"/>
      <c r="R11" s="329"/>
      <c r="S11" s="329"/>
      <c r="T11" s="329"/>
      <c r="U11" s="329"/>
      <c r="V11" s="329"/>
      <c r="W11" s="329"/>
    </row>
    <row r="12" spans="1:38" s="331" customFormat="1" ht="18" customHeight="1" x14ac:dyDescent="0.35">
      <c r="A12" s="330"/>
      <c r="B12" s="349" t="s">
        <v>8</v>
      </c>
      <c r="C12" s="350"/>
      <c r="D12" s="497">
        <f t="shared" ref="D12:D29" si="0">G12+J12+M12</f>
        <v>421232</v>
      </c>
      <c r="E12" s="498">
        <f>D12/'20pobl'!D12*100</f>
        <v>4.9070921082782011</v>
      </c>
      <c r="F12" s="350"/>
      <c r="G12" s="355">
        <v>119928</v>
      </c>
      <c r="H12" s="498">
        <v>1.7093239883599267</v>
      </c>
      <c r="I12" s="350"/>
      <c r="J12" s="355">
        <v>102380</v>
      </c>
      <c r="K12" s="498">
        <v>8.9340643709896845</v>
      </c>
      <c r="L12" s="350"/>
      <c r="M12" s="355">
        <v>198924</v>
      </c>
      <c r="N12" s="498">
        <f>M12/'20pobl'!X12*100</f>
        <v>47.128449213317566</v>
      </c>
      <c r="O12" s="359"/>
      <c r="P12" s="360"/>
      <c r="Q12" s="360"/>
      <c r="R12" s="360"/>
      <c r="S12" s="361"/>
      <c r="T12" s="362"/>
      <c r="U12" s="329"/>
      <c r="V12" s="360"/>
      <c r="W12" s="360"/>
      <c r="X12" s="360"/>
      <c r="Y12" s="361"/>
      <c r="Z12" s="362"/>
      <c r="AB12" s="360"/>
      <c r="AC12" s="360"/>
      <c r="AD12" s="360"/>
      <c r="AE12" s="361"/>
      <c r="AF12" s="362"/>
      <c r="AH12" s="360"/>
      <c r="AI12" s="360"/>
      <c r="AJ12" s="360"/>
      <c r="AK12" s="361"/>
      <c r="AL12" s="362"/>
    </row>
    <row r="13" spans="1:38" s="331" customFormat="1" ht="18" customHeight="1" x14ac:dyDescent="0.35">
      <c r="A13" s="330"/>
      <c r="B13" s="363" t="s">
        <v>7</v>
      </c>
      <c r="C13" s="350"/>
      <c r="D13" s="499">
        <f t="shared" si="0"/>
        <v>57826</v>
      </c>
      <c r="E13" s="500">
        <f>D13/'20pobl'!D13*100</f>
        <v>4.3112259923103826</v>
      </c>
      <c r="F13" s="350"/>
      <c r="G13" s="368">
        <v>11008</v>
      </c>
      <c r="H13" s="501">
        <v>1.0541648032682174</v>
      </c>
      <c r="I13" s="350"/>
      <c r="J13" s="368">
        <v>11444</v>
      </c>
      <c r="K13" s="501">
        <v>5.6937306274347863</v>
      </c>
      <c r="L13" s="350"/>
      <c r="M13" s="368">
        <v>35374</v>
      </c>
      <c r="N13" s="501">
        <f>M13/'20pobl'!X13*100</f>
        <v>36.826051198767402</v>
      </c>
      <c r="O13" s="359"/>
      <c r="P13" s="360"/>
      <c r="Q13" s="360"/>
      <c r="R13" s="360"/>
      <c r="S13" s="361"/>
      <c r="T13" s="362"/>
      <c r="U13" s="329"/>
      <c r="V13" s="360"/>
      <c r="W13" s="360"/>
      <c r="X13" s="360"/>
      <c r="Y13" s="361"/>
      <c r="Z13" s="362"/>
      <c r="AB13" s="360"/>
      <c r="AC13" s="360"/>
      <c r="AD13" s="360"/>
      <c r="AE13" s="361"/>
      <c r="AF13" s="362"/>
      <c r="AH13" s="360"/>
      <c r="AI13" s="360"/>
      <c r="AJ13" s="360"/>
      <c r="AK13" s="361"/>
      <c r="AL13" s="362"/>
    </row>
    <row r="14" spans="1:38" s="331" customFormat="1" ht="18" customHeight="1" x14ac:dyDescent="0.35">
      <c r="A14" s="330"/>
      <c r="B14" s="363" t="s">
        <v>37</v>
      </c>
      <c r="C14" s="350"/>
      <c r="D14" s="499">
        <f t="shared" si="0"/>
        <v>51212</v>
      </c>
      <c r="E14" s="500">
        <f>D14/'20pobl'!D14*100</f>
        <v>5.0903524640677498</v>
      </c>
      <c r="F14" s="350"/>
      <c r="G14" s="368">
        <v>10890</v>
      </c>
      <c r="H14" s="501">
        <v>1.4940833476247644</v>
      </c>
      <c r="I14" s="350"/>
      <c r="J14" s="368">
        <v>11760</v>
      </c>
      <c r="K14" s="501">
        <v>6.0840593506197873</v>
      </c>
      <c r="L14" s="350"/>
      <c r="M14" s="368">
        <v>28562</v>
      </c>
      <c r="N14" s="501">
        <f>M14/'20pobl'!X14*100</f>
        <v>34.045748751385695</v>
      </c>
      <c r="O14" s="359"/>
      <c r="P14" s="360"/>
      <c r="Q14" s="360"/>
      <c r="R14" s="360"/>
      <c r="S14" s="361"/>
      <c r="T14" s="373"/>
      <c r="U14" s="329"/>
      <c r="V14" s="360"/>
      <c r="W14" s="360"/>
      <c r="X14" s="360"/>
      <c r="Y14" s="361"/>
      <c r="Z14" s="362"/>
      <c r="AB14" s="360"/>
      <c r="AC14" s="360"/>
      <c r="AD14" s="360"/>
      <c r="AE14" s="361"/>
      <c r="AF14" s="362"/>
      <c r="AH14" s="360"/>
      <c r="AI14" s="360"/>
      <c r="AJ14" s="360"/>
      <c r="AK14" s="361"/>
      <c r="AL14" s="362"/>
    </row>
    <row r="15" spans="1:38" s="331" customFormat="1" ht="18" customHeight="1" x14ac:dyDescent="0.35">
      <c r="A15" s="330"/>
      <c r="B15" s="363" t="s">
        <v>38</v>
      </c>
      <c r="C15" s="350"/>
      <c r="D15" s="499">
        <f t="shared" si="0"/>
        <v>46224</v>
      </c>
      <c r="E15" s="500">
        <f>D15/'20pobl'!D15*100</f>
        <v>3.8204620854843268</v>
      </c>
      <c r="F15" s="350"/>
      <c r="G15" s="368">
        <v>13315</v>
      </c>
      <c r="H15" s="501">
        <v>1.3178992794362183</v>
      </c>
      <c r="I15" s="350"/>
      <c r="J15" s="368">
        <v>10902</v>
      </c>
      <c r="K15" s="501">
        <v>7.4145107320656169</v>
      </c>
      <c r="L15" s="350"/>
      <c r="M15" s="368">
        <v>22007</v>
      </c>
      <c r="N15" s="501">
        <f>M15/'20pobl'!X15*100</f>
        <v>41.878211227402474</v>
      </c>
      <c r="O15" s="359"/>
      <c r="P15" s="360"/>
      <c r="Q15" s="360"/>
      <c r="R15" s="360"/>
      <c r="S15" s="361"/>
      <c r="T15" s="362"/>
      <c r="U15" s="329"/>
      <c r="V15" s="360"/>
      <c r="W15" s="360"/>
      <c r="X15" s="360"/>
      <c r="Y15" s="361"/>
      <c r="Z15" s="362"/>
      <c r="AB15" s="360"/>
      <c r="AC15" s="360"/>
      <c r="AD15" s="360"/>
      <c r="AE15" s="361"/>
      <c r="AF15" s="362"/>
      <c r="AH15" s="360"/>
      <c r="AI15" s="360"/>
      <c r="AJ15" s="360"/>
      <c r="AK15" s="361"/>
      <c r="AL15" s="362"/>
    </row>
    <row r="16" spans="1:38" s="331" customFormat="1" ht="18" customHeight="1" x14ac:dyDescent="0.35">
      <c r="A16" s="330"/>
      <c r="B16" s="363" t="s">
        <v>6</v>
      </c>
      <c r="C16" s="350"/>
      <c r="D16" s="499">
        <f t="shared" si="0"/>
        <v>75587</v>
      </c>
      <c r="E16" s="500">
        <f>D16/'20pobl'!D16*100</f>
        <v>3.4155650026931572</v>
      </c>
      <c r="F16" s="350"/>
      <c r="G16" s="368">
        <v>25332</v>
      </c>
      <c r="H16" s="501">
        <v>1.3869384041010278</v>
      </c>
      <c r="I16" s="350"/>
      <c r="J16" s="368">
        <v>18287</v>
      </c>
      <c r="K16" s="501">
        <v>6.3458408664239876</v>
      </c>
      <c r="L16" s="350"/>
      <c r="M16" s="368">
        <v>31968</v>
      </c>
      <c r="N16" s="501">
        <f>M16/'20pobl'!X16*100</f>
        <v>32.496391322910526</v>
      </c>
      <c r="O16" s="359"/>
      <c r="P16" s="360"/>
      <c r="Q16" s="360"/>
      <c r="R16" s="360"/>
      <c r="S16" s="361"/>
      <c r="T16" s="362"/>
      <c r="U16" s="329"/>
      <c r="V16" s="360"/>
      <c r="W16" s="360"/>
      <c r="X16" s="360"/>
      <c r="Y16" s="361"/>
      <c r="Z16" s="362"/>
      <c r="AB16" s="360"/>
      <c r="AC16" s="360"/>
      <c r="AD16" s="360"/>
      <c r="AE16" s="361"/>
      <c r="AF16" s="362"/>
      <c r="AH16" s="360"/>
      <c r="AI16" s="360"/>
      <c r="AJ16" s="360"/>
      <c r="AK16" s="361"/>
      <c r="AL16" s="362"/>
    </row>
    <row r="17" spans="1:38" s="331" customFormat="1" ht="18" customHeight="1" x14ac:dyDescent="0.35">
      <c r="A17" s="330"/>
      <c r="B17" s="363" t="s">
        <v>5</v>
      </c>
      <c r="C17" s="350"/>
      <c r="D17" s="377">
        <f t="shared" si="0"/>
        <v>23597</v>
      </c>
      <c r="E17" s="502">
        <f>D17/'20pobl'!D17*100</f>
        <v>4.010455703474074</v>
      </c>
      <c r="F17" s="350"/>
      <c r="G17" s="377">
        <v>6598</v>
      </c>
      <c r="H17" s="502">
        <v>1.4655252835318315</v>
      </c>
      <c r="I17" s="350"/>
      <c r="J17" s="377">
        <v>5025</v>
      </c>
      <c r="K17" s="502">
        <v>5.1541104672034459</v>
      </c>
      <c r="L17" s="350"/>
      <c r="M17" s="377">
        <v>11974</v>
      </c>
      <c r="N17" s="502">
        <f>M17/'20pobl'!X17*100</f>
        <v>29.436058803284332</v>
      </c>
      <c r="O17" s="359"/>
      <c r="P17" s="360"/>
      <c r="Q17" s="360"/>
      <c r="R17" s="360"/>
      <c r="S17" s="361"/>
      <c r="T17" s="362"/>
      <c r="U17" s="329"/>
      <c r="V17" s="360"/>
      <c r="W17" s="360"/>
      <c r="X17" s="360"/>
      <c r="Y17" s="361"/>
      <c r="Z17" s="362"/>
      <c r="AB17" s="360"/>
      <c r="AC17" s="360"/>
      <c r="AD17" s="360"/>
      <c r="AE17" s="361"/>
      <c r="AF17" s="362"/>
      <c r="AH17" s="360"/>
      <c r="AI17" s="360"/>
      <c r="AJ17" s="360"/>
      <c r="AK17" s="361"/>
      <c r="AL17" s="362"/>
    </row>
    <row r="18" spans="1:38" s="331" customFormat="1" ht="18" customHeight="1" x14ac:dyDescent="0.35">
      <c r="A18" s="330"/>
      <c r="B18" s="363" t="s">
        <v>4</v>
      </c>
      <c r="C18" s="350"/>
      <c r="D18" s="499">
        <f t="shared" si="0"/>
        <v>160569</v>
      </c>
      <c r="E18" s="500">
        <f>D18/'20pobl'!D18*100</f>
        <v>6.7361160345898803</v>
      </c>
      <c r="F18" s="350"/>
      <c r="G18" s="368">
        <v>32333</v>
      </c>
      <c r="H18" s="501">
        <v>1.8448938043452834</v>
      </c>
      <c r="I18" s="350"/>
      <c r="J18" s="368">
        <v>29383</v>
      </c>
      <c r="K18" s="501">
        <v>7.1017858998745593</v>
      </c>
      <c r="L18" s="350"/>
      <c r="M18" s="368">
        <v>98853</v>
      </c>
      <c r="N18" s="501">
        <f>M18/'20pobl'!X18*100</f>
        <v>45.471606982681294</v>
      </c>
      <c r="O18" s="359"/>
      <c r="P18" s="360"/>
      <c r="Q18" s="360"/>
      <c r="R18" s="360"/>
      <c r="S18" s="361"/>
      <c r="T18" s="362"/>
      <c r="U18" s="329"/>
      <c r="V18" s="360"/>
      <c r="W18" s="360"/>
      <c r="X18" s="360"/>
      <c r="Y18" s="361"/>
      <c r="Z18" s="362"/>
      <c r="AB18" s="360"/>
      <c r="AC18" s="360"/>
      <c r="AD18" s="360"/>
      <c r="AE18" s="361"/>
      <c r="AF18" s="362"/>
      <c r="AH18" s="360"/>
      <c r="AI18" s="360"/>
      <c r="AJ18" s="360"/>
      <c r="AK18" s="361"/>
      <c r="AL18" s="362"/>
    </row>
    <row r="19" spans="1:38" s="331" customFormat="1" ht="18" customHeight="1" x14ac:dyDescent="0.35">
      <c r="A19" s="330"/>
      <c r="B19" s="363" t="s">
        <v>40</v>
      </c>
      <c r="C19" s="350"/>
      <c r="D19" s="499">
        <f t="shared" si="0"/>
        <v>99090</v>
      </c>
      <c r="E19" s="500">
        <f>D19/'20pobl'!D19*100</f>
        <v>4.7546022572964839</v>
      </c>
      <c r="F19" s="350"/>
      <c r="G19" s="368">
        <v>23011</v>
      </c>
      <c r="H19" s="501">
        <v>1.3699877950763553</v>
      </c>
      <c r="I19" s="350"/>
      <c r="J19" s="368">
        <v>19628</v>
      </c>
      <c r="K19" s="501">
        <v>7.1784368942690993</v>
      </c>
      <c r="L19" s="350"/>
      <c r="M19" s="368">
        <v>56451</v>
      </c>
      <c r="N19" s="501">
        <f>M19/'20pobl'!X19*100</f>
        <v>43.090392806436348</v>
      </c>
      <c r="O19" s="359"/>
      <c r="P19" s="360"/>
      <c r="Q19" s="360"/>
      <c r="R19" s="360"/>
      <c r="S19" s="361"/>
      <c r="T19" s="362"/>
      <c r="U19" s="329"/>
      <c r="V19" s="360"/>
      <c r="W19" s="360"/>
      <c r="X19" s="360"/>
      <c r="Y19" s="361"/>
      <c r="Z19" s="362"/>
      <c r="AB19" s="360"/>
      <c r="AC19" s="360"/>
      <c r="AD19" s="360"/>
      <c r="AE19" s="361"/>
      <c r="AF19" s="362"/>
      <c r="AH19" s="360"/>
      <c r="AI19" s="360"/>
      <c r="AJ19" s="360"/>
      <c r="AK19" s="361"/>
      <c r="AL19" s="362"/>
    </row>
    <row r="20" spans="1:38" s="331" customFormat="1" ht="18" customHeight="1" x14ac:dyDescent="0.35">
      <c r="A20" s="330"/>
      <c r="B20" s="363" t="s">
        <v>41</v>
      </c>
      <c r="C20" s="350"/>
      <c r="D20" s="499">
        <f t="shared" si="0"/>
        <v>380731</v>
      </c>
      <c r="E20" s="500">
        <f>D20/'20pobl'!D20*100</f>
        <v>4.8181825199637105</v>
      </c>
      <c r="F20" s="350"/>
      <c r="G20" s="368">
        <v>95142</v>
      </c>
      <c r="H20" s="501">
        <v>1.4929389739108356</v>
      </c>
      <c r="I20" s="350"/>
      <c r="J20" s="368">
        <v>87641</v>
      </c>
      <c r="K20" s="501">
        <v>8.1437271529431001</v>
      </c>
      <c r="L20" s="350"/>
      <c r="M20" s="368">
        <v>197948</v>
      </c>
      <c r="N20" s="501">
        <f>M20/'20pobl'!X20*100</f>
        <v>43.698480747749379</v>
      </c>
      <c r="O20" s="359"/>
      <c r="P20" s="360"/>
      <c r="Q20" s="360"/>
      <c r="R20" s="360"/>
      <c r="S20" s="361"/>
      <c r="T20" s="362"/>
      <c r="U20" s="329"/>
      <c r="V20" s="360"/>
      <c r="W20" s="360"/>
      <c r="X20" s="360"/>
      <c r="Y20" s="361"/>
      <c r="Z20" s="362"/>
      <c r="AB20" s="360"/>
      <c r="AC20" s="360"/>
      <c r="AD20" s="360"/>
      <c r="AE20" s="361"/>
      <c r="AF20" s="362"/>
      <c r="AH20" s="360"/>
      <c r="AI20" s="360"/>
      <c r="AJ20" s="360"/>
      <c r="AK20" s="361"/>
      <c r="AL20" s="362"/>
    </row>
    <row r="21" spans="1:38" s="331" customFormat="1" ht="18" customHeight="1" x14ac:dyDescent="0.35">
      <c r="A21" s="330"/>
      <c r="B21" s="363" t="s">
        <v>3</v>
      </c>
      <c r="C21" s="350"/>
      <c r="D21" s="499">
        <f t="shared" si="0"/>
        <v>216542</v>
      </c>
      <c r="E21" s="500">
        <f>D21/'20pobl'!D21*100</f>
        <v>4.1513402010469314</v>
      </c>
      <c r="F21" s="350"/>
      <c r="G21" s="368">
        <v>57912</v>
      </c>
      <c r="H21" s="501">
        <v>1.3892230622734734</v>
      </c>
      <c r="I21" s="350"/>
      <c r="J21" s="368">
        <v>47582</v>
      </c>
      <c r="K21" s="501">
        <v>6.2999486280512027</v>
      </c>
      <c r="L21" s="350"/>
      <c r="M21" s="368">
        <v>111048</v>
      </c>
      <c r="N21" s="501">
        <f>M21/'20pobl'!X21*100</f>
        <v>37.996564679153352</v>
      </c>
      <c r="O21" s="359"/>
      <c r="P21" s="360"/>
      <c r="Q21" s="360"/>
      <c r="R21" s="360"/>
      <c r="S21" s="361"/>
      <c r="T21" s="373"/>
      <c r="U21" s="329"/>
      <c r="V21" s="360"/>
      <c r="W21" s="360"/>
      <c r="X21" s="360"/>
      <c r="Y21" s="361"/>
      <c r="Z21" s="362"/>
      <c r="AB21" s="360"/>
      <c r="AC21" s="360"/>
      <c r="AD21" s="360"/>
      <c r="AE21" s="361"/>
      <c r="AF21" s="362"/>
      <c r="AH21" s="360"/>
      <c r="AI21" s="360"/>
      <c r="AJ21" s="360"/>
      <c r="AK21" s="361"/>
      <c r="AL21" s="362"/>
    </row>
    <row r="22" spans="1:38" s="331" customFormat="1" ht="18" customHeight="1" x14ac:dyDescent="0.35">
      <c r="A22" s="330"/>
      <c r="B22" s="363" t="s">
        <v>2</v>
      </c>
      <c r="C22" s="350"/>
      <c r="D22" s="499">
        <f t="shared" si="0"/>
        <v>59493</v>
      </c>
      <c r="E22" s="500">
        <f>D22/'20pobl'!D22*100</f>
        <v>5.6428589043408657</v>
      </c>
      <c r="F22" s="350"/>
      <c r="G22" s="368">
        <v>13762</v>
      </c>
      <c r="H22" s="501">
        <v>1.6700665866542723</v>
      </c>
      <c r="I22" s="350"/>
      <c r="J22" s="368">
        <v>13015</v>
      </c>
      <c r="K22" s="501">
        <v>8.2788407714620114</v>
      </c>
      <c r="L22" s="350"/>
      <c r="M22" s="368">
        <v>32716</v>
      </c>
      <c r="N22" s="501">
        <f>M22/'20pobl'!X22*100</f>
        <v>44.780246102465135</v>
      </c>
      <c r="O22" s="359"/>
      <c r="P22" s="360"/>
      <c r="Q22" s="360"/>
      <c r="R22" s="360"/>
      <c r="S22" s="361"/>
      <c r="T22" s="362"/>
      <c r="U22" s="329"/>
      <c r="V22" s="360"/>
      <c r="W22" s="360"/>
      <c r="X22" s="360"/>
      <c r="Y22" s="361"/>
      <c r="Z22" s="362"/>
      <c r="AB22" s="360"/>
      <c r="AC22" s="360"/>
      <c r="AD22" s="360"/>
      <c r="AE22" s="361"/>
      <c r="AF22" s="362"/>
      <c r="AH22" s="360"/>
      <c r="AI22" s="360"/>
      <c r="AJ22" s="360"/>
      <c r="AK22" s="361"/>
      <c r="AL22" s="362"/>
    </row>
    <row r="23" spans="1:38" s="331" customFormat="1" ht="18" customHeight="1" x14ac:dyDescent="0.35">
      <c r="A23" s="330"/>
      <c r="B23" s="363" t="s">
        <v>35</v>
      </c>
      <c r="C23" s="350"/>
      <c r="D23" s="499">
        <f t="shared" si="0"/>
        <v>85172</v>
      </c>
      <c r="E23" s="500">
        <f>D23/'20pobl'!D23*100</f>
        <v>3.1551916260654123</v>
      </c>
      <c r="F23" s="350"/>
      <c r="G23" s="368">
        <v>25074</v>
      </c>
      <c r="H23" s="501">
        <v>1.2603660761768996</v>
      </c>
      <c r="I23" s="350"/>
      <c r="J23" s="368">
        <v>14942</v>
      </c>
      <c r="K23" s="501">
        <v>3.1579436803083971</v>
      </c>
      <c r="L23" s="350"/>
      <c r="M23" s="368">
        <v>45156</v>
      </c>
      <c r="N23" s="501">
        <f>M23/'20pobl'!X23*100</f>
        <v>19.065553144237182</v>
      </c>
      <c r="O23" s="359"/>
      <c r="P23" s="360"/>
      <c r="Q23" s="360"/>
      <c r="R23" s="360"/>
      <c r="S23" s="361"/>
      <c r="T23" s="362"/>
      <c r="U23" s="329"/>
      <c r="V23" s="360"/>
      <c r="W23" s="360"/>
      <c r="X23" s="360"/>
      <c r="Y23" s="361"/>
      <c r="Z23" s="362"/>
      <c r="AB23" s="360"/>
      <c r="AC23" s="360"/>
      <c r="AD23" s="360"/>
      <c r="AE23" s="361"/>
      <c r="AF23" s="362"/>
      <c r="AH23" s="360"/>
      <c r="AI23" s="360"/>
      <c r="AJ23" s="360"/>
      <c r="AK23" s="361"/>
      <c r="AL23" s="362"/>
    </row>
    <row r="24" spans="1:38" s="331" customFormat="1" ht="18" customHeight="1" x14ac:dyDescent="0.35">
      <c r="A24" s="330"/>
      <c r="B24" s="363" t="s">
        <v>42</v>
      </c>
      <c r="C24" s="350"/>
      <c r="D24" s="499">
        <f t="shared" si="0"/>
        <v>257624</v>
      </c>
      <c r="E24" s="500">
        <f>D24/'20pobl'!D24*100</f>
        <v>3.7489469801887485</v>
      </c>
      <c r="F24" s="350"/>
      <c r="G24" s="368">
        <v>60412</v>
      </c>
      <c r="H24" s="501">
        <v>1.0777531882401947</v>
      </c>
      <c r="I24" s="350"/>
      <c r="J24" s="368">
        <v>50189</v>
      </c>
      <c r="K24" s="501">
        <v>5.6342123283826711</v>
      </c>
      <c r="L24" s="350"/>
      <c r="M24" s="368">
        <v>147023</v>
      </c>
      <c r="N24" s="501">
        <f>M24/'20pobl'!X24*100</f>
        <v>39.1280858447683</v>
      </c>
      <c r="O24" s="359"/>
      <c r="P24" s="360"/>
      <c r="Q24" s="360"/>
      <c r="R24" s="360"/>
      <c r="S24" s="361"/>
      <c r="T24" s="362"/>
      <c r="U24" s="329"/>
      <c r="V24" s="360"/>
      <c r="W24" s="360"/>
      <c r="X24" s="360"/>
      <c r="Y24" s="361"/>
      <c r="Z24" s="362"/>
      <c r="AB24" s="360"/>
      <c r="AC24" s="360"/>
      <c r="AD24" s="360"/>
      <c r="AE24" s="361"/>
      <c r="AF24" s="362"/>
      <c r="AH24" s="360"/>
      <c r="AI24" s="360"/>
      <c r="AJ24" s="360"/>
      <c r="AK24" s="361"/>
      <c r="AL24" s="362"/>
    </row>
    <row r="25" spans="1:38" ht="18" customHeight="1" x14ac:dyDescent="0.35">
      <c r="A25" s="332"/>
      <c r="B25" s="363" t="s">
        <v>43</v>
      </c>
      <c r="C25" s="350"/>
      <c r="D25" s="499">
        <f t="shared" si="0"/>
        <v>67041</v>
      </c>
      <c r="E25" s="500">
        <f>D25/'20pobl'!D25*100</f>
        <v>4.3205094825519499</v>
      </c>
      <c r="F25" s="350"/>
      <c r="G25" s="368">
        <v>22996</v>
      </c>
      <c r="H25" s="501">
        <v>1.7715954605370101</v>
      </c>
      <c r="I25" s="350"/>
      <c r="J25" s="368">
        <v>15775</v>
      </c>
      <c r="K25" s="501">
        <v>8.6512306409862685</v>
      </c>
      <c r="L25" s="350"/>
      <c r="M25" s="368">
        <v>28270</v>
      </c>
      <c r="N25" s="501">
        <f>M25/'20pobl'!X25*100</f>
        <v>39.644364666451644</v>
      </c>
      <c r="O25" s="359"/>
      <c r="P25" s="360"/>
      <c r="Q25" s="360"/>
      <c r="R25" s="360"/>
      <c r="S25" s="361"/>
      <c r="T25" s="362"/>
      <c r="U25" s="329"/>
      <c r="V25" s="360"/>
      <c r="W25" s="360"/>
      <c r="X25" s="360"/>
      <c r="Y25" s="361"/>
      <c r="Z25" s="362"/>
      <c r="AB25" s="360"/>
      <c r="AC25" s="360"/>
      <c r="AD25" s="360"/>
      <c r="AE25" s="361"/>
      <c r="AF25" s="362"/>
      <c r="AH25" s="360"/>
      <c r="AI25" s="360"/>
      <c r="AJ25" s="360"/>
      <c r="AK25" s="361"/>
      <c r="AL25" s="362"/>
    </row>
    <row r="26" spans="1:38" s="331" customFormat="1" ht="18" customHeight="1" x14ac:dyDescent="0.35">
      <c r="B26" s="363" t="s">
        <v>44</v>
      </c>
      <c r="C26" s="350"/>
      <c r="D26" s="503">
        <f t="shared" si="0"/>
        <v>21196</v>
      </c>
      <c r="E26" s="504">
        <f>D26/'20pobl'!D26*100</f>
        <v>3.1534393108732366</v>
      </c>
      <c r="F26" s="350"/>
      <c r="G26" s="377">
        <v>5145</v>
      </c>
      <c r="H26" s="502">
        <v>0.96218401745957249</v>
      </c>
      <c r="I26" s="350"/>
      <c r="J26" s="377">
        <v>3884</v>
      </c>
      <c r="K26" s="502">
        <v>4.0585586056280629</v>
      </c>
      <c r="L26" s="350"/>
      <c r="M26" s="377">
        <v>12167</v>
      </c>
      <c r="N26" s="502">
        <f>M26/'20pobl'!X26*100</f>
        <v>29.152989097879477</v>
      </c>
      <c r="O26" s="359"/>
      <c r="P26" s="360"/>
      <c r="Q26" s="360"/>
      <c r="R26" s="360"/>
      <c r="S26" s="361"/>
      <c r="T26" s="362"/>
      <c r="U26" s="329"/>
      <c r="V26" s="360"/>
      <c r="W26" s="360"/>
      <c r="X26" s="360"/>
      <c r="Y26" s="361"/>
      <c r="Z26" s="362"/>
      <c r="AB26" s="360"/>
      <c r="AC26" s="360"/>
      <c r="AD26" s="360"/>
      <c r="AE26" s="361"/>
      <c r="AF26" s="362"/>
      <c r="AH26" s="360"/>
      <c r="AI26" s="360"/>
      <c r="AJ26" s="360"/>
      <c r="AK26" s="361"/>
      <c r="AL26" s="362"/>
    </row>
    <row r="27" spans="1:38" s="331" customFormat="1" ht="18" customHeight="1" x14ac:dyDescent="0.35">
      <c r="B27" s="363" t="s">
        <v>45</v>
      </c>
      <c r="C27" s="350"/>
      <c r="D27" s="503">
        <f t="shared" si="0"/>
        <v>117632</v>
      </c>
      <c r="E27" s="504">
        <f>D27/'20pobl'!D27*100</f>
        <v>5.3075799236746617</v>
      </c>
      <c r="F27" s="350"/>
      <c r="G27" s="377">
        <v>30906</v>
      </c>
      <c r="H27" s="502">
        <v>1.8222254191778819</v>
      </c>
      <c r="I27" s="350"/>
      <c r="J27" s="377">
        <v>23727</v>
      </c>
      <c r="K27" s="502">
        <v>6.5668279290150453</v>
      </c>
      <c r="L27" s="350"/>
      <c r="M27" s="377">
        <v>62999</v>
      </c>
      <c r="N27" s="502">
        <f>M27/'20pobl'!X27*100</f>
        <v>39.639962750427863</v>
      </c>
      <c r="O27" s="359"/>
      <c r="P27" s="360"/>
      <c r="Q27" s="360"/>
      <c r="R27" s="360"/>
      <c r="S27" s="361"/>
      <c r="T27" s="373"/>
      <c r="U27" s="329"/>
      <c r="V27" s="360"/>
      <c r="W27" s="360"/>
      <c r="X27" s="360"/>
      <c r="Y27" s="361"/>
      <c r="Z27" s="362"/>
      <c r="AB27" s="360"/>
      <c r="AC27" s="360"/>
      <c r="AD27" s="360"/>
      <c r="AE27" s="361"/>
      <c r="AF27" s="362"/>
      <c r="AH27" s="360"/>
      <c r="AI27" s="360"/>
      <c r="AJ27" s="360"/>
      <c r="AK27" s="361"/>
      <c r="AL27" s="362"/>
    </row>
    <row r="28" spans="1:38" s="331" customFormat="1" ht="18" customHeight="1" x14ac:dyDescent="0.35">
      <c r="B28" s="363" t="s">
        <v>46</v>
      </c>
      <c r="C28" s="350"/>
      <c r="D28" s="503">
        <f t="shared" si="0"/>
        <v>14780</v>
      </c>
      <c r="E28" s="504">
        <f>D28/'20pobl'!D28*100</f>
        <v>4.5860457611656873</v>
      </c>
      <c r="F28" s="350"/>
      <c r="G28" s="377">
        <v>3415</v>
      </c>
      <c r="H28" s="502">
        <v>1.3546158087433211</v>
      </c>
      <c r="I28" s="350"/>
      <c r="J28" s="377">
        <v>2789</v>
      </c>
      <c r="K28" s="502">
        <v>5.798216253300347</v>
      </c>
      <c r="L28" s="350"/>
      <c r="M28" s="377">
        <v>8576</v>
      </c>
      <c r="N28" s="502">
        <f>M28/'20pobl'!X28*100</f>
        <v>38.840579710144929</v>
      </c>
      <c r="O28" s="359"/>
      <c r="P28" s="360"/>
      <c r="Q28" s="360"/>
      <c r="R28" s="360"/>
      <c r="S28" s="361"/>
      <c r="T28" s="362"/>
      <c r="U28" s="329"/>
      <c r="V28" s="360"/>
      <c r="W28" s="360"/>
      <c r="X28" s="360"/>
      <c r="Y28" s="361"/>
      <c r="Z28" s="362"/>
      <c r="AB28" s="360"/>
      <c r="AC28" s="360"/>
      <c r="AD28" s="360"/>
      <c r="AE28" s="361"/>
      <c r="AF28" s="362"/>
      <c r="AH28" s="360"/>
      <c r="AI28" s="360"/>
      <c r="AJ28" s="360"/>
      <c r="AK28" s="361"/>
      <c r="AL28" s="362"/>
    </row>
    <row r="29" spans="1:38" s="331" customFormat="1" ht="18" customHeight="1" x14ac:dyDescent="0.35">
      <c r="B29" s="384" t="s">
        <v>1</v>
      </c>
      <c r="C29" s="350"/>
      <c r="D29" s="505">
        <f t="shared" si="0"/>
        <v>5608</v>
      </c>
      <c r="E29" s="506">
        <f>D29/'20pobl'!D29*100</f>
        <v>3.3273013141890893</v>
      </c>
      <c r="F29" s="350"/>
      <c r="G29" s="389">
        <v>2984</v>
      </c>
      <c r="H29" s="507">
        <v>2.0170475669025749</v>
      </c>
      <c r="I29" s="350"/>
      <c r="J29" s="389">
        <v>1025</v>
      </c>
      <c r="K29" s="507">
        <v>6.510830210252176</v>
      </c>
      <c r="L29" s="350"/>
      <c r="M29" s="389">
        <v>1599</v>
      </c>
      <c r="N29" s="507">
        <f>M29/'20pobl'!X29*100</f>
        <v>32.880937692782233</v>
      </c>
      <c r="O29" s="359"/>
      <c r="P29" s="360"/>
      <c r="Q29" s="360"/>
      <c r="R29" s="360"/>
      <c r="S29" s="361"/>
      <c r="T29" s="362"/>
      <c r="U29" s="329"/>
      <c r="V29" s="360"/>
      <c r="W29" s="360"/>
      <c r="X29" s="360"/>
      <c r="Y29" s="361"/>
      <c r="Z29" s="362"/>
      <c r="AB29" s="360"/>
      <c r="AC29" s="360"/>
      <c r="AD29" s="360"/>
      <c r="AE29" s="361"/>
      <c r="AF29" s="362"/>
      <c r="AH29" s="360"/>
      <c r="AI29" s="360"/>
      <c r="AJ29" s="360"/>
      <c r="AK29" s="361"/>
      <c r="AL29" s="362"/>
    </row>
    <row r="30" spans="1:38" s="328" customFormat="1" ht="3.75" customHeight="1" x14ac:dyDescent="0.35">
      <c r="A30" s="326"/>
      <c r="B30" s="327"/>
      <c r="D30" s="327"/>
      <c r="E30" s="327"/>
      <c r="G30" s="327"/>
      <c r="H30" s="327"/>
      <c r="J30" s="327"/>
      <c r="K30" s="327"/>
      <c r="M30" s="327"/>
      <c r="N30" s="327"/>
      <c r="O30" s="359"/>
      <c r="P30" s="329"/>
      <c r="Q30" s="329"/>
      <c r="R30" s="360"/>
      <c r="S30" s="361"/>
      <c r="T30" s="362"/>
      <c r="U30" s="329"/>
      <c r="V30" s="329"/>
      <c r="W30" s="329"/>
      <c r="X30" s="360"/>
      <c r="Y30" s="361"/>
      <c r="Z30" s="362"/>
      <c r="AB30" s="329"/>
      <c r="AC30" s="329"/>
      <c r="AD30" s="360"/>
      <c r="AE30" s="361"/>
      <c r="AF30" s="362"/>
      <c r="AH30" s="329"/>
      <c r="AI30" s="329"/>
      <c r="AJ30" s="360"/>
      <c r="AK30" s="361"/>
      <c r="AL30" s="362"/>
    </row>
    <row r="31" spans="1:38" s="329" customFormat="1" ht="18" customHeight="1" x14ac:dyDescent="0.35">
      <c r="B31" s="1240" t="s">
        <v>0</v>
      </c>
      <c r="C31" s="320"/>
      <c r="D31" s="1246">
        <f>G31+J31+M31</f>
        <v>2161156</v>
      </c>
      <c r="E31" s="1247">
        <f>D31/'20pobl'!D31*100</f>
        <v>4.4944156704989702</v>
      </c>
      <c r="F31" s="320"/>
      <c r="G31" s="1246">
        <f>SUM(G12:G29)</f>
        <v>560163</v>
      </c>
      <c r="H31" s="1247">
        <f>G31/'20pobl'!J31*100</f>
        <v>1.4588495604606384</v>
      </c>
      <c r="I31" s="320"/>
      <c r="J31" s="1246">
        <f>SUM(J12:J29)</f>
        <v>469378</v>
      </c>
      <c r="K31" s="1247">
        <f>J31/'20pobl'!Q31*100</f>
        <v>6.8864931259483315</v>
      </c>
      <c r="L31" s="320"/>
      <c r="M31" s="1246">
        <f>SUM(M12:M29)</f>
        <v>1131615</v>
      </c>
      <c r="N31" s="1247">
        <f>M31/'20pobl'!X31*100</f>
        <v>39.403639600063237</v>
      </c>
      <c r="O31" s="359"/>
      <c r="P31" s="360"/>
      <c r="Q31" s="360"/>
      <c r="T31" s="395"/>
      <c r="V31" s="360"/>
      <c r="W31" s="360"/>
      <c r="Z31" s="395"/>
      <c r="AB31" s="360"/>
      <c r="AC31" s="360"/>
      <c r="AF31" s="395"/>
      <c r="AH31" s="360"/>
      <c r="AI31" s="360"/>
      <c r="AL31" s="395"/>
    </row>
    <row r="32" spans="1:38" s="496" customFormat="1" ht="5.25" customHeight="1" x14ac:dyDescent="0.25">
      <c r="B32" s="397" t="s">
        <v>39</v>
      </c>
      <c r="C32" s="509"/>
      <c r="F32" s="509"/>
    </row>
    <row r="33" spans="2:14" s="496" customFormat="1" ht="5.25" hidden="1" customHeight="1" x14ac:dyDescent="0.25">
      <c r="B33" s="397" t="s">
        <v>47</v>
      </c>
      <c r="C33" s="509"/>
      <c r="F33" s="509"/>
    </row>
    <row r="34" spans="2:14" s="496" customFormat="1" ht="13.5" customHeight="1" x14ac:dyDescent="0.25">
      <c r="B34" s="1424" t="str">
        <f>'20pobl'!B34:H34</f>
        <v xml:space="preserve">(1) Cifras INE de población referidas al 01/01/2023. Publicado Censo de Población Anual el 13/12/2023 </v>
      </c>
      <c r="C34" s="1441"/>
      <c r="D34" s="1441"/>
      <c r="E34" s="1441"/>
      <c r="F34" s="1441"/>
      <c r="G34" s="1441"/>
      <c r="H34" s="1441"/>
      <c r="I34" s="1441"/>
      <c r="J34" s="1441"/>
      <c r="K34" s="1441"/>
      <c r="L34" s="1441"/>
      <c r="M34" s="1441"/>
      <c r="N34" s="1441"/>
    </row>
    <row r="35" spans="2:14" ht="29.25" customHeight="1" x14ac:dyDescent="0.25">
      <c r="B35" s="1438"/>
      <c r="C35" s="1438"/>
      <c r="D35" s="1438"/>
      <c r="E35" s="510"/>
    </row>
    <row r="36" spans="2:14" ht="4.5" customHeight="1" x14ac:dyDescent="0.25">
      <c r="B36" s="1418"/>
      <c r="C36" s="1418"/>
      <c r="D36" s="1418"/>
      <c r="E36" s="452"/>
    </row>
  </sheetData>
  <mergeCells count="23">
    <mergeCell ref="B35:D35"/>
    <mergeCell ref="B36:D36"/>
    <mergeCell ref="E9:E10"/>
    <mergeCell ref="B34:N34"/>
    <mergeCell ref="K9:K10"/>
    <mergeCell ref="M9:M10"/>
    <mergeCell ref="N9:N10"/>
    <mergeCell ref="B2:C2"/>
    <mergeCell ref="B3:C3"/>
    <mergeCell ref="A4:N4"/>
    <mergeCell ref="B5:N5"/>
    <mergeCell ref="B7:B10"/>
    <mergeCell ref="D7:E8"/>
    <mergeCell ref="G7:H7"/>
    <mergeCell ref="J7:K7"/>
    <mergeCell ref="M7:N7"/>
    <mergeCell ref="G8:H8"/>
    <mergeCell ref="J8:K8"/>
    <mergeCell ref="M8:N8"/>
    <mergeCell ref="D9:D10"/>
    <mergeCell ref="G9:G10"/>
    <mergeCell ref="H9:H10"/>
    <mergeCell ref="J9:J10"/>
  </mergeCells>
  <printOptions horizontalCentered="1"/>
  <pageMargins left="0" right="0" top="0.43307086614173229" bottom="0.43307086614173229" header="0" footer="0"/>
  <pageSetup paperSize="9" scale="97" orientation="landscape" horizontalDpi="300" verticalDpi="300" r:id="rId1"/>
  <headerFooter alignWithMargins="0"/>
  <rowBreaks count="2" manualBreakCount="2">
    <brk id="34" max="25" man="1"/>
    <brk id="35" max="1638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oja15">
    <tabColor theme="0"/>
  </sheetPr>
  <dimension ref="A1:AX38"/>
  <sheetViews>
    <sheetView showGridLines="0" topLeftCell="A4" zoomScaleNormal="100" workbookViewId="0">
      <selection activeCell="M11" sqref="M11:M28"/>
    </sheetView>
  </sheetViews>
  <sheetFormatPr baseColWidth="10" defaultColWidth="11.453125" defaultRowHeight="15" x14ac:dyDescent="0.25"/>
  <cols>
    <col min="1" max="1" width="1.1796875" style="88" customWidth="1"/>
    <col min="2" max="2" width="28.7265625" style="88" customWidth="1"/>
    <col min="3" max="3" width="0.54296875" style="88" customWidth="1"/>
    <col min="4" max="4" width="11.81640625" style="88" customWidth="1"/>
    <col min="5" max="5" width="7.7265625" style="88" customWidth="1"/>
    <col min="6" max="6" width="0.453125" style="88" customWidth="1"/>
    <col min="7" max="7" width="12.453125" style="88" customWidth="1"/>
    <col min="8" max="8" width="6.26953125" style="88" customWidth="1"/>
    <col min="9" max="9" width="0.453125" style="88" customWidth="1"/>
    <col min="10" max="10" width="10.81640625" style="88" customWidth="1"/>
    <col min="11" max="11" width="6.26953125" style="88" customWidth="1"/>
    <col min="12" max="12" width="0.453125" style="88" customWidth="1"/>
    <col min="13" max="13" width="11.81640625" style="88" customWidth="1"/>
    <col min="14" max="14" width="6.26953125" style="88" customWidth="1"/>
    <col min="15" max="15" width="0.7265625" style="86" customWidth="1"/>
    <col min="16" max="16" width="10.1796875" style="88" bestFit="1" customWidth="1"/>
    <col min="17" max="17" width="8.54296875" style="88" customWidth="1"/>
    <col min="18" max="18" width="0.453125" style="88" customWidth="1"/>
    <col min="19" max="19" width="8.453125" style="88" bestFit="1" customWidth="1"/>
    <col min="20" max="20" width="7.81640625" style="88" bestFit="1" customWidth="1"/>
    <col min="21" max="21" width="0.453125" style="88" customWidth="1"/>
    <col min="22" max="22" width="8.453125" style="88" bestFit="1" customWidth="1"/>
    <col min="23" max="23" width="7.7265625" style="88" bestFit="1" customWidth="1"/>
    <col min="24" max="24" width="0.453125" style="88" customWidth="1"/>
    <col min="25" max="25" width="8.453125" style="88" bestFit="1" customWidth="1"/>
    <col min="26" max="26" width="7.7265625" style="88" bestFit="1" customWidth="1"/>
    <col min="27" max="27" width="11.453125" style="88"/>
    <col min="28" max="30" width="2.453125" style="88" bestFit="1" customWidth="1"/>
    <col min="31" max="31" width="13" style="88" bestFit="1" customWidth="1"/>
    <col min="32" max="32" width="3.453125" style="88" bestFit="1" customWidth="1"/>
    <col min="33" max="33" width="3.81640625" style="88" customWidth="1"/>
    <col min="34" max="36" width="2.453125" style="88" bestFit="1" customWidth="1"/>
    <col min="37" max="37" width="8.453125" style="88" bestFit="1" customWidth="1"/>
    <col min="38" max="38" width="3.453125" style="88" bestFit="1" customWidth="1"/>
    <col min="39" max="39" width="3.54296875" style="88" customWidth="1"/>
    <col min="40" max="42" width="2.453125" style="88" bestFit="1" customWidth="1"/>
    <col min="43" max="43" width="8.453125" style="88" bestFit="1" customWidth="1"/>
    <col min="44" max="44" width="4.1796875" style="88" bestFit="1" customWidth="1"/>
    <col min="45" max="45" width="3.26953125" style="88" customWidth="1"/>
    <col min="46" max="46" width="4.26953125" style="88" bestFit="1" customWidth="1"/>
    <col min="47" max="47" width="2.453125" style="88" bestFit="1" customWidth="1"/>
    <col min="48" max="48" width="4.26953125" style="88" bestFit="1" customWidth="1"/>
    <col min="49" max="49" width="8.453125" style="88" bestFit="1" customWidth="1"/>
    <col min="50" max="50" width="4.26953125" style="88" bestFit="1" customWidth="1"/>
    <col min="51" max="16384" width="11.453125" style="88"/>
  </cols>
  <sheetData>
    <row r="1" spans="1:50" s="32" customFormat="1" ht="15" customHeight="1" x14ac:dyDescent="0.25">
      <c r="B1" s="33"/>
      <c r="C1" s="34"/>
      <c r="F1" s="34"/>
      <c r="I1" s="34"/>
      <c r="O1" s="35"/>
      <c r="R1" s="34"/>
      <c r="S1" s="193" t="s">
        <v>135</v>
      </c>
      <c r="T1" s="193"/>
      <c r="U1" s="193"/>
      <c r="V1" s="193" t="s">
        <v>16</v>
      </c>
      <c r="W1" s="193"/>
      <c r="X1" s="193"/>
      <c r="Y1" s="193" t="s">
        <v>15</v>
      </c>
    </row>
    <row r="2" spans="1:50" s="36" customFormat="1" ht="52.5" customHeight="1" x14ac:dyDescent="0.3">
      <c r="B2" s="1447"/>
      <c r="C2" s="1447"/>
      <c r="D2" s="1447"/>
      <c r="E2" s="1447"/>
      <c r="F2" s="1447"/>
      <c r="G2" s="1447"/>
      <c r="H2" s="1447"/>
      <c r="I2" s="1447"/>
      <c r="O2" s="37"/>
    </row>
    <row r="3" spans="1:50" s="38" customFormat="1" ht="4.5" customHeight="1" x14ac:dyDescent="0.25">
      <c r="B3" s="1448"/>
      <c r="C3" s="1448"/>
      <c r="D3" s="1448"/>
      <c r="E3" s="1448"/>
      <c r="F3" s="1448"/>
      <c r="G3" s="1448"/>
      <c r="H3" s="1448"/>
      <c r="I3" s="1448"/>
      <c r="O3" s="37"/>
    </row>
    <row r="4" spans="1:50" s="38" customFormat="1" ht="17.25" customHeight="1" x14ac:dyDescent="0.25">
      <c r="A4" s="1448" t="s">
        <v>192</v>
      </c>
      <c r="B4" s="1448"/>
      <c r="C4" s="1448"/>
      <c r="D4" s="1448"/>
      <c r="E4" s="1448"/>
      <c r="F4" s="1448"/>
      <c r="G4" s="1448"/>
      <c r="H4" s="1448"/>
      <c r="I4" s="1448"/>
      <c r="J4" s="1448"/>
      <c r="K4" s="1448"/>
      <c r="L4" s="1448"/>
      <c r="M4" s="1448"/>
      <c r="N4" s="1448"/>
      <c r="O4" s="1448"/>
      <c r="P4" s="1448"/>
      <c r="Q4" s="1448"/>
      <c r="R4" s="1448"/>
      <c r="S4" s="1448"/>
      <c r="T4" s="1448"/>
      <c r="U4" s="1448"/>
      <c r="V4" s="1448"/>
      <c r="W4" s="1448"/>
      <c r="X4" s="1448"/>
      <c r="Y4" s="1448"/>
      <c r="Z4" s="1448"/>
    </row>
    <row r="5" spans="1:50" s="38" customFormat="1" ht="17.25" customHeight="1" x14ac:dyDescent="0.25">
      <c r="B5" s="1456" t="e">
        <f>#REF!</f>
        <v>#REF!</v>
      </c>
      <c r="C5" s="1456"/>
      <c r="D5" s="1456"/>
      <c r="E5" s="1456"/>
      <c r="F5" s="1456"/>
      <c r="G5" s="1456"/>
      <c r="H5" s="1456"/>
      <c r="I5" s="1456"/>
      <c r="J5" s="1456"/>
      <c r="K5" s="1456"/>
      <c r="L5" s="1456"/>
      <c r="M5" s="1456"/>
      <c r="N5" s="1456"/>
      <c r="O5" s="1456"/>
      <c r="P5" s="1456"/>
      <c r="Q5" s="1456"/>
      <c r="R5" s="1456"/>
      <c r="S5" s="1456"/>
      <c r="T5" s="1456"/>
      <c r="U5" s="1456"/>
      <c r="V5" s="1456"/>
      <c r="W5" s="1456"/>
      <c r="X5" s="1456"/>
      <c r="Y5" s="1456"/>
      <c r="Z5" s="1456"/>
    </row>
    <row r="6" spans="1:50" s="38" customFormat="1" ht="6" customHeight="1" x14ac:dyDescent="0.25">
      <c r="O6" s="37"/>
    </row>
    <row r="7" spans="1:50" s="41" customFormat="1" ht="12.75" customHeight="1" x14ac:dyDescent="0.25">
      <c r="A7" s="39"/>
      <c r="B7" s="1449" t="s">
        <v>12</v>
      </c>
      <c r="C7" s="40"/>
      <c r="D7" s="1444" t="s">
        <v>109</v>
      </c>
      <c r="E7" s="1442"/>
      <c r="F7" s="181"/>
      <c r="G7" s="1442"/>
      <c r="H7" s="1442"/>
      <c r="I7" s="181"/>
      <c r="J7" s="1442"/>
      <c r="K7" s="1442"/>
      <c r="L7" s="181"/>
      <c r="M7" s="1442"/>
      <c r="N7" s="1443"/>
      <c r="O7" s="40"/>
      <c r="P7" s="1444" t="s">
        <v>13</v>
      </c>
      <c r="Q7" s="1442"/>
      <c r="R7" s="181"/>
      <c r="S7" s="1442"/>
      <c r="T7" s="1442"/>
      <c r="U7" s="181"/>
      <c r="V7" s="1442"/>
      <c r="W7" s="1442"/>
      <c r="X7" s="181"/>
      <c r="Y7" s="1442"/>
      <c r="Z7" s="1443"/>
      <c r="AA7" s="116"/>
      <c r="AB7" s="116"/>
      <c r="AC7" s="117"/>
      <c r="AD7" s="117"/>
      <c r="AE7" s="117"/>
      <c r="AF7" s="117"/>
      <c r="AG7" s="117"/>
      <c r="AH7" s="117"/>
      <c r="AI7" s="118"/>
    </row>
    <row r="8" spans="1:50" s="41" customFormat="1" ht="33.75" customHeight="1" x14ac:dyDescent="0.25">
      <c r="A8" s="39"/>
      <c r="B8" s="1450"/>
      <c r="C8" s="40"/>
      <c r="D8" s="1453"/>
      <c r="E8" s="1454"/>
      <c r="F8" s="40"/>
      <c r="G8" s="1444" t="s">
        <v>169</v>
      </c>
      <c r="H8" s="1443"/>
      <c r="I8" s="40"/>
      <c r="J8" s="1444" t="s">
        <v>175</v>
      </c>
      <c r="K8" s="1443"/>
      <c r="L8" s="40"/>
      <c r="M8" s="1444" t="s">
        <v>170</v>
      </c>
      <c r="N8" s="1443"/>
      <c r="O8" s="40"/>
      <c r="P8" s="1453"/>
      <c r="Q8" s="1455"/>
      <c r="R8" s="130"/>
      <c r="S8" s="1444" t="s">
        <v>172</v>
      </c>
      <c r="T8" s="1443"/>
      <c r="U8" s="40"/>
      <c r="V8" s="1444" t="s">
        <v>173</v>
      </c>
      <c r="W8" s="1443"/>
      <c r="X8" s="40"/>
      <c r="Y8" s="1444" t="s">
        <v>174</v>
      </c>
      <c r="Z8" s="1443"/>
      <c r="AA8" s="116"/>
      <c r="AB8" s="116"/>
      <c r="AC8" s="117"/>
      <c r="AD8" s="117"/>
      <c r="AE8" s="117"/>
      <c r="AF8" s="117"/>
      <c r="AG8" s="117"/>
      <c r="AH8" s="117"/>
      <c r="AI8" s="118"/>
    </row>
    <row r="9" spans="1:50" s="46" customFormat="1" ht="36.75" customHeight="1" x14ac:dyDescent="0.25">
      <c r="A9" s="42"/>
      <c r="B9" s="1451"/>
      <c r="C9" s="43"/>
      <c r="D9" s="44" t="s">
        <v>9</v>
      </c>
      <c r="E9" s="45" t="s">
        <v>10</v>
      </c>
      <c r="F9" s="43"/>
      <c r="G9" s="44" t="s">
        <v>9</v>
      </c>
      <c r="H9" s="91" t="s">
        <v>10</v>
      </c>
      <c r="I9" s="43"/>
      <c r="J9" s="44" t="s">
        <v>9</v>
      </c>
      <c r="K9" s="91" t="s">
        <v>10</v>
      </c>
      <c r="L9" s="43"/>
      <c r="M9" s="44" t="s">
        <v>9</v>
      </c>
      <c r="N9" s="91" t="s">
        <v>10</v>
      </c>
      <c r="O9" s="43"/>
      <c r="P9" s="44" t="s">
        <v>9</v>
      </c>
      <c r="Q9" s="45" t="s">
        <v>111</v>
      </c>
      <c r="R9" s="43"/>
      <c r="S9" s="44" t="s">
        <v>9</v>
      </c>
      <c r="T9" s="91" t="s">
        <v>111</v>
      </c>
      <c r="U9" s="43"/>
      <c r="V9" s="44" t="s">
        <v>9</v>
      </c>
      <c r="W9" s="91" t="s">
        <v>111</v>
      </c>
      <c r="X9" s="43"/>
      <c r="Y9" s="44" t="s">
        <v>9</v>
      </c>
      <c r="Z9" s="91" t="s">
        <v>111</v>
      </c>
      <c r="AA9" s="119"/>
      <c r="AB9" s="120"/>
      <c r="AC9" s="94"/>
      <c r="AD9" s="94"/>
      <c r="AE9" s="94"/>
      <c r="AF9" s="94"/>
      <c r="AG9" s="121"/>
      <c r="AH9" s="121"/>
      <c r="AI9" s="121"/>
    </row>
    <row r="10" spans="1:50" s="50" customFormat="1" ht="4.5" customHeight="1" x14ac:dyDescent="0.25">
      <c r="A10" s="47"/>
      <c r="B10" s="48"/>
      <c r="C10" s="49"/>
      <c r="D10" s="48"/>
      <c r="E10" s="48"/>
      <c r="F10" s="49"/>
      <c r="G10" s="48"/>
      <c r="H10" s="48"/>
      <c r="I10" s="49"/>
      <c r="J10" s="48"/>
      <c r="K10" s="48"/>
      <c r="L10" s="49"/>
      <c r="M10" s="48"/>
      <c r="N10" s="48"/>
      <c r="O10" s="49"/>
      <c r="P10" s="48"/>
      <c r="Q10" s="48"/>
      <c r="R10" s="49"/>
      <c r="S10" s="48"/>
      <c r="T10" s="48"/>
      <c r="U10" s="49"/>
      <c r="V10" s="48"/>
      <c r="W10" s="48"/>
      <c r="X10" s="49"/>
      <c r="Y10" s="48"/>
      <c r="Z10" s="48"/>
      <c r="AA10" s="116"/>
      <c r="AB10" s="120"/>
      <c r="AC10" s="94"/>
      <c r="AD10" s="94"/>
      <c r="AE10" s="94"/>
      <c r="AF10" s="94"/>
      <c r="AG10" s="58"/>
      <c r="AH10" s="58"/>
      <c r="AI10" s="58"/>
    </row>
    <row r="11" spans="1:50" s="59" customFormat="1" ht="18" customHeight="1" x14ac:dyDescent="0.2">
      <c r="A11" s="51"/>
      <c r="B11" s="52" t="s">
        <v>8</v>
      </c>
      <c r="C11" s="53"/>
      <c r="D11" s="108">
        <v>8384408</v>
      </c>
      <c r="E11" s="28">
        <f t="shared" ref="E11:E28" si="0">D11*100/$D$30</f>
        <v>17.944934163017855</v>
      </c>
      <c r="F11" s="53"/>
      <c r="G11" s="54">
        <v>6973463</v>
      </c>
      <c r="H11" s="182">
        <f>G11*100/$G$30</f>
        <v>18.441080349722064</v>
      </c>
      <c r="I11" s="53"/>
      <c r="J11" s="54">
        <v>999769</v>
      </c>
      <c r="K11" s="182">
        <f>J11*100/$J$30</f>
        <v>16.561910466829101</v>
      </c>
      <c r="L11" s="53"/>
      <c r="M11" s="54">
        <v>411176</v>
      </c>
      <c r="N11" s="182">
        <f t="shared" ref="N11:N28" si="1">M11*100/$M$30</f>
        <v>14.318732272482714</v>
      </c>
      <c r="O11" s="53"/>
      <c r="P11" s="56" t="e">
        <f>S11+V11+Y11</f>
        <v>#REF!</v>
      </c>
      <c r="Q11" s="57" t="e">
        <f>P11*100/D11</f>
        <v>#REF!</v>
      </c>
      <c r="R11" s="53"/>
      <c r="S11" s="54" t="e">
        <f>GETPIVOTDATA("Cuenta número de expedientes",#REF!,"CCAA",$B11,"TramoEdad",S$1)</f>
        <v>#REF!</v>
      </c>
      <c r="T11" s="55" t="e">
        <f>S11*100/G11</f>
        <v>#REF!</v>
      </c>
      <c r="U11" s="53"/>
      <c r="V11" s="54" t="e">
        <f>GETPIVOTDATA("Cuenta número de expedientes",#REF!,"CCAA",$B11,"TramoEdad",V$1)</f>
        <v>#REF!</v>
      </c>
      <c r="W11" s="55" t="e">
        <f>V11*100/J11</f>
        <v>#REF!</v>
      </c>
      <c r="X11" s="53"/>
      <c r="Y11" s="54" t="e">
        <f>GETPIVOTDATA("Cuenta número de expedientes",#REF!,"CCAA",$B11,"TramoEdad",Y$1)</f>
        <v>#REF!</v>
      </c>
      <c r="Z11" s="55" t="e">
        <f>Y11*100/M11</f>
        <v>#REF!</v>
      </c>
      <c r="AA11" s="188"/>
      <c r="AB11" s="92"/>
      <c r="AC11" s="92"/>
      <c r="AD11" s="92"/>
      <c r="AE11" s="93"/>
      <c r="AF11" s="122"/>
      <c r="AG11" s="58"/>
      <c r="AH11" s="92"/>
      <c r="AI11" s="92"/>
      <c r="AJ11" s="92"/>
      <c r="AK11" s="93"/>
      <c r="AL11" s="122"/>
      <c r="AN11" s="92"/>
      <c r="AO11" s="92"/>
      <c r="AP11" s="92"/>
      <c r="AQ11" s="93"/>
      <c r="AR11" s="122"/>
      <c r="AT11" s="92"/>
      <c r="AU11" s="92"/>
      <c r="AV11" s="92"/>
      <c r="AW11" s="93"/>
      <c r="AX11" s="122"/>
    </row>
    <row r="12" spans="1:50" s="59" customFormat="1" ht="18" customHeight="1" x14ac:dyDescent="0.2">
      <c r="A12" s="51"/>
      <c r="B12" s="60" t="s">
        <v>7</v>
      </c>
      <c r="C12" s="53"/>
      <c r="D12" s="109">
        <v>1308728</v>
      </c>
      <c r="E12" s="29">
        <f t="shared" si="0"/>
        <v>2.801037091384154</v>
      </c>
      <c r="F12" s="53"/>
      <c r="G12" s="61">
        <v>1025808</v>
      </c>
      <c r="H12" s="183">
        <f t="shared" ref="H12:H28" si="2">G12*100/$G$30</f>
        <v>2.7127135759360437</v>
      </c>
      <c r="I12" s="53"/>
      <c r="J12" s="61">
        <v>180311</v>
      </c>
      <c r="K12" s="183">
        <f t="shared" ref="K12:K28" si="3">J12*100/$J$30</f>
        <v>2.9869846316343294</v>
      </c>
      <c r="L12" s="53"/>
      <c r="M12" s="61">
        <v>102609</v>
      </c>
      <c r="N12" s="183">
        <f t="shared" si="1"/>
        <v>3.5732406554545468</v>
      </c>
      <c r="O12" s="53"/>
      <c r="P12" s="63" t="e">
        <f t="shared" ref="P12:P28" si="4">S12+V12+Y12</f>
        <v>#REF!</v>
      </c>
      <c r="Q12" s="64" t="e">
        <f t="shared" ref="Q12:Q28" si="5">P12*100/D12</f>
        <v>#REF!</v>
      </c>
      <c r="R12" s="53"/>
      <c r="S12" s="61" t="e">
        <f>GETPIVOTDATA("Cuenta número de expedientes",#REF!,"CCAA",$B12,"TramoEdad",S$1)</f>
        <v>#REF!</v>
      </c>
      <c r="T12" s="62" t="e">
        <f t="shared" ref="T12:T28" si="6">S12*100/G12</f>
        <v>#REF!</v>
      </c>
      <c r="U12" s="53"/>
      <c r="V12" s="61" t="e">
        <f>GETPIVOTDATA("Cuenta número de expedientes",#REF!,"CCAA",$B12,"TramoEdad",V$1)</f>
        <v>#REF!</v>
      </c>
      <c r="W12" s="62" t="e">
        <f t="shared" ref="W12:W28" si="7">V12*100/J12</f>
        <v>#REF!</v>
      </c>
      <c r="X12" s="53"/>
      <c r="Y12" s="61" t="e">
        <f>GETPIVOTDATA("Cuenta número de expedientes",#REF!,"CCAA",$B12,"TramoEdad",Y$1)</f>
        <v>#REF!</v>
      </c>
      <c r="Z12" s="62" t="e">
        <f t="shared" ref="Z12:Z28" si="8">Y12*100/M12</f>
        <v>#REF!</v>
      </c>
      <c r="AA12" s="188"/>
      <c r="AB12" s="92"/>
      <c r="AC12" s="92"/>
      <c r="AD12" s="92"/>
      <c r="AE12" s="93"/>
      <c r="AF12" s="122"/>
      <c r="AG12" s="58"/>
      <c r="AH12" s="92"/>
      <c r="AI12" s="92"/>
      <c r="AJ12" s="92"/>
      <c r="AK12" s="93"/>
      <c r="AL12" s="122"/>
      <c r="AN12" s="92"/>
      <c r="AO12" s="92"/>
      <c r="AP12" s="92"/>
      <c r="AQ12" s="93"/>
      <c r="AR12" s="122"/>
      <c r="AT12" s="92"/>
      <c r="AU12" s="92"/>
      <c r="AV12" s="92"/>
      <c r="AW12" s="93"/>
      <c r="AX12" s="122"/>
    </row>
    <row r="13" spans="1:50" s="59" customFormat="1" ht="18" customHeight="1" x14ac:dyDescent="0.2">
      <c r="A13" s="51"/>
      <c r="B13" s="60" t="s">
        <v>37</v>
      </c>
      <c r="C13" s="53"/>
      <c r="D13" s="109">
        <v>1028244</v>
      </c>
      <c r="E13" s="29">
        <f t="shared" si="0"/>
        <v>2.2007243544825266</v>
      </c>
      <c r="F13" s="53"/>
      <c r="G13" s="61">
        <v>768630</v>
      </c>
      <c r="H13" s="183">
        <f t="shared" si="2"/>
        <v>2.0326153002040548</v>
      </c>
      <c r="I13" s="53"/>
      <c r="J13" s="61">
        <v>168505</v>
      </c>
      <c r="K13" s="183">
        <f t="shared" si="3"/>
        <v>2.7914095388165041</v>
      </c>
      <c r="L13" s="53"/>
      <c r="M13" s="61">
        <v>91109</v>
      </c>
      <c r="N13" s="183">
        <f t="shared" si="1"/>
        <v>3.1727663545869107</v>
      </c>
      <c r="O13" s="53"/>
      <c r="P13" s="63" t="e">
        <f t="shared" si="4"/>
        <v>#REF!</v>
      </c>
      <c r="Q13" s="64" t="e">
        <f t="shared" si="5"/>
        <v>#REF!</v>
      </c>
      <c r="R13" s="53"/>
      <c r="S13" s="61" t="e">
        <f>GETPIVOTDATA("Cuenta número de expedientes",#REF!,"CCAA",$B13,"TramoEdad",S$1)</f>
        <v>#REF!</v>
      </c>
      <c r="T13" s="62" t="e">
        <f t="shared" si="6"/>
        <v>#REF!</v>
      </c>
      <c r="U13" s="53"/>
      <c r="V13" s="61" t="e">
        <f>GETPIVOTDATA("Cuenta número de expedientes",#REF!,"CCAA",$B13,"TramoEdad",V$1)</f>
        <v>#REF!</v>
      </c>
      <c r="W13" s="62" t="e">
        <f t="shared" si="7"/>
        <v>#REF!</v>
      </c>
      <c r="X13" s="53"/>
      <c r="Y13" s="61" t="e">
        <f>GETPIVOTDATA("Cuenta número de expedientes",#REF!,"CCAA",$B13,"TramoEdad",Y$1)</f>
        <v>#REF!</v>
      </c>
      <c r="Z13" s="62" t="e">
        <f t="shared" si="8"/>
        <v>#REF!</v>
      </c>
      <c r="AA13" s="188"/>
      <c r="AB13" s="92"/>
      <c r="AC13" s="92"/>
      <c r="AD13" s="92"/>
      <c r="AE13" s="93"/>
      <c r="AF13" s="123"/>
      <c r="AG13" s="58"/>
      <c r="AH13" s="92"/>
      <c r="AI13" s="92"/>
      <c r="AJ13" s="92"/>
      <c r="AK13" s="93"/>
      <c r="AL13" s="122"/>
      <c r="AN13" s="92"/>
      <c r="AO13" s="92"/>
      <c r="AP13" s="92"/>
      <c r="AQ13" s="93"/>
      <c r="AR13" s="122"/>
      <c r="AT13" s="92"/>
      <c r="AU13" s="92"/>
      <c r="AV13" s="92"/>
      <c r="AW13" s="93"/>
      <c r="AX13" s="122"/>
    </row>
    <row r="14" spans="1:50" s="59" customFormat="1" ht="18" customHeight="1" x14ac:dyDescent="0.2">
      <c r="A14" s="51"/>
      <c r="B14" s="60" t="s">
        <v>38</v>
      </c>
      <c r="C14" s="53"/>
      <c r="D14" s="109">
        <v>1128908</v>
      </c>
      <c r="E14" s="29">
        <f t="shared" si="0"/>
        <v>2.4161729410238815</v>
      </c>
      <c r="F14" s="53"/>
      <c r="G14" s="61">
        <v>954069</v>
      </c>
      <c r="H14" s="183">
        <f t="shared" si="2"/>
        <v>2.5230022856906213</v>
      </c>
      <c r="I14" s="53"/>
      <c r="J14" s="61">
        <v>125636</v>
      </c>
      <c r="K14" s="183">
        <f t="shared" si="3"/>
        <v>2.0812529528426476</v>
      </c>
      <c r="L14" s="53"/>
      <c r="M14" s="61">
        <v>49203</v>
      </c>
      <c r="N14" s="183">
        <f t="shared" si="1"/>
        <v>1.7134380022252442</v>
      </c>
      <c r="O14" s="53"/>
      <c r="P14" s="63" t="e">
        <f t="shared" si="4"/>
        <v>#REF!</v>
      </c>
      <c r="Q14" s="64" t="e">
        <f t="shared" si="5"/>
        <v>#REF!</v>
      </c>
      <c r="R14" s="53"/>
      <c r="S14" s="61" t="e">
        <f>GETPIVOTDATA("Cuenta número de expedientes",#REF!,"CCAA",$B14,"TramoEdad",S$1)</f>
        <v>#REF!</v>
      </c>
      <c r="T14" s="62" t="e">
        <f t="shared" si="6"/>
        <v>#REF!</v>
      </c>
      <c r="U14" s="53"/>
      <c r="V14" s="61" t="e">
        <f>GETPIVOTDATA("Cuenta número de expedientes",#REF!,"CCAA",$B14,"TramoEdad",V$1)</f>
        <v>#REF!</v>
      </c>
      <c r="W14" s="62" t="e">
        <f t="shared" si="7"/>
        <v>#REF!</v>
      </c>
      <c r="X14" s="53"/>
      <c r="Y14" s="61" t="e">
        <f>GETPIVOTDATA("Cuenta número de expedientes",#REF!,"CCAA",$B14,"TramoEdad",Y$1)</f>
        <v>#REF!</v>
      </c>
      <c r="Z14" s="62" t="e">
        <f t="shared" si="8"/>
        <v>#REF!</v>
      </c>
      <c r="AA14" s="188"/>
      <c r="AB14" s="92"/>
      <c r="AC14" s="92"/>
      <c r="AD14" s="92"/>
      <c r="AE14" s="93"/>
      <c r="AF14" s="122"/>
      <c r="AG14" s="58"/>
      <c r="AH14" s="92"/>
      <c r="AI14" s="92"/>
      <c r="AJ14" s="92"/>
      <c r="AK14" s="93"/>
      <c r="AL14" s="122"/>
      <c r="AN14" s="92"/>
      <c r="AO14" s="92"/>
      <c r="AP14" s="92"/>
      <c r="AQ14" s="93"/>
      <c r="AR14" s="122"/>
      <c r="AT14" s="92"/>
      <c r="AU14" s="92"/>
      <c r="AV14" s="92"/>
      <c r="AW14" s="93"/>
      <c r="AX14" s="122"/>
    </row>
    <row r="15" spans="1:50" s="59" customFormat="1" ht="18" customHeight="1" x14ac:dyDescent="0.2">
      <c r="A15" s="51"/>
      <c r="B15" s="60" t="s">
        <v>6</v>
      </c>
      <c r="C15" s="53"/>
      <c r="D15" s="109">
        <v>2127685</v>
      </c>
      <c r="E15" s="29">
        <f t="shared" si="0"/>
        <v>4.5538298284912475</v>
      </c>
      <c r="F15" s="53"/>
      <c r="G15" s="61">
        <v>1796155</v>
      </c>
      <c r="H15" s="183">
        <f t="shared" si="2"/>
        <v>4.7498694229187182</v>
      </c>
      <c r="I15" s="53"/>
      <c r="J15" s="61">
        <v>243113</v>
      </c>
      <c r="K15" s="183">
        <f t="shared" si="3"/>
        <v>4.0273460562612193</v>
      </c>
      <c r="L15" s="53"/>
      <c r="M15" s="61">
        <v>88417</v>
      </c>
      <c r="N15" s="183">
        <f t="shared" si="1"/>
        <v>3.0790205443316343</v>
      </c>
      <c r="O15" s="53"/>
      <c r="P15" s="63" t="e">
        <f t="shared" si="4"/>
        <v>#REF!</v>
      </c>
      <c r="Q15" s="64" t="e">
        <f t="shared" si="5"/>
        <v>#REF!</v>
      </c>
      <c r="R15" s="53"/>
      <c r="S15" s="61" t="e">
        <f>GETPIVOTDATA("Cuenta número de expedientes",#REF!,"CCAA",$B15,"TramoEdad",S$1)</f>
        <v>#REF!</v>
      </c>
      <c r="T15" s="62" t="e">
        <f t="shared" si="6"/>
        <v>#REF!</v>
      </c>
      <c r="U15" s="53"/>
      <c r="V15" s="61" t="e">
        <f>GETPIVOTDATA("Cuenta número de expedientes",#REF!,"CCAA",$B15,"TramoEdad",V$1)</f>
        <v>#REF!</v>
      </c>
      <c r="W15" s="62" t="e">
        <f t="shared" si="7"/>
        <v>#REF!</v>
      </c>
      <c r="X15" s="53"/>
      <c r="Y15" s="61" t="e">
        <f>GETPIVOTDATA("Cuenta número de expedientes",#REF!,"CCAA",$B15,"TramoEdad",Y$1)</f>
        <v>#REF!</v>
      </c>
      <c r="Z15" s="62" t="e">
        <f t="shared" si="8"/>
        <v>#REF!</v>
      </c>
      <c r="AA15" s="188"/>
      <c r="AB15" s="92"/>
      <c r="AC15" s="92"/>
      <c r="AD15" s="92"/>
      <c r="AE15" s="93"/>
      <c r="AF15" s="122"/>
      <c r="AG15" s="58"/>
      <c r="AH15" s="92"/>
      <c r="AI15" s="92"/>
      <c r="AJ15" s="92"/>
      <c r="AK15" s="93"/>
      <c r="AL15" s="122"/>
      <c r="AN15" s="92"/>
      <c r="AO15" s="92"/>
      <c r="AP15" s="92"/>
      <c r="AQ15" s="93"/>
      <c r="AR15" s="122"/>
      <c r="AT15" s="92"/>
      <c r="AU15" s="92"/>
      <c r="AV15" s="92"/>
      <c r="AW15" s="93"/>
      <c r="AX15" s="122"/>
    </row>
    <row r="16" spans="1:50" s="59" customFormat="1" ht="18" customHeight="1" x14ac:dyDescent="0.2">
      <c r="A16" s="51"/>
      <c r="B16" s="60" t="s">
        <v>5</v>
      </c>
      <c r="C16" s="53"/>
      <c r="D16" s="110">
        <v>580229</v>
      </c>
      <c r="E16" s="29">
        <f t="shared" si="0"/>
        <v>1.2418492998520214</v>
      </c>
      <c r="F16" s="53"/>
      <c r="G16" s="65">
        <v>455643</v>
      </c>
      <c r="H16" s="183">
        <f t="shared" si="2"/>
        <v>1.2049320651430158</v>
      </c>
      <c r="I16" s="53"/>
      <c r="J16" s="65">
        <v>82278</v>
      </c>
      <c r="K16" s="183">
        <f t="shared" si="3"/>
        <v>1.3629957214014083</v>
      </c>
      <c r="L16" s="53"/>
      <c r="M16" s="65">
        <v>42308</v>
      </c>
      <c r="N16" s="183">
        <f t="shared" si="1"/>
        <v>1.4733275409659092</v>
      </c>
      <c r="O16" s="53"/>
      <c r="P16" s="65" t="e">
        <f t="shared" si="4"/>
        <v>#REF!</v>
      </c>
      <c r="Q16" s="64" t="e">
        <f t="shared" si="5"/>
        <v>#REF!</v>
      </c>
      <c r="R16" s="53"/>
      <c r="S16" s="65" t="e">
        <f>GETPIVOTDATA("Cuenta número de expedientes",#REF!,"CCAA",$B16,"TramoEdad",S$1)</f>
        <v>#REF!</v>
      </c>
      <c r="T16" s="62" t="e">
        <f t="shared" si="6"/>
        <v>#REF!</v>
      </c>
      <c r="U16" s="53"/>
      <c r="V16" s="65" t="e">
        <f>GETPIVOTDATA("Cuenta número de expedientes",#REF!,"CCAA",$B16,"TramoEdad",V$1)</f>
        <v>#REF!</v>
      </c>
      <c r="W16" s="62" t="e">
        <f t="shared" si="7"/>
        <v>#REF!</v>
      </c>
      <c r="X16" s="53"/>
      <c r="Y16" s="65" t="e">
        <f>GETPIVOTDATA("Cuenta número de expedientes",#REF!,"CCAA",$B16,"TramoEdad",Y$1)</f>
        <v>#REF!</v>
      </c>
      <c r="Z16" s="62" t="e">
        <f t="shared" si="8"/>
        <v>#REF!</v>
      </c>
      <c r="AA16" s="188"/>
      <c r="AB16" s="92"/>
      <c r="AC16" s="92"/>
      <c r="AD16" s="92"/>
      <c r="AE16" s="93"/>
      <c r="AF16" s="122"/>
      <c r="AG16" s="58"/>
      <c r="AH16" s="92"/>
      <c r="AI16" s="92"/>
      <c r="AJ16" s="92"/>
      <c r="AK16" s="93"/>
      <c r="AL16" s="122"/>
      <c r="AN16" s="92"/>
      <c r="AO16" s="92"/>
      <c r="AP16" s="92"/>
      <c r="AQ16" s="93"/>
      <c r="AR16" s="122"/>
      <c r="AT16" s="92"/>
      <c r="AU16" s="92"/>
      <c r="AV16" s="92"/>
      <c r="AW16" s="93"/>
      <c r="AX16" s="122"/>
    </row>
    <row r="17" spans="1:50" s="59" customFormat="1" ht="18" customHeight="1" x14ac:dyDescent="0.2">
      <c r="A17" s="51"/>
      <c r="B17" s="60" t="s">
        <v>4</v>
      </c>
      <c r="C17" s="53"/>
      <c r="D17" s="109">
        <v>2409164</v>
      </c>
      <c r="E17" s="29">
        <f t="shared" si="0"/>
        <v>5.1562721384637706</v>
      </c>
      <c r="F17" s="53"/>
      <c r="G17" s="61">
        <v>1805325</v>
      </c>
      <c r="H17" s="183">
        <f t="shared" si="2"/>
        <v>4.7741191689641118</v>
      </c>
      <c r="I17" s="53"/>
      <c r="J17" s="61">
        <v>372394</v>
      </c>
      <c r="K17" s="183">
        <f t="shared" si="3"/>
        <v>6.1689811210233119</v>
      </c>
      <c r="L17" s="53"/>
      <c r="M17" s="61">
        <v>231445</v>
      </c>
      <c r="N17" s="183">
        <f t="shared" si="1"/>
        <v>8.0598064838530501</v>
      </c>
      <c r="O17" s="53"/>
      <c r="P17" s="63" t="e">
        <f t="shared" si="4"/>
        <v>#REF!</v>
      </c>
      <c r="Q17" s="64" t="e">
        <f>P17*100/D17</f>
        <v>#REF!</v>
      </c>
      <c r="R17" s="53"/>
      <c r="S17" s="61" t="e">
        <f>GETPIVOTDATA("Cuenta número de expedientes",#REF!,"CCAA",$B17,"TramoEdad",S$1)</f>
        <v>#REF!</v>
      </c>
      <c r="T17" s="62" t="e">
        <f>S17*100/G17</f>
        <v>#REF!</v>
      </c>
      <c r="U17" s="53"/>
      <c r="V17" s="61" t="e">
        <f>GETPIVOTDATA("Cuenta número de expedientes",#REF!,"CCAA",$B17,"TramoEdad",V$1)</f>
        <v>#REF!</v>
      </c>
      <c r="W17" s="62" t="e">
        <f>V17*100/J17</f>
        <v>#REF!</v>
      </c>
      <c r="X17" s="53"/>
      <c r="Y17" s="61" t="e">
        <f>GETPIVOTDATA("Cuenta número de expedientes",#REF!,"CCAA",$B17,"TramoEdad",Y$1)</f>
        <v>#REF!</v>
      </c>
      <c r="Z17" s="62" t="e">
        <f>Y17*100/M17</f>
        <v>#REF!</v>
      </c>
      <c r="AA17" s="188"/>
      <c r="AB17" s="92"/>
      <c r="AC17" s="92"/>
      <c r="AD17" s="92"/>
      <c r="AE17" s="93"/>
      <c r="AF17" s="122"/>
      <c r="AG17" s="58"/>
      <c r="AH17" s="92"/>
      <c r="AI17" s="92"/>
      <c r="AJ17" s="92"/>
      <c r="AK17" s="93"/>
      <c r="AL17" s="122"/>
      <c r="AN17" s="92"/>
      <c r="AO17" s="92"/>
      <c r="AP17" s="92"/>
      <c r="AQ17" s="93"/>
      <c r="AR17" s="122"/>
      <c r="AT17" s="92"/>
      <c r="AU17" s="92"/>
      <c r="AV17" s="92"/>
      <c r="AW17" s="93"/>
      <c r="AX17" s="122"/>
    </row>
    <row r="18" spans="1:50" s="59" customFormat="1" ht="18" customHeight="1" x14ac:dyDescent="0.2">
      <c r="A18" s="51"/>
      <c r="B18" s="60" t="s">
        <v>40</v>
      </c>
      <c r="C18" s="53"/>
      <c r="D18" s="109">
        <v>2026807</v>
      </c>
      <c r="E18" s="29">
        <f t="shared" si="0"/>
        <v>4.3379232232190672</v>
      </c>
      <c r="F18" s="53"/>
      <c r="G18" s="61">
        <v>1644219</v>
      </c>
      <c r="H18" s="183">
        <f t="shared" si="2"/>
        <v>4.3480799556174112</v>
      </c>
      <c r="I18" s="53"/>
      <c r="J18" s="61">
        <v>241609</v>
      </c>
      <c r="K18" s="183">
        <f t="shared" si="3"/>
        <v>4.0024311875844436</v>
      </c>
      <c r="L18" s="53"/>
      <c r="M18" s="61">
        <v>140979</v>
      </c>
      <c r="N18" s="183">
        <f t="shared" si="1"/>
        <v>4.9094318662624774</v>
      </c>
      <c r="O18" s="53"/>
      <c r="P18" s="63" t="e">
        <f t="shared" si="4"/>
        <v>#REF!</v>
      </c>
      <c r="Q18" s="64" t="e">
        <f t="shared" si="5"/>
        <v>#REF!</v>
      </c>
      <c r="R18" s="53"/>
      <c r="S18" s="61" t="e">
        <f>GETPIVOTDATA("Cuenta número de expedientes",#REF!,"CCAA",$B18,"TramoEdad",S$1)</f>
        <v>#REF!</v>
      </c>
      <c r="T18" s="62" t="e">
        <f t="shared" si="6"/>
        <v>#REF!</v>
      </c>
      <c r="U18" s="53"/>
      <c r="V18" s="61" t="e">
        <f>GETPIVOTDATA("Cuenta número de expedientes",#REF!,"CCAA",$B18,"TramoEdad",V$1)</f>
        <v>#REF!</v>
      </c>
      <c r="W18" s="62" t="e">
        <f t="shared" si="7"/>
        <v>#REF!</v>
      </c>
      <c r="X18" s="53"/>
      <c r="Y18" s="61" t="e">
        <f>GETPIVOTDATA("Cuenta número de expedientes",#REF!,"CCAA",$B18,"TramoEdad",Y$1)</f>
        <v>#REF!</v>
      </c>
      <c r="Z18" s="62" t="e">
        <f t="shared" si="8"/>
        <v>#REF!</v>
      </c>
      <c r="AA18" s="188"/>
      <c r="AB18" s="92"/>
      <c r="AC18" s="92"/>
      <c r="AD18" s="92"/>
      <c r="AE18" s="93"/>
      <c r="AF18" s="122"/>
      <c r="AG18" s="58"/>
      <c r="AH18" s="92"/>
      <c r="AI18" s="92"/>
      <c r="AJ18" s="92"/>
      <c r="AK18" s="93"/>
      <c r="AL18" s="122"/>
      <c r="AN18" s="92"/>
      <c r="AO18" s="92"/>
      <c r="AP18" s="92"/>
      <c r="AQ18" s="93"/>
      <c r="AR18" s="122"/>
      <c r="AT18" s="92"/>
      <c r="AU18" s="92"/>
      <c r="AV18" s="92"/>
      <c r="AW18" s="93"/>
      <c r="AX18" s="122"/>
    </row>
    <row r="19" spans="1:50" s="59" customFormat="1" ht="18" customHeight="1" x14ac:dyDescent="0.2">
      <c r="A19" s="51"/>
      <c r="B19" s="60" t="s">
        <v>41</v>
      </c>
      <c r="C19" s="53"/>
      <c r="D19" s="109">
        <v>7600065</v>
      </c>
      <c r="E19" s="29">
        <f t="shared" si="0"/>
        <v>16.266224885484615</v>
      </c>
      <c r="F19" s="53"/>
      <c r="G19" s="61">
        <v>6178644</v>
      </c>
      <c r="H19" s="183">
        <f t="shared" si="2"/>
        <v>16.339209149934277</v>
      </c>
      <c r="I19" s="53"/>
      <c r="J19" s="61">
        <v>960955</v>
      </c>
      <c r="K19" s="183">
        <f t="shared" si="3"/>
        <v>15.918927945007054</v>
      </c>
      <c r="L19" s="53"/>
      <c r="M19" s="61">
        <v>460466</v>
      </c>
      <c r="N19" s="183">
        <f t="shared" si="1"/>
        <v>16.035199949853652</v>
      </c>
      <c r="O19" s="53"/>
      <c r="P19" s="63" t="e">
        <f t="shared" si="4"/>
        <v>#REF!</v>
      </c>
      <c r="Q19" s="64" t="e">
        <f t="shared" si="5"/>
        <v>#REF!</v>
      </c>
      <c r="R19" s="53"/>
      <c r="S19" s="61" t="e">
        <f>GETPIVOTDATA("Cuenta número de expedientes",#REF!,"CCAA",$B19,"TramoEdad",S$1)</f>
        <v>#REF!</v>
      </c>
      <c r="T19" s="62" t="e">
        <f t="shared" si="6"/>
        <v>#REF!</v>
      </c>
      <c r="U19" s="53"/>
      <c r="V19" s="61" t="e">
        <f>GETPIVOTDATA("Cuenta número de expedientes",#REF!,"CCAA",$B19,"TramoEdad",V$1)</f>
        <v>#REF!</v>
      </c>
      <c r="W19" s="62" t="e">
        <f t="shared" si="7"/>
        <v>#REF!</v>
      </c>
      <c r="X19" s="53"/>
      <c r="Y19" s="61" t="e">
        <f>GETPIVOTDATA("Cuenta número de expedientes",#REF!,"CCAA",$B19,"TramoEdad",Y$1)</f>
        <v>#REF!</v>
      </c>
      <c r="Z19" s="62" t="e">
        <f t="shared" si="8"/>
        <v>#REF!</v>
      </c>
      <c r="AA19" s="188"/>
      <c r="AB19" s="92"/>
      <c r="AC19" s="92"/>
      <c r="AD19" s="92"/>
      <c r="AE19" s="93"/>
      <c r="AF19" s="122"/>
      <c r="AG19" s="58"/>
      <c r="AH19" s="92"/>
      <c r="AI19" s="92"/>
      <c r="AJ19" s="92"/>
      <c r="AK19" s="93"/>
      <c r="AL19" s="122"/>
      <c r="AN19" s="92"/>
      <c r="AO19" s="92"/>
      <c r="AP19" s="92"/>
      <c r="AQ19" s="93"/>
      <c r="AR19" s="122"/>
      <c r="AT19" s="92"/>
      <c r="AU19" s="92"/>
      <c r="AV19" s="92"/>
      <c r="AW19" s="93"/>
      <c r="AX19" s="122"/>
    </row>
    <row r="20" spans="1:50" s="59" customFormat="1" ht="18" customHeight="1" x14ac:dyDescent="0.2">
      <c r="A20" s="51"/>
      <c r="B20" s="60" t="s">
        <v>3</v>
      </c>
      <c r="C20" s="53"/>
      <c r="D20" s="109">
        <v>4963703</v>
      </c>
      <c r="E20" s="29">
        <f t="shared" si="0"/>
        <v>10.623686674094845</v>
      </c>
      <c r="F20" s="53"/>
      <c r="G20" s="61">
        <v>4017065</v>
      </c>
      <c r="H20" s="183">
        <f t="shared" si="2"/>
        <v>10.622988669339216</v>
      </c>
      <c r="I20" s="53"/>
      <c r="J20" s="61">
        <v>669229</v>
      </c>
      <c r="K20" s="183">
        <f t="shared" si="3"/>
        <v>11.086271708570251</v>
      </c>
      <c r="L20" s="53"/>
      <c r="M20" s="61">
        <v>277409</v>
      </c>
      <c r="N20" s="183">
        <f t="shared" si="1"/>
        <v>9.660450028642618</v>
      </c>
      <c r="O20" s="53"/>
      <c r="P20" s="63" t="e">
        <f t="shared" si="4"/>
        <v>#REF!</v>
      </c>
      <c r="Q20" s="64" t="e">
        <f t="shared" si="5"/>
        <v>#REF!</v>
      </c>
      <c r="R20" s="53"/>
      <c r="S20" s="61" t="e">
        <f>GETPIVOTDATA("Cuenta número de expedientes",#REF!,"CCAA",$B20,"TramoEdad",S$1)</f>
        <v>#REF!</v>
      </c>
      <c r="T20" s="62" t="e">
        <f t="shared" si="6"/>
        <v>#REF!</v>
      </c>
      <c r="U20" s="53"/>
      <c r="V20" s="61" t="e">
        <f>GETPIVOTDATA("Cuenta número de expedientes",#REF!,"CCAA",$B20,"TramoEdad",V$1)</f>
        <v>#REF!</v>
      </c>
      <c r="W20" s="62" t="e">
        <f t="shared" si="7"/>
        <v>#REF!</v>
      </c>
      <c r="X20" s="53"/>
      <c r="Y20" s="61" t="e">
        <f>GETPIVOTDATA("Cuenta número de expedientes",#REF!,"CCAA",$B20,"TramoEdad",Y$1)</f>
        <v>#REF!</v>
      </c>
      <c r="Z20" s="62" t="e">
        <f t="shared" si="8"/>
        <v>#REF!</v>
      </c>
      <c r="AA20" s="188"/>
      <c r="AB20" s="92"/>
      <c r="AC20" s="92"/>
      <c r="AD20" s="92"/>
      <c r="AE20" s="93"/>
      <c r="AF20" s="123"/>
      <c r="AG20" s="58"/>
      <c r="AH20" s="92"/>
      <c r="AI20" s="92"/>
      <c r="AJ20" s="92"/>
      <c r="AK20" s="93"/>
      <c r="AL20" s="122"/>
      <c r="AN20" s="92"/>
      <c r="AO20" s="92"/>
      <c r="AP20" s="92"/>
      <c r="AQ20" s="93"/>
      <c r="AR20" s="122"/>
      <c r="AT20" s="92"/>
      <c r="AU20" s="92"/>
      <c r="AV20" s="92"/>
      <c r="AW20" s="93"/>
      <c r="AX20" s="122"/>
    </row>
    <row r="21" spans="1:50" s="59" customFormat="1" ht="18" customHeight="1" x14ac:dyDescent="0.2">
      <c r="A21" s="51"/>
      <c r="B21" s="60" t="s">
        <v>2</v>
      </c>
      <c r="C21" s="53"/>
      <c r="D21" s="109">
        <v>1072863</v>
      </c>
      <c r="E21" s="29">
        <f t="shared" si="0"/>
        <v>2.2962212598597094</v>
      </c>
      <c r="F21" s="53"/>
      <c r="G21" s="61">
        <v>853665</v>
      </c>
      <c r="H21" s="183">
        <f t="shared" si="2"/>
        <v>2.2574873999826894</v>
      </c>
      <c r="I21" s="53"/>
      <c r="J21" s="61">
        <v>141083</v>
      </c>
      <c r="K21" s="183">
        <f t="shared" si="3"/>
        <v>2.3371438946313097</v>
      </c>
      <c r="L21" s="53"/>
      <c r="M21" s="61">
        <v>78115</v>
      </c>
      <c r="N21" s="183">
        <f t="shared" si="1"/>
        <v>2.720265218458731</v>
      </c>
      <c r="O21" s="53"/>
      <c r="P21" s="63" t="e">
        <f t="shared" si="4"/>
        <v>#REF!</v>
      </c>
      <c r="Q21" s="64" t="e">
        <f t="shared" si="5"/>
        <v>#REF!</v>
      </c>
      <c r="R21" s="53"/>
      <c r="S21" s="61" t="e">
        <f>GETPIVOTDATA("Cuenta número de expedientes",#REF!,"CCAA",$B21,"TramoEdad",S$1)</f>
        <v>#REF!</v>
      </c>
      <c r="T21" s="62" t="e">
        <f t="shared" si="6"/>
        <v>#REF!</v>
      </c>
      <c r="U21" s="53"/>
      <c r="V21" s="61" t="e">
        <f>GETPIVOTDATA("Cuenta número de expedientes",#REF!,"CCAA",$B21,"TramoEdad",V$1)</f>
        <v>#REF!</v>
      </c>
      <c r="W21" s="62" t="e">
        <f t="shared" si="7"/>
        <v>#REF!</v>
      </c>
      <c r="X21" s="53"/>
      <c r="Y21" s="61" t="e">
        <f>GETPIVOTDATA("Cuenta número de expedientes",#REF!,"CCAA",$B21,"TramoEdad",Y$1)</f>
        <v>#REF!</v>
      </c>
      <c r="Z21" s="62" t="e">
        <f t="shared" si="8"/>
        <v>#REF!</v>
      </c>
      <c r="AA21" s="188"/>
      <c r="AB21" s="92"/>
      <c r="AC21" s="92"/>
      <c r="AD21" s="92"/>
      <c r="AE21" s="93"/>
      <c r="AF21" s="122"/>
      <c r="AG21" s="58"/>
      <c r="AH21" s="92"/>
      <c r="AI21" s="92"/>
      <c r="AJ21" s="92"/>
      <c r="AK21" s="93"/>
      <c r="AL21" s="122"/>
      <c r="AN21" s="92"/>
      <c r="AO21" s="92"/>
      <c r="AP21" s="92"/>
      <c r="AQ21" s="93"/>
      <c r="AR21" s="122"/>
      <c r="AT21" s="92"/>
      <c r="AU21" s="92"/>
      <c r="AV21" s="92"/>
      <c r="AW21" s="93"/>
      <c r="AX21" s="122"/>
    </row>
    <row r="22" spans="1:50" s="59" customFormat="1" ht="18" customHeight="1" x14ac:dyDescent="0.2">
      <c r="A22" s="51"/>
      <c r="B22" s="60" t="s">
        <v>35</v>
      </c>
      <c r="C22" s="53"/>
      <c r="D22" s="109">
        <v>2701743</v>
      </c>
      <c r="E22" s="29">
        <f t="shared" si="0"/>
        <v>5.7824714947548292</v>
      </c>
      <c r="F22" s="53"/>
      <c r="G22" s="61">
        <v>2028813</v>
      </c>
      <c r="H22" s="183">
        <f t="shared" si="2"/>
        <v>5.365125411515149</v>
      </c>
      <c r="I22" s="53"/>
      <c r="J22" s="61">
        <v>434138</v>
      </c>
      <c r="K22" s="183">
        <f t="shared" si="3"/>
        <v>7.1918159957432684</v>
      </c>
      <c r="L22" s="53"/>
      <c r="M22" s="61">
        <v>238792</v>
      </c>
      <c r="N22" s="183">
        <f t="shared" si="1"/>
        <v>8.3156573263290952</v>
      </c>
      <c r="O22" s="53"/>
      <c r="P22" s="63" t="e">
        <f t="shared" si="4"/>
        <v>#REF!</v>
      </c>
      <c r="Q22" s="64" t="e">
        <f t="shared" si="5"/>
        <v>#REF!</v>
      </c>
      <c r="R22" s="53"/>
      <c r="S22" s="61" t="e">
        <f>GETPIVOTDATA("Cuenta número de expedientes",#REF!,"CCAA",$B22,"TramoEdad",S$1)</f>
        <v>#REF!</v>
      </c>
      <c r="T22" s="62" t="e">
        <f t="shared" si="6"/>
        <v>#REF!</v>
      </c>
      <c r="U22" s="53"/>
      <c r="V22" s="61" t="e">
        <f>GETPIVOTDATA("Cuenta número de expedientes",#REF!,"CCAA",$B22,"TramoEdad",V$1)</f>
        <v>#REF!</v>
      </c>
      <c r="W22" s="62" t="e">
        <f t="shared" si="7"/>
        <v>#REF!</v>
      </c>
      <c r="X22" s="53"/>
      <c r="Y22" s="61" t="e">
        <f>GETPIVOTDATA("Cuenta número de expedientes",#REF!,"CCAA",$B22,"TramoEdad",Y$1)</f>
        <v>#REF!</v>
      </c>
      <c r="Z22" s="62" t="e">
        <f t="shared" si="8"/>
        <v>#REF!</v>
      </c>
      <c r="AA22" s="188"/>
      <c r="AB22" s="92"/>
      <c r="AC22" s="92"/>
      <c r="AD22" s="92"/>
      <c r="AE22" s="93"/>
      <c r="AF22" s="122"/>
      <c r="AG22" s="58"/>
      <c r="AH22" s="92"/>
      <c r="AI22" s="92"/>
      <c r="AJ22" s="92"/>
      <c r="AK22" s="93"/>
      <c r="AL22" s="122"/>
      <c r="AN22" s="92"/>
      <c r="AO22" s="92"/>
      <c r="AP22" s="92"/>
      <c r="AQ22" s="93"/>
      <c r="AR22" s="122"/>
      <c r="AT22" s="92"/>
      <c r="AU22" s="92"/>
      <c r="AV22" s="92"/>
      <c r="AW22" s="93"/>
      <c r="AX22" s="122"/>
    </row>
    <row r="23" spans="1:50" s="59" customFormat="1" ht="18" customHeight="1" x14ac:dyDescent="0.2">
      <c r="A23" s="51"/>
      <c r="B23" s="60" t="s">
        <v>42</v>
      </c>
      <c r="C23" s="53"/>
      <c r="D23" s="109">
        <v>6578079</v>
      </c>
      <c r="E23" s="29">
        <f t="shared" si="0"/>
        <v>14.078894368467079</v>
      </c>
      <c r="F23" s="53"/>
      <c r="G23" s="61">
        <v>5423824</v>
      </c>
      <c r="H23" s="183">
        <f t="shared" si="2"/>
        <v>14.343113914385279</v>
      </c>
      <c r="I23" s="53"/>
      <c r="J23" s="61">
        <v>793640</v>
      </c>
      <c r="K23" s="183">
        <f t="shared" si="3"/>
        <v>13.147231633401562</v>
      </c>
      <c r="L23" s="53"/>
      <c r="M23" s="61">
        <v>360615</v>
      </c>
      <c r="N23" s="183">
        <f t="shared" si="1"/>
        <v>12.55800347890284</v>
      </c>
      <c r="O23" s="53"/>
      <c r="P23" s="63" t="e">
        <f t="shared" si="4"/>
        <v>#REF!</v>
      </c>
      <c r="Q23" s="64" t="e">
        <f t="shared" si="5"/>
        <v>#REF!</v>
      </c>
      <c r="R23" s="53"/>
      <c r="S23" s="61" t="e">
        <f>GETPIVOTDATA("Cuenta número de expedientes",#REF!,"CCAA",$B23,"TramoEdad",S$1)</f>
        <v>#REF!</v>
      </c>
      <c r="T23" s="62" t="e">
        <f t="shared" si="6"/>
        <v>#REF!</v>
      </c>
      <c r="U23" s="53"/>
      <c r="V23" s="61" t="e">
        <f>GETPIVOTDATA("Cuenta número de expedientes",#REF!,"CCAA",$B23,"TramoEdad",V$1)</f>
        <v>#REF!</v>
      </c>
      <c r="W23" s="62" t="e">
        <f t="shared" si="7"/>
        <v>#REF!</v>
      </c>
      <c r="X23" s="53"/>
      <c r="Y23" s="61" t="e">
        <f>GETPIVOTDATA("Cuenta número de expedientes",#REF!,"CCAA",$B23,"TramoEdad",Y$1)</f>
        <v>#REF!</v>
      </c>
      <c r="Z23" s="62" t="e">
        <f t="shared" si="8"/>
        <v>#REF!</v>
      </c>
      <c r="AA23" s="188"/>
      <c r="AB23" s="92"/>
      <c r="AC23" s="92"/>
      <c r="AD23" s="92"/>
      <c r="AE23" s="93"/>
      <c r="AF23" s="122"/>
      <c r="AG23" s="58"/>
      <c r="AH23" s="92"/>
      <c r="AI23" s="92"/>
      <c r="AJ23" s="92"/>
      <c r="AK23" s="93"/>
      <c r="AL23" s="122"/>
      <c r="AN23" s="92"/>
      <c r="AO23" s="92"/>
      <c r="AP23" s="92"/>
      <c r="AQ23" s="93"/>
      <c r="AR23" s="122"/>
      <c r="AT23" s="92"/>
      <c r="AU23" s="92"/>
      <c r="AV23" s="92"/>
      <c r="AW23" s="93"/>
      <c r="AX23" s="122"/>
    </row>
    <row r="24" spans="1:50" s="67" customFormat="1" ht="18" customHeight="1" x14ac:dyDescent="0.2">
      <c r="A24" s="66"/>
      <c r="B24" s="60" t="s">
        <v>43</v>
      </c>
      <c r="C24" s="53"/>
      <c r="D24" s="109">
        <v>1478509</v>
      </c>
      <c r="E24" s="29">
        <f t="shared" si="0"/>
        <v>3.1644150266100319</v>
      </c>
      <c r="F24" s="53"/>
      <c r="G24" s="61">
        <v>1249999</v>
      </c>
      <c r="H24" s="183">
        <f t="shared" si="2"/>
        <v>3.3055788775350536</v>
      </c>
      <c r="I24" s="53"/>
      <c r="J24" s="61">
        <v>159024</v>
      </c>
      <c r="K24" s="183">
        <f t="shared" si="3"/>
        <v>2.6343497848773372</v>
      </c>
      <c r="L24" s="53"/>
      <c r="M24" s="61">
        <v>69486</v>
      </c>
      <c r="N24" s="183">
        <f t="shared" si="1"/>
        <v>2.4197701973990067</v>
      </c>
      <c r="O24" s="53"/>
      <c r="P24" s="63" t="e">
        <f t="shared" si="4"/>
        <v>#REF!</v>
      </c>
      <c r="Q24" s="64" t="e">
        <f t="shared" si="5"/>
        <v>#REF!</v>
      </c>
      <c r="R24" s="53"/>
      <c r="S24" s="61" t="e">
        <f>GETPIVOTDATA("Cuenta número de expedientes",#REF!,"CCAA",$B24,"TramoEdad",S$1)</f>
        <v>#REF!</v>
      </c>
      <c r="T24" s="62" t="e">
        <f t="shared" si="6"/>
        <v>#REF!</v>
      </c>
      <c r="U24" s="53"/>
      <c r="V24" s="61" t="e">
        <f>GETPIVOTDATA("Cuenta número de expedientes",#REF!,"CCAA",$B24,"TramoEdad",V$1)</f>
        <v>#REF!</v>
      </c>
      <c r="W24" s="62" t="e">
        <f t="shared" si="7"/>
        <v>#REF!</v>
      </c>
      <c r="X24" s="53"/>
      <c r="Y24" s="61" t="e">
        <f>GETPIVOTDATA("Cuenta número de expedientes",#REF!,"CCAA",$B24,"TramoEdad",Y$1)</f>
        <v>#REF!</v>
      </c>
      <c r="Z24" s="62" t="e">
        <f t="shared" si="8"/>
        <v>#REF!</v>
      </c>
      <c r="AA24" s="188"/>
      <c r="AB24" s="92"/>
      <c r="AC24" s="92"/>
      <c r="AD24" s="92"/>
      <c r="AE24" s="93"/>
      <c r="AF24" s="122"/>
      <c r="AG24" s="58"/>
      <c r="AH24" s="92"/>
      <c r="AI24" s="92"/>
      <c r="AJ24" s="92"/>
      <c r="AK24" s="93"/>
      <c r="AL24" s="122"/>
      <c r="AN24" s="92"/>
      <c r="AO24" s="92"/>
      <c r="AP24" s="92"/>
      <c r="AQ24" s="93"/>
      <c r="AR24" s="122"/>
      <c r="AT24" s="92"/>
      <c r="AU24" s="92"/>
      <c r="AV24" s="92"/>
      <c r="AW24" s="93"/>
      <c r="AX24" s="122"/>
    </row>
    <row r="25" spans="1:50" s="59" customFormat="1" ht="18" customHeight="1" x14ac:dyDescent="0.2">
      <c r="B25" s="60" t="s">
        <v>44</v>
      </c>
      <c r="C25" s="53"/>
      <c r="D25" s="110">
        <v>647554</v>
      </c>
      <c r="E25" s="29">
        <f t="shared" si="0"/>
        <v>1.385943276734489</v>
      </c>
      <c r="F25" s="53"/>
      <c r="G25" s="65">
        <v>521118</v>
      </c>
      <c r="H25" s="183">
        <f t="shared" si="2"/>
        <v>1.3780784252653899</v>
      </c>
      <c r="I25" s="53"/>
      <c r="J25" s="65">
        <v>84596</v>
      </c>
      <c r="K25" s="183">
        <f t="shared" si="3"/>
        <v>1.4013951001200022</v>
      </c>
      <c r="L25" s="53"/>
      <c r="M25" s="65">
        <v>41840</v>
      </c>
      <c r="N25" s="183">
        <f t="shared" si="1"/>
        <v>1.4570299781132088</v>
      </c>
      <c r="O25" s="53"/>
      <c r="P25" s="68" t="e">
        <f t="shared" si="4"/>
        <v>#REF!</v>
      </c>
      <c r="Q25" s="64" t="e">
        <f t="shared" si="5"/>
        <v>#REF!</v>
      </c>
      <c r="R25" s="53"/>
      <c r="S25" s="65" t="e">
        <f>GETPIVOTDATA("Cuenta número de expedientes",#REF!,"CCAA",$B25,"TramoEdad",S$1)</f>
        <v>#REF!</v>
      </c>
      <c r="T25" s="62" t="e">
        <f t="shared" si="6"/>
        <v>#REF!</v>
      </c>
      <c r="U25" s="53"/>
      <c r="V25" s="65" t="e">
        <f>GETPIVOTDATA("Cuenta número de expedientes",#REF!,"CCAA",$B25,"TramoEdad",V$1)</f>
        <v>#REF!</v>
      </c>
      <c r="W25" s="62" t="e">
        <f t="shared" si="7"/>
        <v>#REF!</v>
      </c>
      <c r="X25" s="53"/>
      <c r="Y25" s="65" t="e">
        <f>GETPIVOTDATA("Cuenta número de expedientes",#REF!,"CCAA",$B25,"TramoEdad",Y$1)</f>
        <v>#REF!</v>
      </c>
      <c r="Z25" s="62" t="e">
        <f t="shared" si="8"/>
        <v>#REF!</v>
      </c>
      <c r="AA25" s="188"/>
      <c r="AB25" s="92"/>
      <c r="AC25" s="92"/>
      <c r="AD25" s="92"/>
      <c r="AE25" s="93"/>
      <c r="AF25" s="122"/>
      <c r="AG25" s="58"/>
      <c r="AH25" s="92"/>
      <c r="AI25" s="92"/>
      <c r="AJ25" s="92"/>
      <c r="AK25" s="93"/>
      <c r="AL25" s="122"/>
      <c r="AN25" s="92"/>
      <c r="AO25" s="92"/>
      <c r="AP25" s="92"/>
      <c r="AQ25" s="93"/>
      <c r="AR25" s="122"/>
      <c r="AT25" s="92"/>
      <c r="AU25" s="92"/>
      <c r="AV25" s="92"/>
      <c r="AW25" s="93"/>
      <c r="AX25" s="122"/>
    </row>
    <row r="26" spans="1:50" s="59" customFormat="1" ht="18" customHeight="1" x14ac:dyDescent="0.2">
      <c r="B26" s="60" t="s">
        <v>45</v>
      </c>
      <c r="C26" s="53"/>
      <c r="D26" s="110">
        <v>2199088</v>
      </c>
      <c r="E26" s="29">
        <f t="shared" si="0"/>
        <v>4.7066518445527237</v>
      </c>
      <c r="F26" s="53"/>
      <c r="G26" s="65">
        <v>1714987</v>
      </c>
      <c r="H26" s="183">
        <f t="shared" si="2"/>
        <v>4.5352234701365433</v>
      </c>
      <c r="I26" s="53"/>
      <c r="J26" s="65">
        <v>324460</v>
      </c>
      <c r="K26" s="183">
        <f t="shared" si="3"/>
        <v>5.3749190763740122</v>
      </c>
      <c r="L26" s="53"/>
      <c r="M26" s="65">
        <v>159641</v>
      </c>
      <c r="N26" s="183">
        <f t="shared" si="1"/>
        <v>5.5593145969400277</v>
      </c>
      <c r="O26" s="53"/>
      <c r="P26" s="68" t="e">
        <f t="shared" si="4"/>
        <v>#REF!</v>
      </c>
      <c r="Q26" s="64" t="e">
        <f t="shared" si="5"/>
        <v>#REF!</v>
      </c>
      <c r="R26" s="53"/>
      <c r="S26" s="65" t="e">
        <f>GETPIVOTDATA("Cuenta número de expedientes",#REF!,"CCAA",$B26,"TramoEdad",S$1)</f>
        <v>#REF!</v>
      </c>
      <c r="T26" s="62" t="e">
        <f t="shared" si="6"/>
        <v>#REF!</v>
      </c>
      <c r="U26" s="53"/>
      <c r="V26" s="65" t="e">
        <f>GETPIVOTDATA("Cuenta número de expedientes",#REF!,"CCAA",$B26,"TramoEdad",V$1)</f>
        <v>#REF!</v>
      </c>
      <c r="W26" s="62" t="e">
        <f t="shared" si="7"/>
        <v>#REF!</v>
      </c>
      <c r="X26" s="53"/>
      <c r="Y26" s="65" t="e">
        <f>GETPIVOTDATA("Cuenta número de expedientes",#REF!,"CCAA",$B26,"TramoEdad",Y$1)</f>
        <v>#REF!</v>
      </c>
      <c r="Z26" s="62" t="e">
        <f t="shared" si="8"/>
        <v>#REF!</v>
      </c>
      <c r="AA26" s="188"/>
      <c r="AB26" s="92"/>
      <c r="AC26" s="92"/>
      <c r="AD26" s="92"/>
      <c r="AE26" s="93"/>
      <c r="AF26" s="123"/>
      <c r="AG26" s="58"/>
      <c r="AH26" s="92"/>
      <c r="AI26" s="92"/>
      <c r="AJ26" s="92"/>
      <c r="AK26" s="93"/>
      <c r="AL26" s="122"/>
      <c r="AN26" s="92"/>
      <c r="AO26" s="92"/>
      <c r="AP26" s="92"/>
      <c r="AQ26" s="93"/>
      <c r="AR26" s="122"/>
      <c r="AT26" s="92"/>
      <c r="AU26" s="92"/>
      <c r="AV26" s="92"/>
      <c r="AW26" s="93"/>
      <c r="AX26" s="122"/>
    </row>
    <row r="27" spans="1:50" s="59" customFormat="1" ht="18" customHeight="1" x14ac:dyDescent="0.2">
      <c r="B27" s="60" t="s">
        <v>46</v>
      </c>
      <c r="C27" s="53"/>
      <c r="D27" s="110">
        <v>315675</v>
      </c>
      <c r="E27" s="30">
        <f t="shared" si="0"/>
        <v>0.67563113482915682</v>
      </c>
      <c r="F27" s="53"/>
      <c r="G27" s="65">
        <v>250290</v>
      </c>
      <c r="H27" s="184">
        <f t="shared" si="2"/>
        <v>0.66188319931315831</v>
      </c>
      <c r="I27" s="53"/>
      <c r="J27" s="65">
        <v>42318</v>
      </c>
      <c r="K27" s="184">
        <f t="shared" si="3"/>
        <v>0.70102886480304327</v>
      </c>
      <c r="L27" s="53"/>
      <c r="M27" s="65">
        <v>23067</v>
      </c>
      <c r="N27" s="184">
        <f t="shared" si="1"/>
        <v>0.80328179983597969</v>
      </c>
      <c r="O27" s="53"/>
      <c r="P27" s="68" t="e">
        <f t="shared" si="4"/>
        <v>#REF!</v>
      </c>
      <c r="Q27" s="70" t="e">
        <f t="shared" si="5"/>
        <v>#REF!</v>
      </c>
      <c r="R27" s="53"/>
      <c r="S27" s="65" t="e">
        <f>GETPIVOTDATA("Cuenta número de expedientes",#REF!,"CCAA",$B27,"TramoEdad",S$1)</f>
        <v>#REF!</v>
      </c>
      <c r="T27" s="69" t="e">
        <f t="shared" si="6"/>
        <v>#REF!</v>
      </c>
      <c r="U27" s="53"/>
      <c r="V27" s="65" t="e">
        <f>GETPIVOTDATA("Cuenta número de expedientes",#REF!,"CCAA",$B27,"TramoEdad",V$1)</f>
        <v>#REF!</v>
      </c>
      <c r="W27" s="69" t="e">
        <f t="shared" si="7"/>
        <v>#REF!</v>
      </c>
      <c r="X27" s="53"/>
      <c r="Y27" s="65" t="e">
        <f>GETPIVOTDATA("Cuenta número de expedientes",#REF!,"CCAA",$B27,"TramoEdad",Y$1)</f>
        <v>#REF!</v>
      </c>
      <c r="Z27" s="69" t="e">
        <f t="shared" si="8"/>
        <v>#REF!</v>
      </c>
      <c r="AA27" s="188"/>
      <c r="AB27" s="92"/>
      <c r="AC27" s="92"/>
      <c r="AD27" s="92"/>
      <c r="AE27" s="93"/>
      <c r="AF27" s="122"/>
      <c r="AG27" s="58"/>
      <c r="AH27" s="92"/>
      <c r="AI27" s="92"/>
      <c r="AJ27" s="92"/>
      <c r="AK27" s="93"/>
      <c r="AL27" s="122"/>
      <c r="AN27" s="92"/>
      <c r="AO27" s="92"/>
      <c r="AP27" s="92"/>
      <c r="AQ27" s="93"/>
      <c r="AR27" s="122"/>
      <c r="AT27" s="92"/>
      <c r="AU27" s="92"/>
      <c r="AV27" s="92"/>
      <c r="AW27" s="93"/>
      <c r="AX27" s="122"/>
    </row>
    <row r="28" spans="1:50" s="59" customFormat="1" ht="18" customHeight="1" x14ac:dyDescent="0.2">
      <c r="B28" s="71" t="s">
        <v>1</v>
      </c>
      <c r="C28" s="53"/>
      <c r="D28" s="111">
        <v>171528</v>
      </c>
      <c r="E28" s="31">
        <f t="shared" si="0"/>
        <v>0.36711699467799358</v>
      </c>
      <c r="F28" s="53"/>
      <c r="G28" s="72">
        <v>153112</v>
      </c>
      <c r="H28" s="185">
        <f t="shared" si="2"/>
        <v>0.40489935839720442</v>
      </c>
      <c r="I28" s="53"/>
      <c r="J28" s="72">
        <v>13498</v>
      </c>
      <c r="K28" s="185">
        <f t="shared" si="3"/>
        <v>0.22360432007919748</v>
      </c>
      <c r="L28" s="53"/>
      <c r="M28" s="72">
        <v>4918</v>
      </c>
      <c r="N28" s="185">
        <f t="shared" si="1"/>
        <v>0.17126370536235089</v>
      </c>
      <c r="O28" s="53"/>
      <c r="P28" s="74" t="e">
        <f t="shared" si="4"/>
        <v>#REF!</v>
      </c>
      <c r="Q28" s="75" t="e">
        <f t="shared" si="5"/>
        <v>#REF!</v>
      </c>
      <c r="R28" s="53"/>
      <c r="S28" s="72" t="e">
        <f>GETPIVOTDATA("Cuenta número de expedientes",#REF!,"CCAA","Ceuta","TramoEdad",S$1)+GETPIVOTDATA("Cuenta número de expedientes",#REF!,"CCAA","Melilla","TramoEdad",S$1)</f>
        <v>#REF!</v>
      </c>
      <c r="T28" s="73" t="e">
        <f t="shared" si="6"/>
        <v>#REF!</v>
      </c>
      <c r="U28" s="53"/>
      <c r="V28" s="72" t="e">
        <f>GETPIVOTDATA("Cuenta número de expedientes",#REF!,"CCAA","Ceuta","TramoEdad",V$1)+GETPIVOTDATA("Cuenta número de expedientes",#REF!,"CCAA","Melilla","TramoEdad",V$1)</f>
        <v>#REF!</v>
      </c>
      <c r="W28" s="73" t="e">
        <f t="shared" si="7"/>
        <v>#REF!</v>
      </c>
      <c r="X28" s="53"/>
      <c r="Y28" s="72" t="e">
        <f>GETPIVOTDATA("Cuenta número de expedientes",#REF!,"CCAA","Ceuta","TramoEdad",Y$1)+GETPIVOTDATA("Cuenta número de expedientes",#REF!,"CCAA","Melilla","TramoEdad",Y$1)</f>
        <v>#REF!</v>
      </c>
      <c r="Z28" s="73" t="e">
        <f t="shared" si="8"/>
        <v>#REF!</v>
      </c>
      <c r="AA28" s="188"/>
      <c r="AB28" s="92"/>
      <c r="AC28" s="92"/>
      <c r="AD28" s="92"/>
      <c r="AE28" s="93"/>
      <c r="AF28" s="122"/>
      <c r="AG28" s="58"/>
      <c r="AH28" s="92"/>
      <c r="AI28" s="92"/>
      <c r="AJ28" s="92"/>
      <c r="AK28" s="93"/>
      <c r="AL28" s="122"/>
      <c r="AN28" s="92"/>
      <c r="AO28" s="92"/>
      <c r="AP28" s="92"/>
      <c r="AQ28" s="93"/>
      <c r="AR28" s="122"/>
      <c r="AT28" s="92"/>
      <c r="AU28" s="92"/>
      <c r="AV28" s="92"/>
      <c r="AW28" s="93"/>
      <c r="AX28" s="122"/>
    </row>
    <row r="29" spans="1:50" s="50" customFormat="1" ht="3.75" customHeight="1" x14ac:dyDescent="0.2">
      <c r="A29" s="47"/>
      <c r="B29" s="48"/>
      <c r="C29" s="49"/>
      <c r="D29" s="48"/>
      <c r="E29" s="76"/>
      <c r="F29" s="49"/>
      <c r="G29" s="48"/>
      <c r="H29" s="186"/>
      <c r="I29" s="49"/>
      <c r="J29" s="48"/>
      <c r="K29" s="186"/>
      <c r="L29" s="49"/>
      <c r="M29" s="48"/>
      <c r="N29" s="186"/>
      <c r="O29" s="49"/>
      <c r="P29" s="48"/>
      <c r="Q29" s="77"/>
      <c r="R29" s="49"/>
      <c r="S29" s="48"/>
      <c r="T29" s="187"/>
      <c r="U29" s="49"/>
      <c r="V29" s="48"/>
      <c r="W29" s="186"/>
      <c r="X29" s="49"/>
      <c r="Y29" s="48"/>
      <c r="Z29" s="186"/>
      <c r="AA29" s="188"/>
      <c r="AB29" s="94"/>
      <c r="AC29" s="94"/>
      <c r="AD29" s="92"/>
      <c r="AE29" s="93"/>
      <c r="AF29" s="122"/>
      <c r="AG29" s="58"/>
      <c r="AH29" s="94"/>
      <c r="AI29" s="94"/>
      <c r="AJ29" s="92"/>
      <c r="AK29" s="93"/>
      <c r="AL29" s="122"/>
      <c r="AN29" s="94"/>
      <c r="AO29" s="94"/>
      <c r="AP29" s="92"/>
      <c r="AQ29" s="93"/>
      <c r="AR29" s="122"/>
      <c r="AT29" s="94"/>
      <c r="AU29" s="94"/>
      <c r="AV29" s="92"/>
      <c r="AW29" s="93"/>
      <c r="AX29" s="122"/>
    </row>
    <row r="30" spans="1:50" s="78" customFormat="1" ht="18" customHeight="1" x14ac:dyDescent="0.2">
      <c r="B30" s="79" t="s">
        <v>0</v>
      </c>
      <c r="C30" s="40"/>
      <c r="D30" s="80">
        <f>SUM(D11:D28)</f>
        <v>46722980</v>
      </c>
      <c r="E30" s="81">
        <f>SUM(E11:E28)</f>
        <v>100</v>
      </c>
      <c r="F30" s="40"/>
      <c r="G30" s="80">
        <f>SUM(G11:G28)</f>
        <v>37814829</v>
      </c>
      <c r="H30" s="131">
        <f>SUM(H11:H28)</f>
        <v>100</v>
      </c>
      <c r="I30" s="40"/>
      <c r="J30" s="80">
        <f>SUM(J11:J28)</f>
        <v>6036556</v>
      </c>
      <c r="K30" s="131">
        <f>SUM(K11:K28)</f>
        <v>100.00000000000001</v>
      </c>
      <c r="L30" s="40"/>
      <c r="M30" s="80">
        <f>SUM(M11:M28)</f>
        <v>2871595</v>
      </c>
      <c r="N30" s="131">
        <f>SUM(N11:N28)</f>
        <v>100</v>
      </c>
      <c r="O30" s="40"/>
      <c r="P30" s="80" t="e">
        <f>S30+V30+Y30</f>
        <v>#REF!</v>
      </c>
      <c r="Q30" s="82" t="e">
        <f>P30*100/D30</f>
        <v>#REF!</v>
      </c>
      <c r="R30" s="40"/>
      <c r="S30" s="80" t="e">
        <f>SUM(S11:S28)</f>
        <v>#REF!</v>
      </c>
      <c r="T30" s="81" t="e">
        <f>S30*100/G30</f>
        <v>#REF!</v>
      </c>
      <c r="U30" s="40"/>
      <c r="V30" s="80" t="e">
        <f>SUM(V11:V28)</f>
        <v>#REF!</v>
      </c>
      <c r="W30" s="81" t="e">
        <f>V30*100/J30</f>
        <v>#REF!</v>
      </c>
      <c r="X30" s="40"/>
      <c r="Y30" s="80" t="e">
        <f>SUM(Y11:Y28)</f>
        <v>#REF!</v>
      </c>
      <c r="Z30" s="81" t="e">
        <f>Y30*100/M30</f>
        <v>#REF!</v>
      </c>
      <c r="AA30" s="188"/>
      <c r="AB30" s="92"/>
      <c r="AC30" s="92"/>
      <c r="AD30" s="94"/>
      <c r="AE30" s="94"/>
      <c r="AF30" s="124"/>
      <c r="AG30" s="125"/>
      <c r="AH30" s="92"/>
      <c r="AI30" s="92"/>
      <c r="AJ30" s="94"/>
      <c r="AK30" s="94"/>
      <c r="AL30" s="124"/>
      <c r="AN30" s="92"/>
      <c r="AO30" s="92"/>
      <c r="AP30" s="94"/>
      <c r="AQ30" s="94"/>
      <c r="AR30" s="124"/>
      <c r="AT30" s="92"/>
      <c r="AU30" s="92"/>
      <c r="AV30" s="94"/>
      <c r="AW30" s="94"/>
      <c r="AX30" s="124"/>
    </row>
    <row r="31" spans="1:50" s="83" customFormat="1" ht="5.25" customHeight="1" x14ac:dyDescent="0.25">
      <c r="B31" s="84" t="s">
        <v>39</v>
      </c>
      <c r="C31" s="85"/>
      <c r="D31" s="85"/>
      <c r="E31" s="85"/>
      <c r="F31" s="85"/>
      <c r="G31" s="85"/>
      <c r="H31" s="85"/>
      <c r="I31" s="85"/>
      <c r="O31" s="86"/>
      <c r="R31" s="85"/>
    </row>
    <row r="32" spans="1:50" s="78" customFormat="1" ht="5.25" customHeight="1" x14ac:dyDescent="0.25">
      <c r="B32" s="84" t="s">
        <v>47</v>
      </c>
      <c r="C32" s="87"/>
      <c r="D32" s="87"/>
      <c r="E32" s="87"/>
      <c r="F32" s="87"/>
      <c r="G32" s="87"/>
      <c r="H32" s="87"/>
      <c r="I32" s="87"/>
      <c r="O32" s="86"/>
      <c r="R32" s="87"/>
    </row>
    <row r="33" spans="2:19" s="78" customFormat="1" ht="13.5" customHeight="1" x14ac:dyDescent="0.25">
      <c r="B33" s="1452" t="s">
        <v>217</v>
      </c>
      <c r="C33" s="1452"/>
      <c r="D33" s="1452"/>
      <c r="E33" s="1452"/>
      <c r="F33" s="1452"/>
      <c r="G33" s="1452"/>
      <c r="H33" s="1452"/>
      <c r="I33" s="1452"/>
      <c r="J33" s="1452"/>
      <c r="K33" s="1452"/>
      <c r="L33" s="1452"/>
      <c r="M33" s="1452"/>
      <c r="O33" s="86"/>
    </row>
    <row r="34" spans="2:19" ht="29.25" customHeight="1" x14ac:dyDescent="0.25">
      <c r="B34" s="1446"/>
      <c r="C34" s="1446"/>
      <c r="D34" s="1446"/>
      <c r="E34" s="1446"/>
      <c r="F34" s="1446"/>
      <c r="G34" s="1446"/>
      <c r="H34" s="1446"/>
      <c r="I34" s="1446"/>
      <c r="J34" s="1446"/>
      <c r="K34" s="1446"/>
      <c r="L34" s="1446"/>
      <c r="M34" s="1446"/>
      <c r="N34" s="1446"/>
      <c r="O34" s="1446"/>
      <c r="P34" s="1446"/>
      <c r="Q34" s="89"/>
      <c r="R34" s="89"/>
      <c r="S34" s="89"/>
    </row>
    <row r="35" spans="2:19" ht="4.5" customHeight="1" x14ac:dyDescent="0.25">
      <c r="B35" s="1445"/>
      <c r="C35" s="1445"/>
      <c r="D35" s="1445"/>
      <c r="E35" s="1445"/>
      <c r="F35" s="1445"/>
      <c r="G35" s="1445"/>
      <c r="H35" s="1445"/>
      <c r="I35" s="1445"/>
      <c r="J35" s="1445"/>
      <c r="K35" s="1445"/>
      <c r="L35" s="1445"/>
      <c r="M35" s="1445"/>
      <c r="N35" s="1445"/>
      <c r="O35" s="1445"/>
      <c r="P35" s="1445"/>
      <c r="Q35" s="89"/>
      <c r="R35" s="89"/>
      <c r="S35" s="89"/>
    </row>
    <row r="38" spans="2:19" x14ac:dyDescent="0.25">
      <c r="L38" s="90"/>
      <c r="M38" s="90"/>
      <c r="N38" s="90"/>
    </row>
  </sheetData>
  <mergeCells count="22">
    <mergeCell ref="B35:P35"/>
    <mergeCell ref="B34:P34"/>
    <mergeCell ref="B2:I2"/>
    <mergeCell ref="B3:I3"/>
    <mergeCell ref="B7:B9"/>
    <mergeCell ref="M7:N7"/>
    <mergeCell ref="B33:M33"/>
    <mergeCell ref="J7:K7"/>
    <mergeCell ref="G7:H7"/>
    <mergeCell ref="G8:H8"/>
    <mergeCell ref="J8:K8"/>
    <mergeCell ref="M8:N8"/>
    <mergeCell ref="D7:E8"/>
    <mergeCell ref="P7:Q8"/>
    <mergeCell ref="A4:Z4"/>
    <mergeCell ref="B5:Z5"/>
    <mergeCell ref="V7:W7"/>
    <mergeCell ref="Y7:Z7"/>
    <mergeCell ref="S8:T8"/>
    <mergeCell ref="V8:W8"/>
    <mergeCell ref="Y8:Z8"/>
    <mergeCell ref="S7:T7"/>
  </mergeCells>
  <printOptions horizontalCentered="1"/>
  <pageMargins left="0" right="0" top="0.43307086614173229" bottom="0.43307086614173229" header="0" footer="0"/>
  <pageSetup paperSize="9" scale="85" orientation="landscape" r:id="rId1"/>
  <headerFooter alignWithMargins="0"/>
  <rowBreaks count="2" manualBreakCount="2">
    <brk id="33" max="25" man="1"/>
    <brk id="34"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33">
    <tabColor theme="0"/>
    <pageSetUpPr fitToPage="1"/>
  </sheetPr>
  <dimension ref="A1:AX50"/>
  <sheetViews>
    <sheetView showGridLines="0" topLeftCell="A8" zoomScale="80" zoomScaleNormal="80" workbookViewId="0">
      <selection activeCell="AE30" sqref="AE30"/>
    </sheetView>
  </sheetViews>
  <sheetFormatPr baseColWidth="10" defaultColWidth="11.453125" defaultRowHeight="14.5" x14ac:dyDescent="0.25"/>
  <cols>
    <col min="1" max="1" width="1.1796875" style="333" customWidth="1"/>
    <col min="2" max="2" width="28.7265625" style="333" customWidth="1"/>
    <col min="3" max="3" width="0.54296875" style="333" customWidth="1"/>
    <col min="4" max="4" width="11.81640625" style="333" customWidth="1"/>
    <col min="5" max="5" width="7.7265625" style="333" customWidth="1"/>
    <col min="6" max="6" width="0.453125" style="333" customWidth="1"/>
    <col min="7" max="7" width="12.453125" style="333" customWidth="1"/>
    <col min="8" max="8" width="6.26953125" style="333" customWidth="1"/>
    <col min="9" max="9" width="0.453125" style="333" customWidth="1"/>
    <col min="10" max="10" width="10.81640625" style="333" customWidth="1"/>
    <col min="11" max="11" width="6.26953125" style="333" customWidth="1"/>
    <col min="12" max="12" width="0.453125" style="333" customWidth="1"/>
    <col min="13" max="13" width="11.81640625" style="333" customWidth="1"/>
    <col min="14" max="14" width="6.26953125" style="333" customWidth="1"/>
    <col min="15" max="15" width="0.7265625" style="450" customWidth="1"/>
    <col min="16" max="16" width="10.453125" style="333" bestFit="1" customWidth="1"/>
    <col min="17" max="17" width="8.54296875" style="333" customWidth="1"/>
    <col min="18" max="18" width="0.453125" style="333" customWidth="1"/>
    <col min="19" max="19" width="8.7265625" style="333" bestFit="1" customWidth="1"/>
    <col min="20" max="20" width="8.1796875" style="333" bestFit="1" customWidth="1"/>
    <col min="21" max="21" width="0.453125" style="333" customWidth="1"/>
    <col min="22" max="22" width="8.7265625" style="333" bestFit="1" customWidth="1"/>
    <col min="23" max="23" width="8" style="333" bestFit="1" customWidth="1"/>
    <col min="24" max="24" width="0.453125" style="333" customWidth="1"/>
    <col min="25" max="25" width="10.26953125" style="333" bestFit="1" customWidth="1"/>
    <col min="26" max="26" width="8" style="396" bestFit="1" customWidth="1"/>
    <col min="27" max="27" width="11.453125" style="396"/>
    <col min="28" max="30" width="3.453125" style="396" bestFit="1" customWidth="1"/>
    <col min="31" max="31" width="13" style="396" bestFit="1" customWidth="1"/>
    <col min="32" max="32" width="5" style="396" bestFit="1" customWidth="1"/>
    <col min="33" max="33" width="3.81640625" style="396" customWidth="1"/>
    <col min="34" max="36" width="3.453125" style="396" bestFit="1" customWidth="1"/>
    <col min="37" max="37" width="8.453125" style="396" bestFit="1" customWidth="1"/>
    <col min="38" max="38" width="5" style="396" bestFit="1" customWidth="1"/>
    <col min="39" max="39" width="3.54296875" style="396" customWidth="1"/>
    <col min="40" max="42" width="3.453125" style="396" bestFit="1" customWidth="1"/>
    <col min="43" max="43" width="8.453125" style="396" bestFit="1" customWidth="1"/>
    <col min="44" max="44" width="5" style="396" bestFit="1" customWidth="1"/>
    <col min="45" max="45" width="3.26953125" style="396" customWidth="1"/>
    <col min="46" max="46" width="4.54296875" style="396" bestFit="1" customWidth="1"/>
    <col min="47" max="47" width="3.453125" style="396" bestFit="1" customWidth="1"/>
    <col min="48" max="48" width="4.54296875" style="396" bestFit="1" customWidth="1"/>
    <col min="49" max="49" width="8.453125" style="396" bestFit="1" customWidth="1"/>
    <col min="50" max="50" width="6" style="396" bestFit="1" customWidth="1"/>
    <col min="51" max="16384" width="11.453125" style="333"/>
  </cols>
  <sheetData>
    <row r="1" spans="1:50" s="340" customFormat="1" ht="15" customHeight="1" x14ac:dyDescent="0.25">
      <c r="B1" s="311"/>
      <c r="C1" s="341"/>
      <c r="F1" s="341"/>
      <c r="I1" s="341"/>
      <c r="O1" s="443"/>
      <c r="R1" s="341"/>
      <c r="Z1" s="342"/>
      <c r="AA1" s="342"/>
      <c r="AB1" s="342"/>
      <c r="AC1" s="342"/>
      <c r="AD1" s="342"/>
      <c r="AE1" s="342"/>
      <c r="AF1" s="342"/>
      <c r="AG1" s="342"/>
      <c r="AH1" s="342"/>
      <c r="AI1" s="342"/>
      <c r="AJ1" s="342"/>
      <c r="AK1" s="342"/>
      <c r="AL1" s="342"/>
      <c r="AM1" s="342"/>
      <c r="AN1" s="342"/>
      <c r="AO1" s="342"/>
      <c r="AP1" s="342"/>
      <c r="AQ1" s="342"/>
      <c r="AR1" s="342"/>
      <c r="AS1" s="342"/>
      <c r="AT1" s="342"/>
      <c r="AU1" s="342"/>
      <c r="AV1" s="342"/>
      <c r="AW1" s="342"/>
      <c r="AX1" s="342"/>
    </row>
    <row r="2" spans="1:50" s="343" customFormat="1" ht="52.5" customHeight="1" x14ac:dyDescent="0.35">
      <c r="B2" s="1392"/>
      <c r="C2" s="1392"/>
      <c r="D2" s="1392"/>
      <c r="E2" s="1392"/>
      <c r="F2" s="1392"/>
      <c r="G2" s="1392"/>
      <c r="H2" s="1392"/>
      <c r="I2" s="1392"/>
      <c r="O2" s="444"/>
      <c r="Z2" s="556"/>
      <c r="AA2" s="556"/>
      <c r="AB2" s="556"/>
      <c r="AC2" s="556"/>
      <c r="AD2" s="556"/>
      <c r="AE2" s="556"/>
      <c r="AF2" s="556"/>
      <c r="AG2" s="556"/>
      <c r="AH2" s="556"/>
      <c r="AI2" s="556"/>
      <c r="AJ2" s="556"/>
      <c r="AK2" s="556"/>
      <c r="AL2" s="556"/>
      <c r="AM2" s="556"/>
      <c r="AN2" s="556"/>
      <c r="AO2" s="556"/>
      <c r="AP2" s="556"/>
      <c r="AQ2" s="556"/>
      <c r="AR2" s="556"/>
      <c r="AS2" s="556"/>
      <c r="AT2" s="556"/>
      <c r="AU2" s="556"/>
      <c r="AV2" s="556"/>
      <c r="AW2" s="556"/>
      <c r="AX2" s="556"/>
    </row>
    <row r="3" spans="1:50" s="345" customFormat="1" ht="4.5" customHeight="1" x14ac:dyDescent="0.25">
      <c r="B3" s="1393"/>
      <c r="C3" s="1393"/>
      <c r="D3" s="1393"/>
      <c r="E3" s="1393"/>
      <c r="F3" s="1393"/>
      <c r="G3" s="1393"/>
      <c r="H3" s="1393"/>
      <c r="I3" s="1393"/>
      <c r="O3" s="444"/>
      <c r="Z3" s="556"/>
      <c r="AA3" s="556"/>
      <c r="AB3" s="556"/>
      <c r="AC3" s="556"/>
      <c r="AD3" s="556"/>
      <c r="AE3" s="556"/>
      <c r="AF3" s="556"/>
      <c r="AG3" s="556"/>
      <c r="AH3" s="556"/>
      <c r="AI3" s="556"/>
      <c r="AJ3" s="556"/>
      <c r="AK3" s="556"/>
      <c r="AL3" s="556"/>
      <c r="AM3" s="556"/>
      <c r="AN3" s="556"/>
      <c r="AO3" s="556"/>
      <c r="AP3" s="556"/>
      <c r="AQ3" s="556"/>
      <c r="AR3" s="556"/>
      <c r="AS3" s="556"/>
      <c r="AT3" s="556"/>
      <c r="AU3" s="556"/>
      <c r="AV3" s="556"/>
      <c r="AW3" s="556"/>
      <c r="AX3" s="556"/>
    </row>
    <row r="4" spans="1:50" s="492" customFormat="1" ht="17.25" customHeight="1" x14ac:dyDescent="0.25">
      <c r="A4" s="1419" t="s">
        <v>396</v>
      </c>
      <c r="B4" s="1419"/>
      <c r="C4" s="1419"/>
      <c r="D4" s="1419"/>
      <c r="E4" s="1419"/>
      <c r="F4" s="1419"/>
      <c r="G4" s="1419"/>
      <c r="H4" s="1419"/>
      <c r="I4" s="1419"/>
      <c r="J4" s="1419"/>
      <c r="K4" s="1419"/>
      <c r="L4" s="1419"/>
      <c r="M4" s="1419"/>
      <c r="N4" s="1419"/>
      <c r="O4" s="1419"/>
      <c r="P4" s="1419"/>
      <c r="Q4" s="1419"/>
      <c r="R4" s="1419"/>
      <c r="S4" s="1419"/>
      <c r="T4" s="1419"/>
      <c r="U4" s="1419"/>
      <c r="V4" s="1419"/>
      <c r="W4" s="1419"/>
      <c r="X4" s="1419"/>
      <c r="Y4" s="1419"/>
      <c r="Z4" s="1419"/>
    </row>
    <row r="5" spans="1:50" s="492" customFormat="1" ht="17.25" customHeight="1" x14ac:dyDescent="0.25">
      <c r="B5" s="1420" t="str">
        <f>porsaad!$B$6</f>
        <v>Situación a 30 de noviembre de 2024</v>
      </c>
      <c r="C5" s="1420"/>
      <c r="D5" s="1420"/>
      <c r="E5" s="1420"/>
      <c r="F5" s="1420"/>
      <c r="G5" s="1420"/>
      <c r="H5" s="1420"/>
      <c r="I5" s="1420"/>
      <c r="J5" s="1420"/>
      <c r="K5" s="1420"/>
      <c r="L5" s="1420"/>
      <c r="M5" s="1420"/>
      <c r="N5" s="1420"/>
      <c r="O5" s="1420"/>
      <c r="P5" s="1420"/>
      <c r="Q5" s="1420"/>
      <c r="R5" s="1420"/>
      <c r="S5" s="1420"/>
      <c r="T5" s="1420"/>
      <c r="U5" s="1420"/>
      <c r="V5" s="1420"/>
      <c r="W5" s="1420"/>
      <c r="X5" s="1420"/>
      <c r="Y5" s="1420"/>
      <c r="Z5" s="1420"/>
    </row>
    <row r="6" spans="1:50" s="345" customFormat="1" ht="6" customHeight="1" x14ac:dyDescent="0.25">
      <c r="O6" s="444"/>
      <c r="Z6" s="556"/>
      <c r="AA6" s="556"/>
      <c r="AB6" s="556"/>
      <c r="AC6" s="556"/>
      <c r="AD6" s="556"/>
      <c r="AE6" s="556"/>
      <c r="AF6" s="556"/>
      <c r="AG6" s="556"/>
      <c r="AH6" s="556"/>
      <c r="AI6" s="556"/>
      <c r="AJ6" s="556"/>
      <c r="AK6" s="556"/>
      <c r="AL6" s="556"/>
      <c r="AM6" s="556"/>
      <c r="AN6" s="556"/>
      <c r="AO6" s="556"/>
      <c r="AP6" s="556"/>
      <c r="AQ6" s="556"/>
      <c r="AR6" s="556"/>
      <c r="AS6" s="556"/>
      <c r="AT6" s="556"/>
      <c r="AU6" s="556"/>
      <c r="AV6" s="556"/>
      <c r="AW6" s="556"/>
      <c r="AX6" s="556"/>
    </row>
    <row r="7" spans="1:50" s="513" customFormat="1" ht="12.75" customHeight="1" x14ac:dyDescent="0.25">
      <c r="A7" s="512"/>
      <c r="B7" s="1457" t="s">
        <v>12</v>
      </c>
      <c r="D7" s="1457" t="s">
        <v>476</v>
      </c>
      <c r="E7" s="1457"/>
      <c r="G7" s="1457"/>
      <c r="H7" s="1457"/>
      <c r="J7" s="1457"/>
      <c r="K7" s="1457"/>
      <c r="M7" s="1457"/>
      <c r="N7" s="1457"/>
      <c r="P7" s="1457" t="s">
        <v>13</v>
      </c>
      <c r="Q7" s="1457"/>
      <c r="S7" s="1457"/>
      <c r="T7" s="1457"/>
      <c r="V7" s="1457"/>
      <c r="W7" s="1457"/>
      <c r="Y7" s="1457"/>
      <c r="Z7" s="1457"/>
      <c r="AA7" s="512"/>
      <c r="AB7" s="512"/>
      <c r="AI7" s="514"/>
    </row>
    <row r="8" spans="1:50" s="513" customFormat="1" ht="33.75" customHeight="1" x14ac:dyDescent="0.25">
      <c r="A8" s="512"/>
      <c r="B8" s="1457"/>
      <c r="D8" s="1457"/>
      <c r="E8" s="1457"/>
      <c r="G8" s="1457" t="s">
        <v>169</v>
      </c>
      <c r="H8" s="1457"/>
      <c r="J8" s="1457" t="s">
        <v>175</v>
      </c>
      <c r="K8" s="1457"/>
      <c r="M8" s="1457" t="s">
        <v>170</v>
      </c>
      <c r="N8" s="1457"/>
      <c r="P8" s="1457"/>
      <c r="Q8" s="1457"/>
      <c r="S8" s="1457" t="s">
        <v>172</v>
      </c>
      <c r="T8" s="1457"/>
      <c r="V8" s="1457" t="s">
        <v>173</v>
      </c>
      <c r="W8" s="1457"/>
      <c r="Y8" s="1457" t="s">
        <v>174</v>
      </c>
      <c r="Z8" s="1457"/>
      <c r="AA8" s="512"/>
      <c r="AB8" s="512"/>
      <c r="AI8" s="514"/>
    </row>
    <row r="9" spans="1:50" s="513" customFormat="1" ht="36.75" customHeight="1" x14ac:dyDescent="0.25">
      <c r="A9" s="512"/>
      <c r="B9" s="1457"/>
      <c r="D9" s="512" t="s">
        <v>9</v>
      </c>
      <c r="E9" s="512" t="s">
        <v>10</v>
      </c>
      <c r="G9" s="512" t="s">
        <v>9</v>
      </c>
      <c r="H9" s="512" t="s">
        <v>10</v>
      </c>
      <c r="J9" s="512" t="s">
        <v>9</v>
      </c>
      <c r="K9" s="512" t="s">
        <v>10</v>
      </c>
      <c r="M9" s="512" t="s">
        <v>9</v>
      </c>
      <c r="N9" s="512" t="s">
        <v>10</v>
      </c>
      <c r="P9" s="512" t="s">
        <v>9</v>
      </c>
      <c r="Q9" s="512" t="s">
        <v>111</v>
      </c>
      <c r="S9" s="512" t="s">
        <v>9</v>
      </c>
      <c r="T9" s="512" t="s">
        <v>111</v>
      </c>
      <c r="V9" s="512" t="s">
        <v>9</v>
      </c>
      <c r="W9" s="512" t="s">
        <v>10</v>
      </c>
      <c r="Y9" s="512" t="s">
        <v>9</v>
      </c>
      <c r="Z9" s="512" t="s">
        <v>10</v>
      </c>
      <c r="AA9" s="512"/>
      <c r="AB9" s="519"/>
      <c r="AC9" s="396"/>
      <c r="AD9" s="396"/>
      <c r="AE9" s="396"/>
      <c r="AF9" s="396"/>
    </row>
    <row r="10" spans="1:50" s="396" customFormat="1" ht="4.5" customHeight="1" x14ac:dyDescent="0.25">
      <c r="A10" s="519"/>
      <c r="B10" s="512"/>
      <c r="D10" s="512"/>
      <c r="E10" s="512"/>
      <c r="G10" s="512"/>
      <c r="H10" s="512"/>
      <c r="J10" s="512"/>
      <c r="K10" s="512"/>
      <c r="M10" s="512"/>
      <c r="N10" s="512"/>
      <c r="P10" s="512"/>
      <c r="Q10" s="512"/>
      <c r="S10" s="512"/>
      <c r="T10" s="512"/>
      <c r="V10" s="512"/>
      <c r="W10" s="512"/>
      <c r="Y10" s="512"/>
      <c r="Z10" s="512"/>
      <c r="AA10" s="512"/>
      <c r="AB10" s="519"/>
    </row>
    <row r="11" spans="1:50" s="396" customFormat="1" ht="18" customHeight="1" x14ac:dyDescent="0.35">
      <c r="A11" s="519"/>
      <c r="B11" s="557" t="s">
        <v>8</v>
      </c>
      <c r="C11" s="558"/>
      <c r="D11" s="559">
        <f>G11+J11+M11</f>
        <v>8584147</v>
      </c>
      <c r="E11" s="560">
        <f t="shared" ref="E11:E28" si="0">D11*100/$D$30</f>
        <v>17.851892595752791</v>
      </c>
      <c r="F11" s="558"/>
      <c r="G11" s="561">
        <f>'20pobl'!J12</f>
        <v>7016107</v>
      </c>
      <c r="H11" s="562">
        <f>G11*100/$G$30</f>
        <v>18.27226113308949</v>
      </c>
      <c r="I11" s="558"/>
      <c r="J11" s="561">
        <f>'20pobl'!Q12</f>
        <v>1145951</v>
      </c>
      <c r="K11" s="562">
        <f>J11*100/$J$30</f>
        <v>16.812853785592029</v>
      </c>
      <c r="L11" s="558"/>
      <c r="M11" s="561">
        <f>'20pobl'!X12</f>
        <v>422089</v>
      </c>
      <c r="N11" s="562">
        <f t="shared" ref="N11:N28" si="1">M11*100/$M$30</f>
        <v>14.697439354507576</v>
      </c>
      <c r="O11" s="558"/>
      <c r="P11" s="563">
        <f>S11+V11+Y11</f>
        <v>421232</v>
      </c>
      <c r="Q11" s="564">
        <f>P11*100/D11</f>
        <v>4.907092108278202</v>
      </c>
      <c r="R11" s="558"/>
      <c r="S11" s="561">
        <f>'23solcasaad'!J12</f>
        <v>119928</v>
      </c>
      <c r="T11" s="565">
        <f>S11*100/G11</f>
        <v>1.7093239883599267</v>
      </c>
      <c r="U11" s="558"/>
      <c r="V11" s="561">
        <f>'23solcasaad'!Q12</f>
        <v>102380</v>
      </c>
      <c r="W11" s="565">
        <f>V11*100/J11</f>
        <v>8.9340643709896845</v>
      </c>
      <c r="X11" s="558"/>
      <c r="Y11" s="561">
        <f>'23solcasaad'!X12</f>
        <v>198924</v>
      </c>
      <c r="Z11" s="565">
        <f>Y11*100/M11</f>
        <v>47.128449213317573</v>
      </c>
      <c r="AA11" s="566"/>
      <c r="AB11" s="567">
        <f>_xlfn.RANK.EQ(Q11,Q$11:Q$30,0)</f>
        <v>5</v>
      </c>
      <c r="AC11" s="567">
        <v>1</v>
      </c>
      <c r="AD11" s="567">
        <f>MATCH(AC11,AB$11:AB$30,0)</f>
        <v>7</v>
      </c>
      <c r="AE11" s="568" t="str">
        <f t="shared" ref="AE11:AE29" si="2">INDEX(B$11:B$30,AD11,1)</f>
        <v>Castilla y León</v>
      </c>
      <c r="AF11" s="569">
        <f t="shared" ref="AF11:AF29" si="3">INDEX(Q$11:Q$30,AD11,1)</f>
        <v>6.7361160345898794</v>
      </c>
      <c r="AH11" s="567">
        <f>_xlfn.RANK.EQ(T11,T$11:T$30,0)</f>
        <v>5</v>
      </c>
      <c r="AI11" s="567">
        <v>1</v>
      </c>
      <c r="AJ11" s="567">
        <f>MATCH(AI11,AH$11:AH$30,0)</f>
        <v>18</v>
      </c>
      <c r="AK11" s="568" t="str">
        <f>INDEX(B$11:B$30,AJ11,1)</f>
        <v>Ceuta y Melilla</v>
      </c>
      <c r="AL11" s="569">
        <f>INDEX(T$11:T$30,AJ11,1)</f>
        <v>2.0170475669025749</v>
      </c>
      <c r="AN11" s="567">
        <f>_xlfn.RANK.EQ(W11,W$11:W$30,0)</f>
        <v>1</v>
      </c>
      <c r="AO11" s="567">
        <v>1</v>
      </c>
      <c r="AP11" s="567">
        <f>MATCH(AO11,AN$11:AN$30,0)</f>
        <v>1</v>
      </c>
      <c r="AQ11" s="568" t="str">
        <f>INDEX(B$11:B$30,AP11,1)</f>
        <v>Andalucía</v>
      </c>
      <c r="AR11" s="569">
        <f>INDEX(W$11:W$30,AP11,1)</f>
        <v>8.9340643709896845</v>
      </c>
      <c r="AT11" s="567">
        <f>_xlfn.RANK.EQ(Z11,Z$11:Z$30,0)</f>
        <v>1</v>
      </c>
      <c r="AU11" s="567">
        <v>1</v>
      </c>
      <c r="AV11" s="567">
        <f>MATCH(AU11,AT$11:AT$30,0)</f>
        <v>1</v>
      </c>
      <c r="AW11" s="568" t="str">
        <f>INDEX(B$11:B$30,AV11,1)</f>
        <v>Andalucía</v>
      </c>
      <c r="AX11" s="569">
        <f>INDEX(Z$11:Z$30,AV11,1)</f>
        <v>47.128449213317573</v>
      </c>
    </row>
    <row r="12" spans="1:50" s="396" customFormat="1" ht="18" customHeight="1" x14ac:dyDescent="0.35">
      <c r="A12" s="519"/>
      <c r="B12" s="557" t="s">
        <v>7</v>
      </c>
      <c r="C12" s="558"/>
      <c r="D12" s="559">
        <f t="shared" ref="D12:D28" si="4">G12+J12+M12</f>
        <v>1341289</v>
      </c>
      <c r="E12" s="560">
        <f t="shared" si="0"/>
        <v>2.7893915572350596</v>
      </c>
      <c r="F12" s="558"/>
      <c r="G12" s="561">
        <f>'20pobl'!J13</f>
        <v>1044239</v>
      </c>
      <c r="H12" s="562">
        <f t="shared" ref="H12:H28" si="5">G12*100/$G$30</f>
        <v>2.7195434296193368</v>
      </c>
      <c r="I12" s="558"/>
      <c r="J12" s="561">
        <f>'20pobl'!Q13</f>
        <v>200993</v>
      </c>
      <c r="K12" s="562">
        <f t="shared" ref="K12:K28" si="6">J12*100/$J$30</f>
        <v>2.9488747083666742</v>
      </c>
      <c r="L12" s="558"/>
      <c r="M12" s="561">
        <f>'20pobl'!X13</f>
        <v>96057</v>
      </c>
      <c r="N12" s="562">
        <f t="shared" si="1"/>
        <v>3.3447730977967542</v>
      </c>
      <c r="O12" s="558"/>
      <c r="P12" s="563">
        <f t="shared" ref="P12:P28" si="7">S12+V12+Y12</f>
        <v>57826</v>
      </c>
      <c r="Q12" s="564">
        <f t="shared" ref="Q12:Q28" si="8">P12*100/D12</f>
        <v>4.3112259923103817</v>
      </c>
      <c r="R12" s="558"/>
      <c r="S12" s="561">
        <f>'23solcasaad'!J13</f>
        <v>11008</v>
      </c>
      <c r="T12" s="565">
        <f t="shared" ref="T12:T28" si="9">S12*100/G12</f>
        <v>1.0541648032682174</v>
      </c>
      <c r="U12" s="558"/>
      <c r="V12" s="561">
        <f>'23solcasaad'!Q13</f>
        <v>11444</v>
      </c>
      <c r="W12" s="565">
        <f t="shared" ref="W12:W28" si="10">V12*100/J12</f>
        <v>5.6937306274347863</v>
      </c>
      <c r="X12" s="558"/>
      <c r="Y12" s="561">
        <f>'23solcasaad'!X13</f>
        <v>35374</v>
      </c>
      <c r="Z12" s="565">
        <f t="shared" ref="Z12:Z28" si="11">Y12*100/M12</f>
        <v>36.826051198767395</v>
      </c>
      <c r="AA12" s="566"/>
      <c r="AB12" s="567">
        <f t="shared" ref="AB12:AB28" si="12">_xlfn.RANK.EQ(Q12,Q$11:Q$30,0)</f>
        <v>11</v>
      </c>
      <c r="AC12" s="567">
        <v>2</v>
      </c>
      <c r="AD12" s="567">
        <f t="shared" ref="AD12:AD28" si="13">MATCH(AC12,AB$11:AB$30,0)</f>
        <v>11</v>
      </c>
      <c r="AE12" s="568" t="str">
        <f t="shared" si="2"/>
        <v>Extremadura</v>
      </c>
      <c r="AF12" s="569">
        <f t="shared" si="3"/>
        <v>5.6428589043408648</v>
      </c>
      <c r="AH12" s="567">
        <f t="shared" ref="AH12:AH30" si="14">_xlfn.RANK.EQ(T12,T$11:T$30,0)</f>
        <v>18</v>
      </c>
      <c r="AI12" s="567">
        <v>2</v>
      </c>
      <c r="AJ12" s="567">
        <f t="shared" ref="AJ12:AJ28" si="15">MATCH(AI12,AH$11:AH$30,0)</f>
        <v>7</v>
      </c>
      <c r="AK12" s="568" t="str">
        <f t="shared" ref="AK12:AK29" si="16">INDEX(B$11:B$30,AJ12,1)</f>
        <v>Castilla y León</v>
      </c>
      <c r="AL12" s="569">
        <f t="shared" ref="AL12:AL29" si="17">INDEX(T$11:T$30,AJ12,1)</f>
        <v>1.8448938043452832</v>
      </c>
      <c r="AN12" s="567">
        <f t="shared" ref="AN12:AN30" si="18">_xlfn.RANK.EQ(W12,W$11:W$30,0)</f>
        <v>15</v>
      </c>
      <c r="AO12" s="567">
        <v>2</v>
      </c>
      <c r="AP12" s="567">
        <f t="shared" ref="AP12:AP28" si="19">MATCH(AO12,AN$11:AN$30,0)</f>
        <v>14</v>
      </c>
      <c r="AQ12" s="568" t="str">
        <f t="shared" ref="AQ12:AQ29" si="20">INDEX(B$11:B$30,AP12,1)</f>
        <v>Murcia, Región de</v>
      </c>
      <c r="AR12" s="569">
        <f t="shared" ref="AR12:AR28" si="21">INDEX(W$11:W$30,AP12,1)</f>
        <v>8.6512306409862685</v>
      </c>
      <c r="AT12" s="567">
        <f t="shared" ref="AT12:AT30" si="22">_xlfn.RANK.EQ(Z12,Z$11:Z$30,0)</f>
        <v>13</v>
      </c>
      <c r="AU12" s="567">
        <v>2</v>
      </c>
      <c r="AV12" s="567">
        <f t="shared" ref="AV12:AV28" si="23">MATCH(AU12,AT$11:AT$30,0)</f>
        <v>7</v>
      </c>
      <c r="AW12" s="568" t="str">
        <f t="shared" ref="AW12:AW29" si="24">INDEX(B$11:B$30,AV12,1)</f>
        <v>Castilla y León</v>
      </c>
      <c r="AX12" s="569">
        <f t="shared" ref="AX12:AX29" si="25">INDEX(Z$11:Z$30,AV12,1)</f>
        <v>45.471606982681294</v>
      </c>
    </row>
    <row r="13" spans="1:50" s="396" customFormat="1" ht="18" customHeight="1" x14ac:dyDescent="0.35">
      <c r="A13" s="519"/>
      <c r="B13" s="557" t="s">
        <v>37</v>
      </c>
      <c r="C13" s="558"/>
      <c r="D13" s="559">
        <f t="shared" si="4"/>
        <v>1006060</v>
      </c>
      <c r="E13" s="560">
        <f t="shared" si="0"/>
        <v>2.0922375938905815</v>
      </c>
      <c r="F13" s="558"/>
      <c r="G13" s="561">
        <f>'20pobl'!J14</f>
        <v>728875</v>
      </c>
      <c r="H13" s="562">
        <f t="shared" si="5"/>
        <v>1.8982313601232994</v>
      </c>
      <c r="I13" s="558"/>
      <c r="J13" s="561">
        <f>'20pobl'!Q14</f>
        <v>193292</v>
      </c>
      <c r="K13" s="562">
        <f t="shared" si="6"/>
        <v>2.8358892604698234</v>
      </c>
      <c r="L13" s="558"/>
      <c r="M13" s="561">
        <f>'20pobl'!X14</f>
        <v>83893</v>
      </c>
      <c r="N13" s="562">
        <f t="shared" si="1"/>
        <v>2.9212139614339727</v>
      </c>
      <c r="O13" s="558"/>
      <c r="P13" s="563">
        <f t="shared" si="7"/>
        <v>51212</v>
      </c>
      <c r="Q13" s="564">
        <f t="shared" si="8"/>
        <v>5.0903524640677498</v>
      </c>
      <c r="R13" s="558"/>
      <c r="S13" s="561">
        <f>'23solcasaad'!J14</f>
        <v>10890</v>
      </c>
      <c r="T13" s="565">
        <f t="shared" si="9"/>
        <v>1.4940833476247641</v>
      </c>
      <c r="U13" s="558"/>
      <c r="V13" s="561">
        <f>'23solcasaad'!Q14</f>
        <v>11760</v>
      </c>
      <c r="W13" s="565">
        <f t="shared" si="10"/>
        <v>6.0840593506197873</v>
      </c>
      <c r="X13" s="558"/>
      <c r="Y13" s="561">
        <f>'23solcasaad'!X14</f>
        <v>28562</v>
      </c>
      <c r="Z13" s="565">
        <f t="shared" si="11"/>
        <v>34.045748751385695</v>
      </c>
      <c r="AA13" s="566"/>
      <c r="AB13" s="567">
        <f t="shared" si="12"/>
        <v>4</v>
      </c>
      <c r="AC13" s="567">
        <v>3</v>
      </c>
      <c r="AD13" s="567">
        <f t="shared" si="13"/>
        <v>16</v>
      </c>
      <c r="AE13" s="568" t="str">
        <f t="shared" si="2"/>
        <v>País Vasco</v>
      </c>
      <c r="AF13" s="570">
        <f t="shared" si="3"/>
        <v>5.3075799236746617</v>
      </c>
      <c r="AH13" s="567">
        <f t="shared" si="14"/>
        <v>7</v>
      </c>
      <c r="AI13" s="567">
        <v>3</v>
      </c>
      <c r="AJ13" s="567">
        <f t="shared" si="15"/>
        <v>16</v>
      </c>
      <c r="AK13" s="568" t="str">
        <f t="shared" si="16"/>
        <v>País Vasco</v>
      </c>
      <c r="AL13" s="569">
        <f t="shared" si="17"/>
        <v>1.8222254191778819</v>
      </c>
      <c r="AN13" s="567">
        <f t="shared" si="18"/>
        <v>13</v>
      </c>
      <c r="AO13" s="567">
        <v>3</v>
      </c>
      <c r="AP13" s="567">
        <f t="shared" si="19"/>
        <v>11</v>
      </c>
      <c r="AQ13" s="568" t="str">
        <f t="shared" si="20"/>
        <v>Extremadura</v>
      </c>
      <c r="AR13" s="569">
        <f t="shared" si="21"/>
        <v>8.2788407714620114</v>
      </c>
      <c r="AT13" s="567">
        <f t="shared" si="22"/>
        <v>14</v>
      </c>
      <c r="AU13" s="567">
        <v>3</v>
      </c>
      <c r="AV13" s="567">
        <f t="shared" si="23"/>
        <v>11</v>
      </c>
      <c r="AW13" s="568" t="str">
        <f t="shared" si="24"/>
        <v>Extremadura</v>
      </c>
      <c r="AX13" s="569">
        <f t="shared" si="25"/>
        <v>44.780246102465128</v>
      </c>
    </row>
    <row r="14" spans="1:50" s="396" customFormat="1" ht="18" customHeight="1" x14ac:dyDescent="0.35">
      <c r="A14" s="519"/>
      <c r="B14" s="557" t="s">
        <v>38</v>
      </c>
      <c r="C14" s="558"/>
      <c r="D14" s="559">
        <f t="shared" si="4"/>
        <v>1209906</v>
      </c>
      <c r="E14" s="560">
        <f t="shared" si="0"/>
        <v>2.516162871273858</v>
      </c>
      <c r="F14" s="558"/>
      <c r="G14" s="561">
        <f>'20pobl'!J15</f>
        <v>1010320</v>
      </c>
      <c r="H14" s="562">
        <f t="shared" si="5"/>
        <v>2.6312071449285157</v>
      </c>
      <c r="I14" s="558"/>
      <c r="J14" s="561">
        <f>'20pobl'!Q15</f>
        <v>147036</v>
      </c>
      <c r="K14" s="562">
        <f t="shared" si="6"/>
        <v>2.1572429966187991</v>
      </c>
      <c r="L14" s="558"/>
      <c r="M14" s="561">
        <f>'20pobl'!X15</f>
        <v>52550</v>
      </c>
      <c r="N14" s="562">
        <f t="shared" si="1"/>
        <v>1.8298283965689064</v>
      </c>
      <c r="O14" s="558"/>
      <c r="P14" s="563">
        <f t="shared" si="7"/>
        <v>46224</v>
      </c>
      <c r="Q14" s="564">
        <f t="shared" si="8"/>
        <v>3.8204620854843268</v>
      </c>
      <c r="R14" s="558"/>
      <c r="S14" s="561">
        <f>'23solcasaad'!J15</f>
        <v>13315</v>
      </c>
      <c r="T14" s="565">
        <f t="shared" si="9"/>
        <v>1.3178992794362183</v>
      </c>
      <c r="U14" s="558"/>
      <c r="V14" s="561">
        <f>'23solcasaad'!Q15</f>
        <v>10902</v>
      </c>
      <c r="W14" s="565">
        <f t="shared" si="10"/>
        <v>7.4145107320656169</v>
      </c>
      <c r="X14" s="558"/>
      <c r="Y14" s="561">
        <f>'23solcasaad'!X15</f>
        <v>22007</v>
      </c>
      <c r="Z14" s="565">
        <f t="shared" si="11"/>
        <v>41.878211227402474</v>
      </c>
      <c r="AA14" s="566"/>
      <c r="AB14" s="567">
        <f t="shared" si="12"/>
        <v>14</v>
      </c>
      <c r="AC14" s="567">
        <v>4</v>
      </c>
      <c r="AD14" s="567">
        <f t="shared" si="13"/>
        <v>3</v>
      </c>
      <c r="AE14" s="568" t="str">
        <f t="shared" si="2"/>
        <v>Asturias, Principado de</v>
      </c>
      <c r="AF14" s="569">
        <f t="shared" si="3"/>
        <v>5.0903524640677498</v>
      </c>
      <c r="AH14" s="567">
        <f t="shared" si="14"/>
        <v>15</v>
      </c>
      <c r="AI14" s="567">
        <v>4</v>
      </c>
      <c r="AJ14" s="567">
        <f t="shared" si="15"/>
        <v>14</v>
      </c>
      <c r="AK14" s="568" t="str">
        <f t="shared" si="16"/>
        <v>Murcia, Región de</v>
      </c>
      <c r="AL14" s="569">
        <f t="shared" si="17"/>
        <v>1.7715954605370101</v>
      </c>
      <c r="AN14" s="567">
        <f t="shared" si="18"/>
        <v>5</v>
      </c>
      <c r="AO14" s="567">
        <v>4</v>
      </c>
      <c r="AP14" s="567">
        <f t="shared" si="19"/>
        <v>9</v>
      </c>
      <c r="AQ14" s="568" t="str">
        <f t="shared" si="20"/>
        <v>Cataluña</v>
      </c>
      <c r="AR14" s="569">
        <f t="shared" si="21"/>
        <v>8.1437271529431001</v>
      </c>
      <c r="AT14" s="567">
        <f t="shared" si="22"/>
        <v>6</v>
      </c>
      <c r="AU14" s="567">
        <v>4</v>
      </c>
      <c r="AV14" s="567">
        <f t="shared" si="23"/>
        <v>9</v>
      </c>
      <c r="AW14" s="568" t="str">
        <f t="shared" si="24"/>
        <v>Cataluña</v>
      </c>
      <c r="AX14" s="569">
        <f t="shared" si="25"/>
        <v>43.698480747749379</v>
      </c>
    </row>
    <row r="15" spans="1:50" s="396" customFormat="1" ht="18" customHeight="1" x14ac:dyDescent="0.35">
      <c r="A15" s="519"/>
      <c r="B15" s="557" t="s">
        <v>6</v>
      </c>
      <c r="C15" s="558"/>
      <c r="D15" s="559">
        <f t="shared" si="4"/>
        <v>2213016</v>
      </c>
      <c r="E15" s="560">
        <f t="shared" si="0"/>
        <v>4.6022655418974603</v>
      </c>
      <c r="F15" s="558"/>
      <c r="G15" s="561">
        <f>'20pobl'!J16</f>
        <v>1826469</v>
      </c>
      <c r="H15" s="562">
        <f t="shared" si="5"/>
        <v>4.7567288411497755</v>
      </c>
      <c r="I15" s="558"/>
      <c r="J15" s="561">
        <f>'20pobl'!Q16</f>
        <v>288173</v>
      </c>
      <c r="K15" s="562">
        <f t="shared" si="6"/>
        <v>4.2279386413166113</v>
      </c>
      <c r="L15" s="558"/>
      <c r="M15" s="561">
        <f>'20pobl'!X16</f>
        <v>98374</v>
      </c>
      <c r="N15" s="562">
        <f t="shared" si="1"/>
        <v>3.4254526866616479</v>
      </c>
      <c r="O15" s="558"/>
      <c r="P15" s="563">
        <f t="shared" si="7"/>
        <v>75587</v>
      </c>
      <c r="Q15" s="564">
        <f t="shared" si="8"/>
        <v>3.4155650026931572</v>
      </c>
      <c r="R15" s="558"/>
      <c r="S15" s="561">
        <f>'23solcasaad'!J16</f>
        <v>25332</v>
      </c>
      <c r="T15" s="565">
        <f t="shared" si="9"/>
        <v>1.3869384041010278</v>
      </c>
      <c r="U15" s="558"/>
      <c r="V15" s="561">
        <f>'23solcasaad'!Q16</f>
        <v>18287</v>
      </c>
      <c r="W15" s="565">
        <f t="shared" si="10"/>
        <v>6.3458408664239885</v>
      </c>
      <c r="X15" s="558"/>
      <c r="Y15" s="561">
        <f>'23solcasaad'!X16</f>
        <v>31968</v>
      </c>
      <c r="Z15" s="565">
        <f t="shared" si="11"/>
        <v>32.496391322910526</v>
      </c>
      <c r="AA15" s="566"/>
      <c r="AB15" s="567">
        <f t="shared" si="12"/>
        <v>16</v>
      </c>
      <c r="AC15" s="567">
        <v>5</v>
      </c>
      <c r="AD15" s="567">
        <f t="shared" si="13"/>
        <v>1</v>
      </c>
      <c r="AE15" s="568" t="str">
        <f t="shared" si="2"/>
        <v>Andalucía</v>
      </c>
      <c r="AF15" s="569">
        <f t="shared" si="3"/>
        <v>4.907092108278202</v>
      </c>
      <c r="AH15" s="567">
        <f t="shared" si="14"/>
        <v>12</v>
      </c>
      <c r="AI15" s="567">
        <v>5</v>
      </c>
      <c r="AJ15" s="567">
        <f t="shared" si="15"/>
        <v>1</v>
      </c>
      <c r="AK15" s="568" t="str">
        <f t="shared" si="16"/>
        <v>Andalucía</v>
      </c>
      <c r="AL15" s="569">
        <f t="shared" si="17"/>
        <v>1.7093239883599267</v>
      </c>
      <c r="AN15" s="567">
        <f t="shared" si="18"/>
        <v>11</v>
      </c>
      <c r="AO15" s="567">
        <v>5</v>
      </c>
      <c r="AP15" s="567">
        <f t="shared" si="19"/>
        <v>4</v>
      </c>
      <c r="AQ15" s="568" t="str">
        <f t="shared" si="20"/>
        <v>Balears, Illes</v>
      </c>
      <c r="AR15" s="569">
        <f t="shared" si="21"/>
        <v>7.4145107320656169</v>
      </c>
      <c r="AT15" s="567">
        <f t="shared" si="22"/>
        <v>16</v>
      </c>
      <c r="AU15" s="567">
        <v>5</v>
      </c>
      <c r="AV15" s="567">
        <f t="shared" si="23"/>
        <v>8</v>
      </c>
      <c r="AW15" s="568" t="str">
        <f t="shared" si="24"/>
        <v>Castilla - La Mancha</v>
      </c>
      <c r="AX15" s="569">
        <f t="shared" si="25"/>
        <v>43.090392806436348</v>
      </c>
    </row>
    <row r="16" spans="1:50" s="396" customFormat="1" ht="18" customHeight="1" x14ac:dyDescent="0.35">
      <c r="A16" s="519"/>
      <c r="B16" s="557" t="s">
        <v>5</v>
      </c>
      <c r="C16" s="558"/>
      <c r="D16" s="571">
        <f t="shared" si="4"/>
        <v>588387</v>
      </c>
      <c r="E16" s="560">
        <f t="shared" si="0"/>
        <v>1.2236302021315801</v>
      </c>
      <c r="F16" s="558"/>
      <c r="G16" s="572">
        <f>'20pobl'!J17</f>
        <v>450214</v>
      </c>
      <c r="H16" s="562">
        <f t="shared" si="5"/>
        <v>1.1725060313037916</v>
      </c>
      <c r="I16" s="558"/>
      <c r="J16" s="572">
        <f>'20pobl'!Q17</f>
        <v>97495</v>
      </c>
      <c r="K16" s="562">
        <f t="shared" si="6"/>
        <v>1.4304007586941283</v>
      </c>
      <c r="L16" s="558"/>
      <c r="M16" s="572">
        <f>'20pobl'!X17</f>
        <v>40678</v>
      </c>
      <c r="N16" s="562">
        <f t="shared" si="1"/>
        <v>1.4164369080043762</v>
      </c>
      <c r="O16" s="558"/>
      <c r="P16" s="572">
        <f t="shared" si="7"/>
        <v>23597</v>
      </c>
      <c r="Q16" s="564">
        <f t="shared" si="8"/>
        <v>4.010455703474074</v>
      </c>
      <c r="R16" s="558"/>
      <c r="S16" s="572">
        <f>'23solcasaad'!J17</f>
        <v>6598</v>
      </c>
      <c r="T16" s="565">
        <f t="shared" si="9"/>
        <v>1.4655252835318315</v>
      </c>
      <c r="U16" s="558"/>
      <c r="V16" s="572">
        <f>'23solcasaad'!Q17</f>
        <v>5025</v>
      </c>
      <c r="W16" s="565">
        <f t="shared" si="10"/>
        <v>5.1541104672034459</v>
      </c>
      <c r="X16" s="558"/>
      <c r="Y16" s="572">
        <f>'23solcasaad'!X17</f>
        <v>11974</v>
      </c>
      <c r="Z16" s="565">
        <f t="shared" si="11"/>
        <v>29.436058803284329</v>
      </c>
      <c r="AA16" s="566"/>
      <c r="AB16" s="567">
        <f t="shared" si="12"/>
        <v>13</v>
      </c>
      <c r="AC16" s="567">
        <v>6</v>
      </c>
      <c r="AD16" s="567">
        <f t="shared" si="13"/>
        <v>9</v>
      </c>
      <c r="AE16" s="568" t="str">
        <f t="shared" si="2"/>
        <v>Cataluña</v>
      </c>
      <c r="AF16" s="569">
        <f t="shared" si="3"/>
        <v>4.8181825199637105</v>
      </c>
      <c r="AH16" s="567">
        <f t="shared" si="14"/>
        <v>9</v>
      </c>
      <c r="AI16" s="567">
        <v>6</v>
      </c>
      <c r="AJ16" s="567">
        <f t="shared" si="15"/>
        <v>11</v>
      </c>
      <c r="AK16" s="568" t="str">
        <f t="shared" si="16"/>
        <v>Extremadura</v>
      </c>
      <c r="AL16" s="569">
        <f t="shared" si="17"/>
        <v>1.6700665866542723</v>
      </c>
      <c r="AN16" s="567">
        <f t="shared" si="18"/>
        <v>17</v>
      </c>
      <c r="AO16" s="567">
        <v>6</v>
      </c>
      <c r="AP16" s="567">
        <f t="shared" si="19"/>
        <v>8</v>
      </c>
      <c r="AQ16" s="568" t="str">
        <f t="shared" si="20"/>
        <v>Castilla - La Mancha</v>
      </c>
      <c r="AR16" s="569">
        <f t="shared" si="21"/>
        <v>7.1784368942691001</v>
      </c>
      <c r="AT16" s="567">
        <f t="shared" si="22"/>
        <v>17</v>
      </c>
      <c r="AU16" s="567">
        <v>6</v>
      </c>
      <c r="AV16" s="567">
        <f t="shared" si="23"/>
        <v>4</v>
      </c>
      <c r="AW16" s="568" t="str">
        <f t="shared" si="24"/>
        <v>Balears, Illes</v>
      </c>
      <c r="AX16" s="569">
        <f t="shared" si="25"/>
        <v>41.878211227402474</v>
      </c>
    </row>
    <row r="17" spans="1:50" s="396" customFormat="1" ht="18" customHeight="1" x14ac:dyDescent="0.35">
      <c r="A17" s="519"/>
      <c r="B17" s="557" t="s">
        <v>4</v>
      </c>
      <c r="C17" s="558"/>
      <c r="D17" s="559">
        <f t="shared" si="4"/>
        <v>2383703</v>
      </c>
      <c r="E17" s="560">
        <f t="shared" si="0"/>
        <v>4.9572322021248834</v>
      </c>
      <c r="F17" s="558"/>
      <c r="G17" s="561">
        <f>'20pobl'!J18</f>
        <v>1752567</v>
      </c>
      <c r="H17" s="562">
        <f t="shared" si="5"/>
        <v>4.5642636118912163</v>
      </c>
      <c r="I17" s="558"/>
      <c r="J17" s="561">
        <f>'20pobl'!Q18</f>
        <v>413741</v>
      </c>
      <c r="K17" s="562">
        <f t="shared" si="6"/>
        <v>6.0702132448111934</v>
      </c>
      <c r="L17" s="558"/>
      <c r="M17" s="561">
        <f>'20pobl'!X18</f>
        <v>217395</v>
      </c>
      <c r="N17" s="562">
        <f t="shared" si="1"/>
        <v>7.5698486065099413</v>
      </c>
      <c r="O17" s="558"/>
      <c r="P17" s="563">
        <f t="shared" si="7"/>
        <v>160569</v>
      </c>
      <c r="Q17" s="564">
        <f>P17*100/D17</f>
        <v>6.7361160345898794</v>
      </c>
      <c r="R17" s="558"/>
      <c r="S17" s="561">
        <f>'23solcasaad'!J18</f>
        <v>32333</v>
      </c>
      <c r="T17" s="565">
        <f>S17*100/G17</f>
        <v>1.8448938043452832</v>
      </c>
      <c r="U17" s="558"/>
      <c r="V17" s="561">
        <f>'23solcasaad'!Q18</f>
        <v>29383</v>
      </c>
      <c r="W17" s="565">
        <f>V17*100/J17</f>
        <v>7.1017858998745593</v>
      </c>
      <c r="X17" s="558"/>
      <c r="Y17" s="561">
        <f>'23solcasaad'!X18</f>
        <v>98853</v>
      </c>
      <c r="Z17" s="565">
        <f>Y17*100/M17</f>
        <v>45.471606982681294</v>
      </c>
      <c r="AA17" s="566"/>
      <c r="AB17" s="567">
        <f t="shared" si="12"/>
        <v>1</v>
      </c>
      <c r="AC17" s="567">
        <v>7</v>
      </c>
      <c r="AD17" s="567">
        <f t="shared" si="13"/>
        <v>8</v>
      </c>
      <c r="AE17" s="568" t="str">
        <f t="shared" si="2"/>
        <v>Castilla - La Mancha</v>
      </c>
      <c r="AF17" s="569">
        <f t="shared" si="3"/>
        <v>4.7546022572964839</v>
      </c>
      <c r="AH17" s="567">
        <f t="shared" si="14"/>
        <v>2</v>
      </c>
      <c r="AI17" s="567">
        <v>7</v>
      </c>
      <c r="AJ17" s="567">
        <f t="shared" si="15"/>
        <v>3</v>
      </c>
      <c r="AK17" s="568" t="str">
        <f t="shared" si="16"/>
        <v>Asturias, Principado de</v>
      </c>
      <c r="AL17" s="569">
        <f t="shared" si="17"/>
        <v>1.4940833476247641</v>
      </c>
      <c r="AN17" s="567">
        <f t="shared" si="18"/>
        <v>7</v>
      </c>
      <c r="AO17" s="567">
        <v>7</v>
      </c>
      <c r="AP17" s="567">
        <f t="shared" si="19"/>
        <v>7</v>
      </c>
      <c r="AQ17" s="568" t="str">
        <f t="shared" si="20"/>
        <v>Castilla y León</v>
      </c>
      <c r="AR17" s="569">
        <f t="shared" si="21"/>
        <v>7.1017858998745593</v>
      </c>
      <c r="AT17" s="567">
        <f t="shared" si="22"/>
        <v>2</v>
      </c>
      <c r="AU17" s="567">
        <v>7</v>
      </c>
      <c r="AV17" s="567">
        <f t="shared" si="23"/>
        <v>14</v>
      </c>
      <c r="AW17" s="568" t="str">
        <f t="shared" si="24"/>
        <v>Murcia, Región de</v>
      </c>
      <c r="AX17" s="569">
        <f t="shared" si="25"/>
        <v>39.644364666451644</v>
      </c>
    </row>
    <row r="18" spans="1:50" s="396" customFormat="1" ht="18" customHeight="1" x14ac:dyDescent="0.35">
      <c r="A18" s="519"/>
      <c r="B18" s="557" t="s">
        <v>40</v>
      </c>
      <c r="C18" s="558"/>
      <c r="D18" s="559">
        <f t="shared" si="4"/>
        <v>2084086</v>
      </c>
      <c r="E18" s="560">
        <f t="shared" si="0"/>
        <v>4.3341382006053779</v>
      </c>
      <c r="F18" s="558"/>
      <c r="G18" s="561">
        <f>'20pobl'!J19</f>
        <v>1679650</v>
      </c>
      <c r="H18" s="562">
        <f t="shared" si="5"/>
        <v>4.3743636481304753</v>
      </c>
      <c r="I18" s="558"/>
      <c r="J18" s="561">
        <f>'20pobl'!Q19</f>
        <v>273430</v>
      </c>
      <c r="K18" s="562">
        <f t="shared" si="6"/>
        <v>4.0116362833964354</v>
      </c>
      <c r="L18" s="558"/>
      <c r="M18" s="561">
        <f>'20pobl'!X19</f>
        <v>131006</v>
      </c>
      <c r="N18" s="562">
        <f t="shared" si="1"/>
        <v>4.5617221488278998</v>
      </c>
      <c r="O18" s="558"/>
      <c r="P18" s="563">
        <f t="shared" si="7"/>
        <v>99090</v>
      </c>
      <c r="Q18" s="564">
        <f t="shared" si="8"/>
        <v>4.7546022572964839</v>
      </c>
      <c r="R18" s="558"/>
      <c r="S18" s="561">
        <f>'23solcasaad'!J19</f>
        <v>23011</v>
      </c>
      <c r="T18" s="565">
        <f t="shared" si="9"/>
        <v>1.3699877950763553</v>
      </c>
      <c r="U18" s="558"/>
      <c r="V18" s="561">
        <f>'23solcasaad'!Q19</f>
        <v>19628</v>
      </c>
      <c r="W18" s="565">
        <f t="shared" si="10"/>
        <v>7.1784368942691001</v>
      </c>
      <c r="X18" s="558"/>
      <c r="Y18" s="561">
        <f>'23solcasaad'!X19</f>
        <v>56451</v>
      </c>
      <c r="Z18" s="565">
        <f t="shared" si="11"/>
        <v>43.090392806436348</v>
      </c>
      <c r="AA18" s="566"/>
      <c r="AB18" s="567">
        <f t="shared" si="12"/>
        <v>7</v>
      </c>
      <c r="AC18" s="567">
        <v>8</v>
      </c>
      <c r="AD18" s="567">
        <f t="shared" si="13"/>
        <v>17</v>
      </c>
      <c r="AE18" s="568" t="str">
        <f t="shared" si="2"/>
        <v>Rioja, La</v>
      </c>
      <c r="AF18" s="569">
        <f t="shared" si="3"/>
        <v>4.5860457611656873</v>
      </c>
      <c r="AH18" s="567">
        <f t="shared" si="14"/>
        <v>13</v>
      </c>
      <c r="AI18" s="567">
        <v>8</v>
      </c>
      <c r="AJ18" s="567">
        <f t="shared" si="15"/>
        <v>9</v>
      </c>
      <c r="AK18" s="568" t="str">
        <f t="shared" si="16"/>
        <v>Cataluña</v>
      </c>
      <c r="AL18" s="569">
        <f t="shared" si="17"/>
        <v>1.4929389739108356</v>
      </c>
      <c r="AN18" s="567">
        <f t="shared" si="18"/>
        <v>6</v>
      </c>
      <c r="AO18" s="567">
        <v>8</v>
      </c>
      <c r="AP18" s="567">
        <f t="shared" si="19"/>
        <v>20</v>
      </c>
      <c r="AQ18" s="568" t="str">
        <f t="shared" si="20"/>
        <v>TOTAL</v>
      </c>
      <c r="AR18" s="569">
        <f t="shared" si="21"/>
        <v>6.8864931259483306</v>
      </c>
      <c r="AT18" s="567">
        <f t="shared" si="22"/>
        <v>5</v>
      </c>
      <c r="AU18" s="567">
        <v>8</v>
      </c>
      <c r="AV18" s="567">
        <f t="shared" si="23"/>
        <v>16</v>
      </c>
      <c r="AW18" s="568" t="str">
        <f t="shared" si="24"/>
        <v>País Vasco</v>
      </c>
      <c r="AX18" s="569">
        <f t="shared" si="25"/>
        <v>39.63996275042787</v>
      </c>
    </row>
    <row r="19" spans="1:50" s="396" customFormat="1" ht="18" customHeight="1" x14ac:dyDescent="0.35">
      <c r="A19" s="519"/>
      <c r="B19" s="557" t="s">
        <v>41</v>
      </c>
      <c r="C19" s="558"/>
      <c r="D19" s="559">
        <f t="shared" si="4"/>
        <v>7901963</v>
      </c>
      <c r="E19" s="560">
        <f t="shared" si="0"/>
        <v>16.433198868986342</v>
      </c>
      <c r="F19" s="558"/>
      <c r="G19" s="561">
        <f>'20pobl'!J20</f>
        <v>6372799</v>
      </c>
      <c r="H19" s="562">
        <f t="shared" si="5"/>
        <v>16.596874516978087</v>
      </c>
      <c r="I19" s="558"/>
      <c r="J19" s="561">
        <f>'20pobl'!Q20</f>
        <v>1076178</v>
      </c>
      <c r="K19" s="562">
        <f t="shared" si="6"/>
        <v>15.789177164879527</v>
      </c>
      <c r="L19" s="558"/>
      <c r="M19" s="561">
        <f>'20pobl'!X20</f>
        <v>452986</v>
      </c>
      <c r="N19" s="562">
        <f t="shared" si="1"/>
        <v>15.773294881982162</v>
      </c>
      <c r="O19" s="558"/>
      <c r="P19" s="563">
        <f t="shared" si="7"/>
        <v>380731</v>
      </c>
      <c r="Q19" s="564">
        <f t="shared" si="8"/>
        <v>4.8181825199637105</v>
      </c>
      <c r="R19" s="558"/>
      <c r="S19" s="561">
        <f>'23solcasaad'!J20</f>
        <v>95142</v>
      </c>
      <c r="T19" s="565">
        <f t="shared" si="9"/>
        <v>1.4929389739108356</v>
      </c>
      <c r="U19" s="558"/>
      <c r="V19" s="561">
        <f>'23solcasaad'!Q20</f>
        <v>87641</v>
      </c>
      <c r="W19" s="565">
        <f t="shared" si="10"/>
        <v>8.1437271529431001</v>
      </c>
      <c r="X19" s="558"/>
      <c r="Y19" s="561">
        <f>'23solcasaad'!X20</f>
        <v>197948</v>
      </c>
      <c r="Z19" s="565">
        <f t="shared" si="11"/>
        <v>43.698480747749379</v>
      </c>
      <c r="AA19" s="566"/>
      <c r="AB19" s="567">
        <f t="shared" si="12"/>
        <v>6</v>
      </c>
      <c r="AC19" s="567">
        <v>9</v>
      </c>
      <c r="AD19" s="567">
        <f t="shared" si="13"/>
        <v>20</v>
      </c>
      <c r="AE19" s="568" t="str">
        <f t="shared" si="2"/>
        <v>TOTAL</v>
      </c>
      <c r="AF19" s="569">
        <f t="shared" si="3"/>
        <v>4.4944156704989693</v>
      </c>
      <c r="AH19" s="567">
        <f t="shared" si="14"/>
        <v>8</v>
      </c>
      <c r="AI19" s="567">
        <v>9</v>
      </c>
      <c r="AJ19" s="567">
        <f t="shared" si="15"/>
        <v>6</v>
      </c>
      <c r="AK19" s="568" t="str">
        <f t="shared" si="16"/>
        <v>Cantabria</v>
      </c>
      <c r="AL19" s="569">
        <f t="shared" si="17"/>
        <v>1.4655252835318315</v>
      </c>
      <c r="AN19" s="567">
        <f t="shared" si="18"/>
        <v>4</v>
      </c>
      <c r="AO19" s="567">
        <v>9</v>
      </c>
      <c r="AP19" s="567">
        <f t="shared" si="19"/>
        <v>16</v>
      </c>
      <c r="AQ19" s="568" t="str">
        <f t="shared" si="20"/>
        <v>País Vasco</v>
      </c>
      <c r="AR19" s="569">
        <f t="shared" si="21"/>
        <v>6.5668279290150453</v>
      </c>
      <c r="AT19" s="567">
        <f t="shared" si="22"/>
        <v>4</v>
      </c>
      <c r="AU19" s="567">
        <v>9</v>
      </c>
      <c r="AV19" s="567">
        <f t="shared" si="23"/>
        <v>20</v>
      </c>
      <c r="AW19" s="568" t="str">
        <f t="shared" si="24"/>
        <v>TOTAL</v>
      </c>
      <c r="AX19" s="569">
        <f t="shared" si="25"/>
        <v>39.403639600063237</v>
      </c>
    </row>
    <row r="20" spans="1:50" s="396" customFormat="1" ht="18" customHeight="1" x14ac:dyDescent="0.35">
      <c r="A20" s="519"/>
      <c r="B20" s="557" t="s">
        <v>3</v>
      </c>
      <c r="C20" s="558"/>
      <c r="D20" s="559">
        <f t="shared" si="4"/>
        <v>5216195</v>
      </c>
      <c r="E20" s="560">
        <f t="shared" si="0"/>
        <v>10.847781718847862</v>
      </c>
      <c r="F20" s="558"/>
      <c r="G20" s="561">
        <f>'20pobl'!J21</f>
        <v>4168661</v>
      </c>
      <c r="H20" s="562">
        <f t="shared" si="5"/>
        <v>10.856570797356136</v>
      </c>
      <c r="I20" s="558"/>
      <c r="J20" s="561">
        <f>'20pobl'!Q21</f>
        <v>755276</v>
      </c>
      <c r="K20" s="562">
        <f t="shared" si="6"/>
        <v>11.08105403788365</v>
      </c>
      <c r="L20" s="558"/>
      <c r="M20" s="561">
        <f>'20pobl'!X21</f>
        <v>292258</v>
      </c>
      <c r="N20" s="562">
        <f t="shared" si="1"/>
        <v>10.176631541854148</v>
      </c>
      <c r="O20" s="558"/>
      <c r="P20" s="563">
        <f t="shared" si="7"/>
        <v>216542</v>
      </c>
      <c r="Q20" s="564">
        <f t="shared" si="8"/>
        <v>4.1513402010469314</v>
      </c>
      <c r="R20" s="558"/>
      <c r="S20" s="561">
        <f>'23solcasaad'!J21</f>
        <v>57912</v>
      </c>
      <c r="T20" s="565">
        <f t="shared" si="9"/>
        <v>1.3892230622734734</v>
      </c>
      <c r="U20" s="558"/>
      <c r="V20" s="561">
        <f>'23solcasaad'!Q21</f>
        <v>47582</v>
      </c>
      <c r="W20" s="565">
        <f t="shared" si="10"/>
        <v>6.2999486280512027</v>
      </c>
      <c r="X20" s="558"/>
      <c r="Y20" s="561">
        <f>'23solcasaad'!X21</f>
        <v>111048</v>
      </c>
      <c r="Z20" s="565">
        <f t="shared" si="11"/>
        <v>37.996564679153352</v>
      </c>
      <c r="AA20" s="566"/>
      <c r="AB20" s="567">
        <f t="shared" si="12"/>
        <v>12</v>
      </c>
      <c r="AC20" s="567">
        <v>10</v>
      </c>
      <c r="AD20" s="567">
        <f t="shared" si="13"/>
        <v>14</v>
      </c>
      <c r="AE20" s="568" t="str">
        <f t="shared" si="2"/>
        <v>Murcia, Región de</v>
      </c>
      <c r="AF20" s="570">
        <f t="shared" si="3"/>
        <v>4.3205094825519499</v>
      </c>
      <c r="AH20" s="567">
        <f t="shared" si="14"/>
        <v>11</v>
      </c>
      <c r="AI20" s="567">
        <v>10</v>
      </c>
      <c r="AJ20" s="567">
        <f t="shared" si="15"/>
        <v>20</v>
      </c>
      <c r="AK20" s="568" t="str">
        <f t="shared" si="16"/>
        <v>TOTAL</v>
      </c>
      <c r="AL20" s="569">
        <f t="shared" si="17"/>
        <v>1.4588495604606384</v>
      </c>
      <c r="AN20" s="567">
        <f t="shared" si="18"/>
        <v>12</v>
      </c>
      <c r="AO20" s="567">
        <v>10</v>
      </c>
      <c r="AP20" s="567">
        <f t="shared" si="19"/>
        <v>18</v>
      </c>
      <c r="AQ20" s="568" t="str">
        <f t="shared" si="20"/>
        <v>Ceuta y Melilla</v>
      </c>
      <c r="AR20" s="569">
        <f t="shared" si="21"/>
        <v>6.510830210252176</v>
      </c>
      <c r="AT20" s="567">
        <f t="shared" si="22"/>
        <v>12</v>
      </c>
      <c r="AU20" s="567">
        <v>10</v>
      </c>
      <c r="AV20" s="567">
        <f t="shared" si="23"/>
        <v>13</v>
      </c>
      <c r="AW20" s="568" t="str">
        <f t="shared" si="24"/>
        <v>Madrid, Comunidad de</v>
      </c>
      <c r="AX20" s="569">
        <f t="shared" si="25"/>
        <v>39.1280858447683</v>
      </c>
    </row>
    <row r="21" spans="1:50" s="329" customFormat="1" ht="18" customHeight="1" x14ac:dyDescent="0.35">
      <c r="A21" s="348"/>
      <c r="B21" s="548" t="s">
        <v>2</v>
      </c>
      <c r="C21" s="573"/>
      <c r="D21" s="574">
        <f t="shared" si="4"/>
        <v>1054306</v>
      </c>
      <c r="E21" s="575">
        <f t="shared" si="0"/>
        <v>2.1925716643782711</v>
      </c>
      <c r="F21" s="573"/>
      <c r="G21" s="576">
        <f>'20pobl'!J22</f>
        <v>824039</v>
      </c>
      <c r="H21" s="577">
        <f t="shared" si="5"/>
        <v>2.1460698635083428</v>
      </c>
      <c r="I21" s="573"/>
      <c r="J21" s="576">
        <f>'20pobl'!Q22</f>
        <v>157208</v>
      </c>
      <c r="K21" s="577">
        <f t="shared" si="6"/>
        <v>2.3064817936590236</v>
      </c>
      <c r="L21" s="573"/>
      <c r="M21" s="576">
        <f>'20pobl'!X22</f>
        <v>73059</v>
      </c>
      <c r="N21" s="577">
        <f t="shared" si="1"/>
        <v>2.5439663715495286</v>
      </c>
      <c r="O21" s="573"/>
      <c r="P21" s="578">
        <f t="shared" si="7"/>
        <v>59493</v>
      </c>
      <c r="Q21" s="579">
        <f t="shared" si="8"/>
        <v>5.6428589043408648</v>
      </c>
      <c r="R21" s="573"/>
      <c r="S21" s="576">
        <f>'23solcasaad'!J22</f>
        <v>13762</v>
      </c>
      <c r="T21" s="580">
        <f t="shared" si="9"/>
        <v>1.6700665866542723</v>
      </c>
      <c r="U21" s="573"/>
      <c r="V21" s="576">
        <f>'23solcasaad'!Q22</f>
        <v>13015</v>
      </c>
      <c r="W21" s="580">
        <f t="shared" si="10"/>
        <v>8.2788407714620114</v>
      </c>
      <c r="X21" s="573"/>
      <c r="Y21" s="576">
        <f>'23solcasaad'!X22</f>
        <v>32716</v>
      </c>
      <c r="Z21" s="565">
        <f t="shared" si="11"/>
        <v>44.780246102465128</v>
      </c>
      <c r="AA21" s="566"/>
      <c r="AB21" s="567">
        <f t="shared" si="12"/>
        <v>2</v>
      </c>
      <c r="AC21" s="567">
        <v>11</v>
      </c>
      <c r="AD21" s="567">
        <f t="shared" si="13"/>
        <v>2</v>
      </c>
      <c r="AE21" s="568" t="str">
        <f t="shared" si="2"/>
        <v>Aragón</v>
      </c>
      <c r="AF21" s="569">
        <f t="shared" si="3"/>
        <v>4.3112259923103817</v>
      </c>
      <c r="AG21" s="396"/>
      <c r="AH21" s="567">
        <f t="shared" si="14"/>
        <v>6</v>
      </c>
      <c r="AI21" s="567">
        <v>11</v>
      </c>
      <c r="AJ21" s="567">
        <f t="shared" si="15"/>
        <v>10</v>
      </c>
      <c r="AK21" s="568" t="str">
        <f t="shared" si="16"/>
        <v>Comunitat Valenciana</v>
      </c>
      <c r="AL21" s="569">
        <f t="shared" si="17"/>
        <v>1.3892230622734734</v>
      </c>
      <c r="AM21" s="396"/>
      <c r="AN21" s="567">
        <f t="shared" si="18"/>
        <v>3</v>
      </c>
      <c r="AO21" s="567">
        <v>11</v>
      </c>
      <c r="AP21" s="567">
        <f t="shared" si="19"/>
        <v>5</v>
      </c>
      <c r="AQ21" s="568" t="str">
        <f t="shared" si="20"/>
        <v>Canarias</v>
      </c>
      <c r="AR21" s="569">
        <f t="shared" si="21"/>
        <v>6.3458408664239885</v>
      </c>
      <c r="AS21" s="396"/>
      <c r="AT21" s="567">
        <f t="shared" si="22"/>
        <v>3</v>
      </c>
      <c r="AU21" s="567">
        <v>11</v>
      </c>
      <c r="AV21" s="567">
        <f t="shared" si="23"/>
        <v>17</v>
      </c>
      <c r="AW21" s="568" t="str">
        <f t="shared" si="24"/>
        <v>Rioja, La</v>
      </c>
      <c r="AX21" s="569">
        <f t="shared" si="25"/>
        <v>38.840579710144929</v>
      </c>
    </row>
    <row r="22" spans="1:50" s="329" customFormat="1" ht="18" customHeight="1" x14ac:dyDescent="0.35">
      <c r="A22" s="348"/>
      <c r="B22" s="548" t="s">
        <v>35</v>
      </c>
      <c r="C22" s="573"/>
      <c r="D22" s="574">
        <f t="shared" si="4"/>
        <v>2699424</v>
      </c>
      <c r="E22" s="575">
        <f t="shared" si="0"/>
        <v>5.6138166457770797</v>
      </c>
      <c r="F22" s="573"/>
      <c r="G22" s="576">
        <f>'20pobl'!J23</f>
        <v>1989422</v>
      </c>
      <c r="H22" s="577">
        <f t="shared" si="5"/>
        <v>5.181112301724184</v>
      </c>
      <c r="I22" s="573"/>
      <c r="J22" s="576">
        <f>'20pobl'!Q23</f>
        <v>473156</v>
      </c>
      <c r="K22" s="577">
        <f t="shared" si="6"/>
        <v>6.9419221640153745</v>
      </c>
      <c r="L22" s="573"/>
      <c r="M22" s="576">
        <f>'20pobl'!X23</f>
        <v>236846</v>
      </c>
      <c r="N22" s="577">
        <f t="shared" si="1"/>
        <v>8.2471462685777208</v>
      </c>
      <c r="O22" s="573"/>
      <c r="P22" s="578">
        <f t="shared" si="7"/>
        <v>85172</v>
      </c>
      <c r="Q22" s="579">
        <f t="shared" si="8"/>
        <v>3.1551916260654123</v>
      </c>
      <c r="R22" s="573"/>
      <c r="S22" s="576">
        <f>'23solcasaad'!J23</f>
        <v>25074</v>
      </c>
      <c r="T22" s="580">
        <f t="shared" si="9"/>
        <v>1.2603660761768996</v>
      </c>
      <c r="U22" s="573"/>
      <c r="V22" s="576">
        <f>'23solcasaad'!Q23</f>
        <v>14942</v>
      </c>
      <c r="W22" s="580">
        <f t="shared" si="10"/>
        <v>3.1579436803083971</v>
      </c>
      <c r="X22" s="573"/>
      <c r="Y22" s="576">
        <f>'23solcasaad'!X23</f>
        <v>45156</v>
      </c>
      <c r="Z22" s="565">
        <f t="shared" si="11"/>
        <v>19.065553144237185</v>
      </c>
      <c r="AA22" s="566"/>
      <c r="AB22" s="567">
        <f t="shared" si="12"/>
        <v>18</v>
      </c>
      <c r="AC22" s="567">
        <v>12</v>
      </c>
      <c r="AD22" s="567">
        <f t="shared" si="13"/>
        <v>10</v>
      </c>
      <c r="AE22" s="568" t="str">
        <f t="shared" si="2"/>
        <v>Comunitat Valenciana</v>
      </c>
      <c r="AF22" s="569">
        <f t="shared" si="3"/>
        <v>4.1513402010469314</v>
      </c>
      <c r="AG22" s="396"/>
      <c r="AH22" s="567">
        <f t="shared" si="14"/>
        <v>16</v>
      </c>
      <c r="AI22" s="567">
        <v>12</v>
      </c>
      <c r="AJ22" s="567">
        <f t="shared" si="15"/>
        <v>5</v>
      </c>
      <c r="AK22" s="568" t="str">
        <f t="shared" si="16"/>
        <v>Canarias</v>
      </c>
      <c r="AL22" s="569">
        <f t="shared" si="17"/>
        <v>1.3869384041010278</v>
      </c>
      <c r="AM22" s="396"/>
      <c r="AN22" s="567">
        <f t="shared" si="18"/>
        <v>19</v>
      </c>
      <c r="AO22" s="567">
        <v>12</v>
      </c>
      <c r="AP22" s="567">
        <f t="shared" si="19"/>
        <v>10</v>
      </c>
      <c r="AQ22" s="568" t="str">
        <f t="shared" si="20"/>
        <v>Comunitat Valenciana</v>
      </c>
      <c r="AR22" s="569">
        <f t="shared" si="21"/>
        <v>6.2999486280512027</v>
      </c>
      <c r="AS22" s="396"/>
      <c r="AT22" s="567">
        <f t="shared" si="22"/>
        <v>19</v>
      </c>
      <c r="AU22" s="567">
        <v>12</v>
      </c>
      <c r="AV22" s="567">
        <f t="shared" si="23"/>
        <v>10</v>
      </c>
      <c r="AW22" s="568" t="str">
        <f t="shared" si="24"/>
        <v>Comunitat Valenciana</v>
      </c>
      <c r="AX22" s="569">
        <f t="shared" si="25"/>
        <v>37.996564679153352</v>
      </c>
    </row>
    <row r="23" spans="1:50" s="329" customFormat="1" ht="18" customHeight="1" x14ac:dyDescent="0.35">
      <c r="A23" s="348"/>
      <c r="B23" s="548" t="s">
        <v>42</v>
      </c>
      <c r="C23" s="573"/>
      <c r="D23" s="574">
        <f t="shared" si="4"/>
        <v>6871903</v>
      </c>
      <c r="E23" s="575">
        <f t="shared" si="0"/>
        <v>14.291050034957625</v>
      </c>
      <c r="F23" s="573"/>
      <c r="G23" s="576">
        <f>'20pobl'!J24</f>
        <v>5605365</v>
      </c>
      <c r="H23" s="577">
        <f t="shared" si="5"/>
        <v>14.598222778854451</v>
      </c>
      <c r="I23" s="573"/>
      <c r="J23" s="576">
        <f>'20pobl'!Q24</f>
        <v>890790</v>
      </c>
      <c r="K23" s="577">
        <f t="shared" si="6"/>
        <v>13.069251672774424</v>
      </c>
      <c r="L23" s="573"/>
      <c r="M23" s="576">
        <f>'20pobl'!X24</f>
        <v>375748</v>
      </c>
      <c r="N23" s="577">
        <f t="shared" si="1"/>
        <v>13.083812756498068</v>
      </c>
      <c r="O23" s="573"/>
      <c r="P23" s="578">
        <f t="shared" si="7"/>
        <v>257624</v>
      </c>
      <c r="Q23" s="579">
        <f t="shared" si="8"/>
        <v>3.7489469801887485</v>
      </c>
      <c r="R23" s="573"/>
      <c r="S23" s="576">
        <f>'23solcasaad'!J24</f>
        <v>60412</v>
      </c>
      <c r="T23" s="580">
        <f t="shared" si="9"/>
        <v>1.0777531882401949</v>
      </c>
      <c r="U23" s="573"/>
      <c r="V23" s="576">
        <f>'23solcasaad'!Q24</f>
        <v>50189</v>
      </c>
      <c r="W23" s="580">
        <f t="shared" si="10"/>
        <v>5.6342123283826719</v>
      </c>
      <c r="X23" s="573"/>
      <c r="Y23" s="576">
        <f>'23solcasaad'!X24</f>
        <v>147023</v>
      </c>
      <c r="Z23" s="565">
        <f t="shared" si="11"/>
        <v>39.1280858447683</v>
      </c>
      <c r="AA23" s="566"/>
      <c r="AB23" s="567">
        <f t="shared" si="12"/>
        <v>15</v>
      </c>
      <c r="AC23" s="567">
        <v>13</v>
      </c>
      <c r="AD23" s="567">
        <f t="shared" si="13"/>
        <v>6</v>
      </c>
      <c r="AE23" s="568" t="str">
        <f t="shared" si="2"/>
        <v>Cantabria</v>
      </c>
      <c r="AF23" s="569">
        <f t="shared" si="3"/>
        <v>4.010455703474074</v>
      </c>
      <c r="AG23" s="396"/>
      <c r="AH23" s="567">
        <f t="shared" si="14"/>
        <v>17</v>
      </c>
      <c r="AI23" s="567">
        <v>13</v>
      </c>
      <c r="AJ23" s="567">
        <f t="shared" si="15"/>
        <v>8</v>
      </c>
      <c r="AK23" s="568" t="str">
        <f t="shared" si="16"/>
        <v>Castilla - La Mancha</v>
      </c>
      <c r="AL23" s="569">
        <f t="shared" si="17"/>
        <v>1.3699877950763553</v>
      </c>
      <c r="AM23" s="396"/>
      <c r="AN23" s="567">
        <f t="shared" si="18"/>
        <v>16</v>
      </c>
      <c r="AO23" s="567">
        <v>13</v>
      </c>
      <c r="AP23" s="567">
        <f t="shared" si="19"/>
        <v>3</v>
      </c>
      <c r="AQ23" s="568" t="str">
        <f t="shared" si="20"/>
        <v>Asturias, Principado de</v>
      </c>
      <c r="AR23" s="569">
        <f t="shared" si="21"/>
        <v>6.0840593506197873</v>
      </c>
      <c r="AS23" s="396"/>
      <c r="AT23" s="567">
        <f t="shared" si="22"/>
        <v>10</v>
      </c>
      <c r="AU23" s="567">
        <v>13</v>
      </c>
      <c r="AV23" s="567">
        <f t="shared" si="23"/>
        <v>2</v>
      </c>
      <c r="AW23" s="568" t="str">
        <f t="shared" si="24"/>
        <v>Aragón</v>
      </c>
      <c r="AX23" s="569">
        <f t="shared" si="25"/>
        <v>36.826051198767395</v>
      </c>
    </row>
    <row r="24" spans="1:50" s="329" customFormat="1" ht="18" customHeight="1" x14ac:dyDescent="0.35">
      <c r="A24" s="348"/>
      <c r="B24" s="548" t="s">
        <v>43</v>
      </c>
      <c r="C24" s="573"/>
      <c r="D24" s="574">
        <f t="shared" si="4"/>
        <v>1551692</v>
      </c>
      <c r="E24" s="575">
        <f t="shared" si="0"/>
        <v>3.2269530013510765</v>
      </c>
      <c r="F24" s="573"/>
      <c r="G24" s="576">
        <f>'20pobl'!J25</f>
        <v>1298039</v>
      </c>
      <c r="H24" s="577">
        <f t="shared" si="5"/>
        <v>3.3805224990061222</v>
      </c>
      <c r="I24" s="573"/>
      <c r="J24" s="576">
        <f>'20pobl'!Q25</f>
        <v>182344</v>
      </c>
      <c r="K24" s="577">
        <f t="shared" si="6"/>
        <v>2.6752653566164635</v>
      </c>
      <c r="L24" s="573"/>
      <c r="M24" s="576">
        <f>'20pobl'!X25</f>
        <v>71309</v>
      </c>
      <c r="N24" s="577">
        <f t="shared" si="1"/>
        <v>2.4830301261832948</v>
      </c>
      <c r="O24" s="573"/>
      <c r="P24" s="578">
        <f t="shared" si="7"/>
        <v>67041</v>
      </c>
      <c r="Q24" s="579">
        <f t="shared" si="8"/>
        <v>4.3205094825519499</v>
      </c>
      <c r="R24" s="573"/>
      <c r="S24" s="576">
        <f>'23solcasaad'!J25</f>
        <v>22996</v>
      </c>
      <c r="T24" s="580">
        <f t="shared" si="9"/>
        <v>1.7715954605370101</v>
      </c>
      <c r="U24" s="573"/>
      <c r="V24" s="576">
        <f>'23solcasaad'!Q25</f>
        <v>15775</v>
      </c>
      <c r="W24" s="580">
        <f t="shared" si="10"/>
        <v>8.6512306409862685</v>
      </c>
      <c r="X24" s="573"/>
      <c r="Y24" s="576">
        <f>'23solcasaad'!X25</f>
        <v>28270</v>
      </c>
      <c r="Z24" s="565">
        <f t="shared" si="11"/>
        <v>39.644364666451644</v>
      </c>
      <c r="AA24" s="566"/>
      <c r="AB24" s="567">
        <f t="shared" si="12"/>
        <v>10</v>
      </c>
      <c r="AC24" s="567">
        <v>14</v>
      </c>
      <c r="AD24" s="567">
        <f t="shared" si="13"/>
        <v>4</v>
      </c>
      <c r="AE24" s="568" t="str">
        <f t="shared" si="2"/>
        <v>Balears, Illes</v>
      </c>
      <c r="AF24" s="569">
        <f t="shared" si="3"/>
        <v>3.8204620854843268</v>
      </c>
      <c r="AG24" s="396"/>
      <c r="AH24" s="567">
        <f t="shared" si="14"/>
        <v>4</v>
      </c>
      <c r="AI24" s="567">
        <v>14</v>
      </c>
      <c r="AJ24" s="567">
        <f t="shared" si="15"/>
        <v>17</v>
      </c>
      <c r="AK24" s="568" t="str">
        <f t="shared" si="16"/>
        <v>Rioja, La</v>
      </c>
      <c r="AL24" s="569">
        <f t="shared" si="17"/>
        <v>1.3546158087433211</v>
      </c>
      <c r="AM24" s="396"/>
      <c r="AN24" s="567">
        <f t="shared" si="18"/>
        <v>2</v>
      </c>
      <c r="AO24" s="567">
        <v>14</v>
      </c>
      <c r="AP24" s="567">
        <f t="shared" si="19"/>
        <v>17</v>
      </c>
      <c r="AQ24" s="568" t="str">
        <f t="shared" si="20"/>
        <v>Rioja, La</v>
      </c>
      <c r="AR24" s="569">
        <f t="shared" si="21"/>
        <v>5.798216253300347</v>
      </c>
      <c r="AS24" s="396"/>
      <c r="AT24" s="567">
        <f t="shared" si="22"/>
        <v>7</v>
      </c>
      <c r="AU24" s="567">
        <v>14</v>
      </c>
      <c r="AV24" s="567">
        <f t="shared" si="23"/>
        <v>3</v>
      </c>
      <c r="AW24" s="568" t="str">
        <f t="shared" si="24"/>
        <v>Asturias, Principado de</v>
      </c>
      <c r="AX24" s="569">
        <f t="shared" si="25"/>
        <v>34.045748751385695</v>
      </c>
    </row>
    <row r="25" spans="1:50" s="329" customFormat="1" ht="18" customHeight="1" x14ac:dyDescent="0.35">
      <c r="B25" s="548" t="s">
        <v>44</v>
      </c>
      <c r="C25" s="573"/>
      <c r="D25" s="581">
        <f t="shared" si="4"/>
        <v>672155</v>
      </c>
      <c r="E25" s="575">
        <f t="shared" si="0"/>
        <v>1.3978370672937237</v>
      </c>
      <c r="F25" s="573"/>
      <c r="G25" s="582">
        <f>'20pobl'!J26</f>
        <v>534721</v>
      </c>
      <c r="H25" s="577">
        <f t="shared" si="5"/>
        <v>1.3925901850337723</v>
      </c>
      <c r="I25" s="573"/>
      <c r="J25" s="582">
        <f>'20pobl'!Q26</f>
        <v>95699</v>
      </c>
      <c r="K25" s="577">
        <f t="shared" si="6"/>
        <v>1.4040506918946549</v>
      </c>
      <c r="L25" s="573"/>
      <c r="M25" s="582">
        <f>'20pobl'!X26</f>
        <v>41735</v>
      </c>
      <c r="N25" s="577">
        <f t="shared" si="1"/>
        <v>1.4532424002055815</v>
      </c>
      <c r="O25" s="573"/>
      <c r="P25" s="583">
        <f t="shared" si="7"/>
        <v>21196</v>
      </c>
      <c r="Q25" s="579">
        <f t="shared" si="8"/>
        <v>3.1534393108732361</v>
      </c>
      <c r="R25" s="573"/>
      <c r="S25" s="582">
        <f>'23solcasaad'!J26</f>
        <v>5145</v>
      </c>
      <c r="T25" s="580">
        <f t="shared" si="9"/>
        <v>0.96218401745957238</v>
      </c>
      <c r="U25" s="573"/>
      <c r="V25" s="582">
        <f>'23solcasaad'!Q26</f>
        <v>3884</v>
      </c>
      <c r="W25" s="580">
        <f t="shared" si="10"/>
        <v>4.0585586056280629</v>
      </c>
      <c r="X25" s="573"/>
      <c r="Y25" s="582">
        <f>'23solcasaad'!X26</f>
        <v>12167</v>
      </c>
      <c r="Z25" s="565">
        <f t="shared" si="11"/>
        <v>29.152989097879477</v>
      </c>
      <c r="AA25" s="566"/>
      <c r="AB25" s="567">
        <f t="shared" si="12"/>
        <v>19</v>
      </c>
      <c r="AC25" s="567">
        <v>15</v>
      </c>
      <c r="AD25" s="567">
        <f t="shared" si="13"/>
        <v>13</v>
      </c>
      <c r="AE25" s="568" t="str">
        <f t="shared" si="2"/>
        <v>Madrid, Comunidad de</v>
      </c>
      <c r="AF25" s="569">
        <f t="shared" si="3"/>
        <v>3.7489469801887485</v>
      </c>
      <c r="AG25" s="396"/>
      <c r="AH25" s="567">
        <f t="shared" si="14"/>
        <v>19</v>
      </c>
      <c r="AI25" s="567">
        <v>15</v>
      </c>
      <c r="AJ25" s="567">
        <f t="shared" si="15"/>
        <v>4</v>
      </c>
      <c r="AK25" s="568" t="str">
        <f t="shared" si="16"/>
        <v>Balears, Illes</v>
      </c>
      <c r="AL25" s="569">
        <f t="shared" si="17"/>
        <v>1.3178992794362183</v>
      </c>
      <c r="AM25" s="396"/>
      <c r="AN25" s="567">
        <f t="shared" si="18"/>
        <v>18</v>
      </c>
      <c r="AO25" s="567">
        <v>15</v>
      </c>
      <c r="AP25" s="567">
        <f t="shared" si="19"/>
        <v>2</v>
      </c>
      <c r="AQ25" s="568" t="str">
        <f t="shared" si="20"/>
        <v>Aragón</v>
      </c>
      <c r="AR25" s="569">
        <f t="shared" si="21"/>
        <v>5.6937306274347863</v>
      </c>
      <c r="AS25" s="396"/>
      <c r="AT25" s="567">
        <f t="shared" si="22"/>
        <v>18</v>
      </c>
      <c r="AU25" s="567">
        <v>15</v>
      </c>
      <c r="AV25" s="567">
        <f t="shared" si="23"/>
        <v>18</v>
      </c>
      <c r="AW25" s="568" t="str">
        <f t="shared" si="24"/>
        <v>Ceuta y Melilla</v>
      </c>
      <c r="AX25" s="569">
        <f t="shared" si="25"/>
        <v>32.880937692782233</v>
      </c>
    </row>
    <row r="26" spans="1:50" s="329" customFormat="1" ht="18" customHeight="1" x14ac:dyDescent="0.35">
      <c r="B26" s="548" t="s">
        <v>45</v>
      </c>
      <c r="C26" s="573"/>
      <c r="D26" s="581">
        <f t="shared" si="4"/>
        <v>2216302</v>
      </c>
      <c r="E26" s="575">
        <f t="shared" si="0"/>
        <v>4.6090992225263738</v>
      </c>
      <c r="F26" s="573"/>
      <c r="G26" s="582">
        <f>'20pobl'!J27</f>
        <v>1696058</v>
      </c>
      <c r="H26" s="577">
        <f t="shared" si="5"/>
        <v>4.4170955022301532</v>
      </c>
      <c r="I26" s="573"/>
      <c r="J26" s="582">
        <f>'20pobl'!Q27</f>
        <v>361316</v>
      </c>
      <c r="K26" s="577">
        <f t="shared" si="6"/>
        <v>5.3010583161016225</v>
      </c>
      <c r="L26" s="573"/>
      <c r="M26" s="582">
        <f>'20pobl'!X27</f>
        <v>158928</v>
      </c>
      <c r="N26" s="577">
        <f t="shared" si="1"/>
        <v>5.5339860591798891</v>
      </c>
      <c r="O26" s="573"/>
      <c r="P26" s="583">
        <f t="shared" si="7"/>
        <v>117632</v>
      </c>
      <c r="Q26" s="579">
        <f t="shared" si="8"/>
        <v>5.3075799236746617</v>
      </c>
      <c r="R26" s="573"/>
      <c r="S26" s="582">
        <f>'23solcasaad'!J27</f>
        <v>30906</v>
      </c>
      <c r="T26" s="580">
        <f t="shared" si="9"/>
        <v>1.8222254191778819</v>
      </c>
      <c r="U26" s="573"/>
      <c r="V26" s="582">
        <f>'23solcasaad'!Q27</f>
        <v>23727</v>
      </c>
      <c r="W26" s="580">
        <f t="shared" si="10"/>
        <v>6.5668279290150453</v>
      </c>
      <c r="X26" s="573"/>
      <c r="Y26" s="582">
        <f>'23solcasaad'!X27</f>
        <v>62999</v>
      </c>
      <c r="Z26" s="565">
        <f t="shared" si="11"/>
        <v>39.63996275042787</v>
      </c>
      <c r="AA26" s="566"/>
      <c r="AB26" s="567">
        <f t="shared" si="12"/>
        <v>3</v>
      </c>
      <c r="AC26" s="567">
        <v>16</v>
      </c>
      <c r="AD26" s="567">
        <f t="shared" si="13"/>
        <v>5</v>
      </c>
      <c r="AE26" s="568" t="str">
        <f t="shared" si="2"/>
        <v>Canarias</v>
      </c>
      <c r="AF26" s="570">
        <f t="shared" si="3"/>
        <v>3.4155650026931572</v>
      </c>
      <c r="AG26" s="396"/>
      <c r="AH26" s="567">
        <f t="shared" si="14"/>
        <v>3</v>
      </c>
      <c r="AI26" s="567">
        <v>16</v>
      </c>
      <c r="AJ26" s="567">
        <f t="shared" si="15"/>
        <v>12</v>
      </c>
      <c r="AK26" s="568" t="str">
        <f t="shared" si="16"/>
        <v>Galicia</v>
      </c>
      <c r="AL26" s="569">
        <f t="shared" si="17"/>
        <v>1.2603660761768996</v>
      </c>
      <c r="AM26" s="396"/>
      <c r="AN26" s="567">
        <f t="shared" si="18"/>
        <v>9</v>
      </c>
      <c r="AO26" s="567">
        <v>16</v>
      </c>
      <c r="AP26" s="567">
        <f t="shared" si="19"/>
        <v>13</v>
      </c>
      <c r="AQ26" s="568" t="str">
        <f t="shared" si="20"/>
        <v>Madrid, Comunidad de</v>
      </c>
      <c r="AR26" s="569">
        <f t="shared" si="21"/>
        <v>5.6342123283826719</v>
      </c>
      <c r="AS26" s="396"/>
      <c r="AT26" s="567">
        <f t="shared" si="22"/>
        <v>8</v>
      </c>
      <c r="AU26" s="567">
        <v>16</v>
      </c>
      <c r="AV26" s="567">
        <f t="shared" si="23"/>
        <v>5</v>
      </c>
      <c r="AW26" s="568" t="str">
        <f t="shared" si="24"/>
        <v>Canarias</v>
      </c>
      <c r="AX26" s="569">
        <f t="shared" si="25"/>
        <v>32.496391322910526</v>
      </c>
    </row>
    <row r="27" spans="1:50" s="329" customFormat="1" ht="18" customHeight="1" x14ac:dyDescent="0.35">
      <c r="B27" s="548" t="s">
        <v>46</v>
      </c>
      <c r="C27" s="573"/>
      <c r="D27" s="581">
        <f t="shared" si="4"/>
        <v>322282</v>
      </c>
      <c r="E27" s="584">
        <f t="shared" si="0"/>
        <v>0.67022892892495911</v>
      </c>
      <c r="F27" s="573"/>
      <c r="G27" s="582">
        <f>'20pobl'!J28</f>
        <v>252101</v>
      </c>
      <c r="H27" s="585">
        <f t="shared" si="5"/>
        <v>0.65655431194435798</v>
      </c>
      <c r="I27" s="573"/>
      <c r="J27" s="582">
        <f>'20pobl'!Q28</f>
        <v>48101</v>
      </c>
      <c r="K27" s="585">
        <f t="shared" si="6"/>
        <v>0.70571523559101768</v>
      </c>
      <c r="L27" s="573"/>
      <c r="M27" s="582">
        <f>'20pobl'!X28</f>
        <v>22080</v>
      </c>
      <c r="N27" s="585">
        <f t="shared" si="1"/>
        <v>0.7688413129636813</v>
      </c>
      <c r="O27" s="573"/>
      <c r="P27" s="583">
        <f t="shared" si="7"/>
        <v>14780</v>
      </c>
      <c r="Q27" s="586">
        <f t="shared" si="8"/>
        <v>4.5860457611656873</v>
      </c>
      <c r="R27" s="573"/>
      <c r="S27" s="582">
        <f>'23solcasaad'!J28</f>
        <v>3415</v>
      </c>
      <c r="T27" s="587">
        <f t="shared" si="9"/>
        <v>1.3546158087433211</v>
      </c>
      <c r="U27" s="573"/>
      <c r="V27" s="582">
        <f>'23solcasaad'!Q28</f>
        <v>2789</v>
      </c>
      <c r="W27" s="587">
        <f t="shared" si="10"/>
        <v>5.798216253300347</v>
      </c>
      <c r="X27" s="573"/>
      <c r="Y27" s="582">
        <f>'23solcasaad'!X28</f>
        <v>8576</v>
      </c>
      <c r="Z27" s="588">
        <f t="shared" si="11"/>
        <v>38.840579710144929</v>
      </c>
      <c r="AA27" s="566"/>
      <c r="AB27" s="567">
        <f t="shared" si="12"/>
        <v>8</v>
      </c>
      <c r="AC27" s="567">
        <v>17</v>
      </c>
      <c r="AD27" s="567">
        <f t="shared" si="13"/>
        <v>18</v>
      </c>
      <c r="AE27" s="568" t="str">
        <f t="shared" si="2"/>
        <v>Ceuta y Melilla</v>
      </c>
      <c r="AF27" s="569">
        <f t="shared" si="3"/>
        <v>3.3273013141890888</v>
      </c>
      <c r="AG27" s="396"/>
      <c r="AH27" s="567">
        <f t="shared" si="14"/>
        <v>14</v>
      </c>
      <c r="AI27" s="567">
        <v>17</v>
      </c>
      <c r="AJ27" s="567">
        <f t="shared" si="15"/>
        <v>13</v>
      </c>
      <c r="AK27" s="568" t="str">
        <f t="shared" si="16"/>
        <v>Madrid, Comunidad de</v>
      </c>
      <c r="AL27" s="569">
        <f t="shared" si="17"/>
        <v>1.0777531882401949</v>
      </c>
      <c r="AM27" s="396"/>
      <c r="AN27" s="567">
        <f t="shared" si="18"/>
        <v>14</v>
      </c>
      <c r="AO27" s="567">
        <v>17</v>
      </c>
      <c r="AP27" s="567">
        <f t="shared" si="19"/>
        <v>6</v>
      </c>
      <c r="AQ27" s="568" t="str">
        <f t="shared" si="20"/>
        <v>Cantabria</v>
      </c>
      <c r="AR27" s="569">
        <f t="shared" si="21"/>
        <v>5.1541104672034459</v>
      </c>
      <c r="AS27" s="396"/>
      <c r="AT27" s="567">
        <f t="shared" si="22"/>
        <v>11</v>
      </c>
      <c r="AU27" s="567">
        <v>17</v>
      </c>
      <c r="AV27" s="567">
        <f t="shared" si="23"/>
        <v>6</v>
      </c>
      <c r="AW27" s="568" t="str">
        <f t="shared" si="24"/>
        <v>Cantabria</v>
      </c>
      <c r="AX27" s="569">
        <f t="shared" si="25"/>
        <v>29.436058803284329</v>
      </c>
    </row>
    <row r="28" spans="1:50" s="329" customFormat="1" ht="18" customHeight="1" x14ac:dyDescent="0.35">
      <c r="B28" s="548" t="s">
        <v>1</v>
      </c>
      <c r="C28" s="573"/>
      <c r="D28" s="581">
        <f t="shared" si="4"/>
        <v>168545</v>
      </c>
      <c r="E28" s="584">
        <f t="shared" si="0"/>
        <v>0.35051208204509476</v>
      </c>
      <c r="F28" s="573"/>
      <c r="G28" s="582">
        <f>'20pobl'!J29</f>
        <v>147939</v>
      </c>
      <c r="H28" s="585">
        <f t="shared" si="5"/>
        <v>0.38528204312849362</v>
      </c>
      <c r="I28" s="573"/>
      <c r="J28" s="582">
        <f>'20pobl'!Q29</f>
        <v>15743</v>
      </c>
      <c r="K28" s="585">
        <f t="shared" si="6"/>
        <v>0.23097388731854621</v>
      </c>
      <c r="L28" s="573"/>
      <c r="M28" s="582">
        <f>'20pobl'!X29</f>
        <v>4863</v>
      </c>
      <c r="N28" s="585">
        <f t="shared" si="1"/>
        <v>0.16933312069485426</v>
      </c>
      <c r="O28" s="573"/>
      <c r="P28" s="583">
        <f t="shared" si="7"/>
        <v>5608</v>
      </c>
      <c r="Q28" s="586">
        <f t="shared" si="8"/>
        <v>3.3273013141890888</v>
      </c>
      <c r="R28" s="573"/>
      <c r="S28" s="582">
        <f>'23solcasaad'!J29</f>
        <v>2984</v>
      </c>
      <c r="T28" s="587">
        <f t="shared" si="9"/>
        <v>2.0170475669025749</v>
      </c>
      <c r="U28" s="573"/>
      <c r="V28" s="582">
        <f>'23solcasaad'!Q29</f>
        <v>1025</v>
      </c>
      <c r="W28" s="587">
        <f t="shared" si="10"/>
        <v>6.510830210252176</v>
      </c>
      <c r="X28" s="573"/>
      <c r="Y28" s="582">
        <f>'23solcasaad'!X29</f>
        <v>1599</v>
      </c>
      <c r="Z28" s="588">
        <f t="shared" si="11"/>
        <v>32.880937692782233</v>
      </c>
      <c r="AA28" s="566"/>
      <c r="AB28" s="567">
        <f t="shared" si="12"/>
        <v>17</v>
      </c>
      <c r="AC28" s="567">
        <v>18</v>
      </c>
      <c r="AD28" s="567">
        <f t="shared" si="13"/>
        <v>12</v>
      </c>
      <c r="AE28" s="568" t="str">
        <f t="shared" si="2"/>
        <v>Galicia</v>
      </c>
      <c r="AF28" s="569">
        <f t="shared" si="3"/>
        <v>3.1551916260654123</v>
      </c>
      <c r="AG28" s="396"/>
      <c r="AH28" s="567">
        <f t="shared" si="14"/>
        <v>1</v>
      </c>
      <c r="AI28" s="567">
        <v>18</v>
      </c>
      <c r="AJ28" s="567">
        <f t="shared" si="15"/>
        <v>2</v>
      </c>
      <c r="AK28" s="568" t="str">
        <f t="shared" si="16"/>
        <v>Aragón</v>
      </c>
      <c r="AL28" s="569">
        <f t="shared" si="17"/>
        <v>1.0541648032682174</v>
      </c>
      <c r="AM28" s="396"/>
      <c r="AN28" s="567">
        <f t="shared" si="18"/>
        <v>10</v>
      </c>
      <c r="AO28" s="567">
        <v>18</v>
      </c>
      <c r="AP28" s="567">
        <f t="shared" si="19"/>
        <v>15</v>
      </c>
      <c r="AQ28" s="568" t="str">
        <f t="shared" si="20"/>
        <v>Navarra, Comunidad Foral de</v>
      </c>
      <c r="AR28" s="569">
        <f t="shared" si="21"/>
        <v>4.0585586056280629</v>
      </c>
      <c r="AS28" s="396"/>
      <c r="AT28" s="567">
        <f t="shared" si="22"/>
        <v>15</v>
      </c>
      <c r="AU28" s="567">
        <v>18</v>
      </c>
      <c r="AV28" s="567">
        <f t="shared" si="23"/>
        <v>15</v>
      </c>
      <c r="AW28" s="568" t="str">
        <f t="shared" si="24"/>
        <v>Navarra, Comunidad Foral de</v>
      </c>
      <c r="AX28" s="569">
        <f t="shared" si="25"/>
        <v>29.152989097879477</v>
      </c>
    </row>
    <row r="29" spans="1:50" s="329" customFormat="1" ht="3.75" customHeight="1" x14ac:dyDescent="0.35">
      <c r="A29" s="348"/>
      <c r="B29" s="319"/>
      <c r="D29" s="319"/>
      <c r="E29" s="543"/>
      <c r="G29" s="319"/>
      <c r="H29" s="544"/>
      <c r="J29" s="319"/>
      <c r="K29" s="544"/>
      <c r="M29" s="319"/>
      <c r="N29" s="544"/>
      <c r="P29" s="319"/>
      <c r="Q29" s="545"/>
      <c r="S29" s="319"/>
      <c r="T29" s="546"/>
      <c r="V29" s="319"/>
      <c r="W29" s="544"/>
      <c r="Y29" s="319"/>
      <c r="Z29" s="547"/>
      <c r="AA29" s="566"/>
      <c r="AB29" s="396"/>
      <c r="AC29" s="396"/>
      <c r="AD29" s="567">
        <f>MATCH(AC30,AB$11:AB$30,0)</f>
        <v>15</v>
      </c>
      <c r="AE29" s="568" t="str">
        <f t="shared" si="2"/>
        <v>Navarra, Comunidad Foral de</v>
      </c>
      <c r="AF29" s="569">
        <f t="shared" si="3"/>
        <v>3.1534393108732361</v>
      </c>
      <c r="AG29" s="396"/>
      <c r="AH29" s="396"/>
      <c r="AI29" s="396"/>
      <c r="AJ29" s="567">
        <f>MATCH(AI30,AH$11:AH$30,0)</f>
        <v>15</v>
      </c>
      <c r="AK29" s="568" t="str">
        <f t="shared" si="16"/>
        <v>Navarra, Comunidad Foral de</v>
      </c>
      <c r="AL29" s="569">
        <f t="shared" si="17"/>
        <v>0.96218401745957238</v>
      </c>
      <c r="AM29" s="396"/>
      <c r="AN29" s="396"/>
      <c r="AO29" s="396"/>
      <c r="AP29" s="567">
        <f>MATCH(AO30,AN$11:AN$30,0)</f>
        <v>12</v>
      </c>
      <c r="AQ29" s="568" t="str">
        <f t="shared" si="20"/>
        <v>Galicia</v>
      </c>
      <c r="AR29" s="569">
        <f>INDEX(W$11:W$30,AP29,1)</f>
        <v>3.1579436803083971</v>
      </c>
      <c r="AS29" s="396"/>
      <c r="AT29" s="396"/>
      <c r="AU29" s="396"/>
      <c r="AV29" s="567">
        <f>MATCH(AU30,AT$11:AT$30,0)</f>
        <v>12</v>
      </c>
      <c r="AW29" s="568" t="str">
        <f t="shared" si="24"/>
        <v>Galicia</v>
      </c>
      <c r="AX29" s="569">
        <f t="shared" si="25"/>
        <v>19.065553144237185</v>
      </c>
    </row>
    <row r="30" spans="1:50" s="329" customFormat="1" ht="18" customHeight="1" x14ac:dyDescent="0.35">
      <c r="B30" s="548" t="s">
        <v>0</v>
      </c>
      <c r="C30" s="320"/>
      <c r="D30" s="549">
        <f>SUM(D11:D28)</f>
        <v>48085361</v>
      </c>
      <c r="E30" s="546">
        <f>SUM(E11:E28)</f>
        <v>99.999999999999986</v>
      </c>
      <c r="F30" s="320"/>
      <c r="G30" s="549">
        <f>SUM(G11:G28)</f>
        <v>38397585</v>
      </c>
      <c r="H30" s="550">
        <f>SUM(H11:H28)</f>
        <v>100.00000000000001</v>
      </c>
      <c r="I30" s="320"/>
      <c r="J30" s="549">
        <f>SUM(J11:J28)</f>
        <v>6815922</v>
      </c>
      <c r="K30" s="550">
        <f>SUM(K11:K28)</f>
        <v>99.999999999999986</v>
      </c>
      <c r="L30" s="320"/>
      <c r="M30" s="549">
        <f>SUM(M11:M28)</f>
        <v>2871854</v>
      </c>
      <c r="N30" s="550">
        <f>SUM(N11:N28)</f>
        <v>100.00000000000001</v>
      </c>
      <c r="O30" s="320"/>
      <c r="P30" s="549">
        <f>SUM(P11:P28)</f>
        <v>2161156</v>
      </c>
      <c r="Q30" s="545">
        <f>P30*100/D30</f>
        <v>4.4944156704989693</v>
      </c>
      <c r="R30" s="320"/>
      <c r="S30" s="549">
        <f>SUM(S11:S28)</f>
        <v>560163</v>
      </c>
      <c r="T30" s="546">
        <f>S30*100/G30</f>
        <v>1.4588495604606384</v>
      </c>
      <c r="U30" s="320"/>
      <c r="V30" s="549">
        <f>SUM(V11:V28)</f>
        <v>469378</v>
      </c>
      <c r="W30" s="546">
        <f>V30*100/J30</f>
        <v>6.8864931259483306</v>
      </c>
      <c r="X30" s="320"/>
      <c r="Y30" s="549">
        <f>SUM(Y11:Y28)</f>
        <v>1131615</v>
      </c>
      <c r="Z30" s="551">
        <f>Y30*100/M30</f>
        <v>39.403639600063237</v>
      </c>
      <c r="AA30" s="566"/>
      <c r="AB30" s="567">
        <f>_xlfn.RANK.EQ(Q30,Q$11:Q$30,0)</f>
        <v>9</v>
      </c>
      <c r="AC30" s="567">
        <v>19</v>
      </c>
      <c r="AD30" s="396"/>
      <c r="AE30" s="396"/>
      <c r="AF30" s="589"/>
      <c r="AG30" s="396"/>
      <c r="AH30" s="567">
        <f t="shared" si="14"/>
        <v>10</v>
      </c>
      <c r="AI30" s="567">
        <v>19</v>
      </c>
      <c r="AJ30" s="396"/>
      <c r="AK30" s="396"/>
      <c r="AL30" s="589"/>
      <c r="AM30" s="396"/>
      <c r="AN30" s="567">
        <f t="shared" si="18"/>
        <v>8</v>
      </c>
      <c r="AO30" s="567">
        <v>19</v>
      </c>
      <c r="AP30" s="396"/>
      <c r="AQ30" s="396"/>
      <c r="AR30" s="589"/>
      <c r="AS30" s="396"/>
      <c r="AT30" s="567">
        <f t="shared" si="22"/>
        <v>9</v>
      </c>
      <c r="AU30" s="567">
        <v>19</v>
      </c>
      <c r="AV30" s="396"/>
      <c r="AW30" s="396"/>
      <c r="AX30" s="589"/>
    </row>
    <row r="31" spans="1:50" s="329" customFormat="1" ht="5.25" customHeight="1" x14ac:dyDescent="0.25">
      <c r="B31" s="590" t="s">
        <v>39</v>
      </c>
      <c r="C31" s="591"/>
      <c r="D31" s="591"/>
      <c r="E31" s="591"/>
      <c r="F31" s="591"/>
      <c r="G31" s="591"/>
      <c r="H31" s="591"/>
      <c r="I31" s="591"/>
      <c r="R31" s="591"/>
      <c r="Z31" s="396"/>
      <c r="AA31" s="396"/>
      <c r="AB31" s="396"/>
      <c r="AC31" s="396"/>
      <c r="AD31" s="396"/>
      <c r="AE31" s="396"/>
      <c r="AF31" s="396"/>
      <c r="AG31" s="396"/>
      <c r="AH31" s="396"/>
      <c r="AI31" s="396"/>
      <c r="AJ31" s="396"/>
      <c r="AK31" s="396"/>
      <c r="AL31" s="396"/>
      <c r="AM31" s="396"/>
      <c r="AN31" s="396"/>
      <c r="AO31" s="396"/>
      <c r="AP31" s="396"/>
      <c r="AQ31" s="396"/>
      <c r="AR31" s="396"/>
      <c r="AS31" s="396"/>
      <c r="AT31" s="396"/>
      <c r="AU31" s="396"/>
      <c r="AV31" s="396"/>
      <c r="AW31" s="396"/>
      <c r="AX31" s="396"/>
    </row>
    <row r="32" spans="1:50" s="329" customFormat="1" ht="5.25" customHeight="1" x14ac:dyDescent="0.25">
      <c r="B32" s="590" t="s">
        <v>47</v>
      </c>
      <c r="C32" s="591"/>
      <c r="D32" s="591"/>
      <c r="E32" s="591"/>
      <c r="F32" s="591"/>
      <c r="G32" s="591"/>
      <c r="H32" s="591"/>
      <c r="I32" s="591"/>
      <c r="R32" s="591"/>
      <c r="Z32" s="396"/>
      <c r="AA32" s="396"/>
      <c r="AB32" s="396"/>
      <c r="AC32" s="396"/>
      <c r="AD32" s="396"/>
      <c r="AE32" s="396"/>
      <c r="AF32" s="396"/>
      <c r="AG32" s="396"/>
      <c r="AH32" s="396"/>
      <c r="AI32" s="396"/>
      <c r="AJ32" s="396"/>
      <c r="AK32" s="396"/>
      <c r="AL32" s="396"/>
      <c r="AM32" s="396"/>
      <c r="AN32" s="396"/>
      <c r="AO32" s="396"/>
      <c r="AP32" s="396"/>
      <c r="AQ32" s="396"/>
      <c r="AR32" s="396"/>
      <c r="AS32" s="396"/>
      <c r="AT32" s="396"/>
      <c r="AU32" s="396"/>
      <c r="AV32" s="396"/>
      <c r="AW32" s="396"/>
      <c r="AX32" s="396"/>
    </row>
    <row r="33" spans="2:50" s="329" customFormat="1" ht="13.5" customHeight="1" x14ac:dyDescent="0.25">
      <c r="B33" s="1458" t="s">
        <v>171</v>
      </c>
      <c r="C33" s="1458"/>
      <c r="D33" s="1458"/>
      <c r="E33" s="1458"/>
      <c r="F33" s="1458"/>
      <c r="G33" s="1458"/>
      <c r="H33" s="1458"/>
      <c r="I33" s="1458"/>
      <c r="J33" s="1458"/>
      <c r="K33" s="1458"/>
      <c r="L33" s="1458"/>
      <c r="M33" s="1458"/>
      <c r="Z33" s="396"/>
      <c r="AA33" s="396"/>
      <c r="AB33" s="396"/>
      <c r="AC33" s="396"/>
      <c r="AD33" s="396"/>
      <c r="AE33" s="396"/>
      <c r="AF33" s="396"/>
      <c r="AG33" s="396"/>
      <c r="AH33" s="396"/>
      <c r="AI33" s="396"/>
      <c r="AJ33" s="396"/>
      <c r="AK33" s="396"/>
      <c r="AL33" s="396"/>
      <c r="AM33" s="396"/>
      <c r="AN33" s="396"/>
      <c r="AO33" s="396"/>
      <c r="AP33" s="396"/>
      <c r="AQ33" s="396"/>
      <c r="AR33" s="396"/>
      <c r="AS33" s="396"/>
      <c r="AT33" s="396"/>
      <c r="AU33" s="396"/>
      <c r="AV33" s="396"/>
      <c r="AW33" s="396"/>
      <c r="AX33" s="396"/>
    </row>
    <row r="34" spans="2:50" s="396" customFormat="1" ht="29.25" customHeight="1" x14ac:dyDescent="0.25">
      <c r="B34" s="1459"/>
      <c r="C34" s="1459"/>
      <c r="D34" s="1459"/>
      <c r="E34" s="1459"/>
      <c r="F34" s="1459"/>
      <c r="G34" s="1459"/>
      <c r="H34" s="1459"/>
      <c r="I34" s="1459"/>
      <c r="J34" s="1459"/>
      <c r="K34" s="1459"/>
      <c r="L34" s="1459"/>
      <c r="M34" s="1459"/>
      <c r="N34" s="1459"/>
      <c r="O34" s="1459"/>
      <c r="P34" s="1459"/>
    </row>
    <row r="35" spans="2:50" s="329" customFormat="1" ht="4.5" customHeight="1" x14ac:dyDescent="0.25">
      <c r="B35" s="1381"/>
      <c r="C35" s="1381"/>
      <c r="D35" s="1381"/>
      <c r="E35" s="1381"/>
      <c r="F35" s="1381"/>
      <c r="G35" s="1381"/>
      <c r="H35" s="1381"/>
      <c r="I35" s="1381"/>
      <c r="J35" s="1381"/>
      <c r="K35" s="1381"/>
      <c r="L35" s="1381"/>
      <c r="M35" s="1381"/>
      <c r="N35" s="1381"/>
      <c r="O35" s="1381"/>
      <c r="P35" s="1381"/>
      <c r="Z35" s="396"/>
      <c r="AA35" s="396"/>
      <c r="AB35" s="396"/>
      <c r="AC35" s="396"/>
      <c r="AD35" s="396"/>
      <c r="AE35" s="396"/>
      <c r="AF35" s="396"/>
      <c r="AG35" s="396"/>
      <c r="AH35" s="396"/>
      <c r="AI35" s="396"/>
      <c r="AJ35" s="396"/>
      <c r="AK35" s="396"/>
      <c r="AL35" s="396"/>
      <c r="AM35" s="396"/>
      <c r="AN35" s="396"/>
      <c r="AO35" s="396"/>
      <c r="AP35" s="396"/>
      <c r="AQ35" s="396"/>
      <c r="AR35" s="396"/>
      <c r="AS35" s="396"/>
      <c r="AT35" s="396"/>
      <c r="AU35" s="396"/>
      <c r="AV35" s="396"/>
      <c r="AW35" s="396"/>
      <c r="AX35" s="396"/>
    </row>
    <row r="36" spans="2:50" s="329" customFormat="1" x14ac:dyDescent="0.25">
      <c r="Z36" s="396"/>
      <c r="AA36" s="396"/>
      <c r="AB36" s="396"/>
      <c r="AC36" s="396"/>
      <c r="AD36" s="396"/>
      <c r="AE36" s="396"/>
      <c r="AF36" s="396"/>
      <c r="AG36" s="396"/>
      <c r="AH36" s="396"/>
      <c r="AI36" s="396"/>
      <c r="AJ36" s="396"/>
      <c r="AK36" s="396"/>
      <c r="AL36" s="396"/>
      <c r="AM36" s="396"/>
      <c r="AN36" s="396"/>
      <c r="AO36" s="396"/>
      <c r="AP36" s="396"/>
      <c r="AQ36" s="396"/>
      <c r="AR36" s="396"/>
      <c r="AS36" s="396"/>
      <c r="AT36" s="396"/>
      <c r="AU36" s="396"/>
      <c r="AV36" s="396"/>
      <c r="AW36" s="396"/>
      <c r="AX36" s="396"/>
    </row>
    <row r="37" spans="2:50" s="329" customFormat="1" x14ac:dyDescent="0.25">
      <c r="Z37" s="396"/>
      <c r="AA37" s="396"/>
      <c r="AB37" s="396"/>
      <c r="AC37" s="396"/>
      <c r="AD37" s="396"/>
      <c r="AE37" s="396"/>
      <c r="AF37" s="396"/>
      <c r="AG37" s="396"/>
      <c r="AH37" s="396"/>
      <c r="AI37" s="396"/>
      <c r="AJ37" s="396"/>
      <c r="AK37" s="396"/>
      <c r="AL37" s="396"/>
      <c r="AM37" s="396"/>
      <c r="AN37" s="396"/>
      <c r="AO37" s="396"/>
      <c r="AP37" s="396"/>
      <c r="AQ37" s="396"/>
      <c r="AR37" s="396"/>
      <c r="AS37" s="396"/>
      <c r="AT37" s="396"/>
      <c r="AU37" s="396"/>
      <c r="AV37" s="396"/>
      <c r="AW37" s="396"/>
      <c r="AX37" s="396"/>
    </row>
    <row r="38" spans="2:50" s="329" customFormat="1" x14ac:dyDescent="0.25">
      <c r="L38" s="592"/>
      <c r="M38" s="592"/>
      <c r="N38" s="592"/>
      <c r="Z38" s="396"/>
      <c r="AA38" s="396"/>
      <c r="AB38" s="396"/>
      <c r="AC38" s="396"/>
      <c r="AD38" s="396"/>
      <c r="AE38" s="396"/>
      <c r="AF38" s="396"/>
      <c r="AG38" s="396"/>
      <c r="AH38" s="396"/>
      <c r="AI38" s="396"/>
      <c r="AJ38" s="396"/>
      <c r="AK38" s="396"/>
      <c r="AL38" s="396"/>
      <c r="AM38" s="396"/>
      <c r="AN38" s="396"/>
      <c r="AO38" s="396"/>
      <c r="AP38" s="396"/>
      <c r="AQ38" s="396"/>
      <c r="AR38" s="396"/>
      <c r="AS38" s="396"/>
      <c r="AT38" s="396"/>
      <c r="AU38" s="396"/>
      <c r="AV38" s="396"/>
      <c r="AW38" s="396"/>
      <c r="AX38" s="396"/>
    </row>
    <row r="39" spans="2:50" s="329" customFormat="1" x14ac:dyDescent="0.25">
      <c r="Z39" s="396"/>
      <c r="AA39" s="396"/>
      <c r="AB39" s="396"/>
      <c r="AC39" s="396"/>
      <c r="AD39" s="396"/>
      <c r="AE39" s="396"/>
      <c r="AF39" s="396"/>
      <c r="AG39" s="396"/>
      <c r="AH39" s="396"/>
      <c r="AI39" s="396"/>
      <c r="AJ39" s="396"/>
      <c r="AK39" s="396"/>
      <c r="AL39" s="396"/>
      <c r="AM39" s="396"/>
      <c r="AN39" s="396"/>
      <c r="AO39" s="396"/>
      <c r="AP39" s="396"/>
      <c r="AQ39" s="396"/>
      <c r="AR39" s="396"/>
      <c r="AS39" s="396"/>
      <c r="AT39" s="396"/>
      <c r="AU39" s="396"/>
      <c r="AV39" s="396"/>
      <c r="AW39" s="396"/>
      <c r="AX39" s="396"/>
    </row>
    <row r="40" spans="2:50" s="329" customFormat="1" x14ac:dyDescent="0.25">
      <c r="Z40" s="396"/>
      <c r="AA40" s="396"/>
      <c r="AB40" s="396"/>
      <c r="AC40" s="396"/>
      <c r="AD40" s="396"/>
      <c r="AE40" s="396"/>
      <c r="AF40" s="396"/>
      <c r="AG40" s="396"/>
      <c r="AH40" s="396"/>
      <c r="AI40" s="396"/>
      <c r="AJ40" s="396"/>
      <c r="AK40" s="396"/>
      <c r="AL40" s="396"/>
      <c r="AM40" s="396"/>
      <c r="AN40" s="396"/>
      <c r="AO40" s="396"/>
      <c r="AP40" s="396"/>
      <c r="AQ40" s="396"/>
      <c r="AR40" s="396"/>
      <c r="AS40" s="396"/>
      <c r="AT40" s="396"/>
      <c r="AU40" s="396"/>
      <c r="AV40" s="396"/>
      <c r="AW40" s="396"/>
      <c r="AX40" s="396"/>
    </row>
    <row r="41" spans="2:50" s="329" customFormat="1" x14ac:dyDescent="0.25">
      <c r="Z41" s="396"/>
      <c r="AA41" s="396"/>
      <c r="AB41" s="396"/>
      <c r="AC41" s="396"/>
      <c r="AD41" s="396"/>
      <c r="AE41" s="396"/>
      <c r="AF41" s="396"/>
      <c r="AG41" s="396"/>
      <c r="AH41" s="396"/>
      <c r="AI41" s="396"/>
      <c r="AJ41" s="396"/>
      <c r="AK41" s="396"/>
      <c r="AL41" s="396"/>
      <c r="AM41" s="396"/>
      <c r="AN41" s="396"/>
      <c r="AO41" s="396"/>
      <c r="AP41" s="396"/>
      <c r="AQ41" s="396"/>
      <c r="AR41" s="396"/>
      <c r="AS41" s="396"/>
      <c r="AT41" s="396"/>
      <c r="AU41" s="396"/>
      <c r="AV41" s="396"/>
      <c r="AW41" s="396"/>
      <c r="AX41" s="396"/>
    </row>
    <row r="42" spans="2:50" s="329" customFormat="1" x14ac:dyDescent="0.25">
      <c r="Z42" s="396"/>
      <c r="AA42" s="396"/>
      <c r="AB42" s="396"/>
      <c r="AC42" s="396"/>
      <c r="AD42" s="396"/>
      <c r="AE42" s="396"/>
      <c r="AF42" s="396"/>
      <c r="AG42" s="396"/>
      <c r="AH42" s="396"/>
      <c r="AI42" s="396"/>
      <c r="AJ42" s="396"/>
      <c r="AK42" s="396"/>
      <c r="AL42" s="396"/>
      <c r="AM42" s="396"/>
      <c r="AN42" s="396"/>
      <c r="AO42" s="396"/>
      <c r="AP42" s="396"/>
      <c r="AQ42" s="396"/>
      <c r="AR42" s="396"/>
      <c r="AS42" s="396"/>
      <c r="AT42" s="396"/>
      <c r="AU42" s="396"/>
      <c r="AV42" s="396"/>
      <c r="AW42" s="396"/>
      <c r="AX42" s="396"/>
    </row>
    <row r="43" spans="2:50" s="329" customFormat="1" x14ac:dyDescent="0.25">
      <c r="Z43" s="396"/>
      <c r="AA43" s="396"/>
      <c r="AB43" s="396"/>
      <c r="AC43" s="396"/>
      <c r="AD43" s="396"/>
      <c r="AE43" s="396"/>
      <c r="AF43" s="396"/>
      <c r="AG43" s="396"/>
      <c r="AH43" s="396"/>
      <c r="AI43" s="396"/>
      <c r="AJ43" s="396"/>
      <c r="AK43" s="396"/>
      <c r="AL43" s="396"/>
      <c r="AM43" s="396"/>
      <c r="AN43" s="396"/>
      <c r="AO43" s="396"/>
      <c r="AP43" s="396"/>
      <c r="AQ43" s="396"/>
      <c r="AR43" s="396"/>
      <c r="AS43" s="396"/>
      <c r="AT43" s="396"/>
      <c r="AU43" s="396"/>
      <c r="AV43" s="396"/>
      <c r="AW43" s="396"/>
      <c r="AX43" s="396"/>
    </row>
    <row r="44" spans="2:50" s="329" customFormat="1" x14ac:dyDescent="0.25">
      <c r="Z44" s="396"/>
      <c r="AA44" s="396"/>
      <c r="AB44" s="396"/>
      <c r="AC44" s="396"/>
      <c r="AD44" s="396"/>
      <c r="AE44" s="396"/>
      <c r="AF44" s="396"/>
      <c r="AG44" s="396"/>
      <c r="AH44" s="396"/>
      <c r="AI44" s="396"/>
      <c r="AJ44" s="396"/>
      <c r="AK44" s="396"/>
      <c r="AL44" s="396"/>
      <c r="AM44" s="396"/>
      <c r="AN44" s="396"/>
      <c r="AO44" s="396"/>
      <c r="AP44" s="396"/>
      <c r="AQ44" s="396"/>
      <c r="AR44" s="396"/>
      <c r="AS44" s="396"/>
      <c r="AT44" s="396"/>
      <c r="AU44" s="396"/>
      <c r="AV44" s="396"/>
      <c r="AW44" s="396"/>
      <c r="AX44" s="396"/>
    </row>
    <row r="45" spans="2:50" s="329" customFormat="1" x14ac:dyDescent="0.25">
      <c r="Z45" s="396"/>
      <c r="AA45" s="396"/>
      <c r="AB45" s="396"/>
      <c r="AC45" s="396"/>
      <c r="AD45" s="396"/>
      <c r="AE45" s="396"/>
      <c r="AF45" s="396"/>
      <c r="AG45" s="396"/>
      <c r="AH45" s="396"/>
      <c r="AI45" s="396"/>
      <c r="AJ45" s="396"/>
      <c r="AK45" s="396"/>
      <c r="AL45" s="396"/>
      <c r="AM45" s="396"/>
      <c r="AN45" s="396"/>
      <c r="AO45" s="396"/>
      <c r="AP45" s="396"/>
      <c r="AQ45" s="396"/>
      <c r="AR45" s="396"/>
      <c r="AS45" s="396"/>
      <c r="AT45" s="396"/>
      <c r="AU45" s="396"/>
      <c r="AV45" s="396"/>
      <c r="AW45" s="396"/>
      <c r="AX45" s="396"/>
    </row>
    <row r="46" spans="2:50" s="329" customFormat="1" x14ac:dyDescent="0.25">
      <c r="Z46" s="396"/>
      <c r="AA46" s="396"/>
      <c r="AB46" s="396"/>
      <c r="AC46" s="396"/>
      <c r="AD46" s="396"/>
      <c r="AE46" s="396"/>
      <c r="AF46" s="396"/>
      <c r="AG46" s="396"/>
      <c r="AH46" s="396"/>
      <c r="AI46" s="396"/>
      <c r="AJ46" s="396"/>
      <c r="AK46" s="396"/>
      <c r="AL46" s="396"/>
      <c r="AM46" s="396"/>
      <c r="AN46" s="396"/>
      <c r="AO46" s="396"/>
      <c r="AP46" s="396"/>
      <c r="AQ46" s="396"/>
      <c r="AR46" s="396"/>
      <c r="AS46" s="396"/>
      <c r="AT46" s="396"/>
      <c r="AU46" s="396"/>
      <c r="AV46" s="396"/>
      <c r="AW46" s="396"/>
      <c r="AX46" s="396"/>
    </row>
    <row r="47" spans="2:50" s="329" customFormat="1" x14ac:dyDescent="0.25">
      <c r="Z47" s="396"/>
      <c r="AA47" s="396"/>
      <c r="AB47" s="396"/>
      <c r="AC47" s="396"/>
      <c r="AD47" s="396"/>
      <c r="AE47" s="396"/>
      <c r="AF47" s="396"/>
      <c r="AG47" s="396"/>
      <c r="AH47" s="396"/>
      <c r="AI47" s="396"/>
      <c r="AJ47" s="396"/>
      <c r="AK47" s="396"/>
      <c r="AL47" s="396"/>
      <c r="AM47" s="396"/>
      <c r="AN47" s="396"/>
      <c r="AO47" s="396"/>
      <c r="AP47" s="396"/>
      <c r="AQ47" s="396"/>
      <c r="AR47" s="396"/>
      <c r="AS47" s="396"/>
      <c r="AT47" s="396"/>
      <c r="AU47" s="396"/>
      <c r="AV47" s="396"/>
      <c r="AW47" s="396"/>
      <c r="AX47" s="396"/>
    </row>
    <row r="48" spans="2:50" s="329" customFormat="1" x14ac:dyDescent="0.25">
      <c r="Z48" s="396"/>
      <c r="AA48" s="396"/>
      <c r="AB48" s="396"/>
      <c r="AC48" s="396"/>
      <c r="AD48" s="396"/>
      <c r="AE48" s="396"/>
      <c r="AF48" s="396"/>
      <c r="AG48" s="396"/>
      <c r="AH48" s="396"/>
      <c r="AI48" s="396"/>
      <c r="AJ48" s="396"/>
      <c r="AK48" s="396"/>
      <c r="AL48" s="396"/>
      <c r="AM48" s="396"/>
      <c r="AN48" s="396"/>
      <c r="AO48" s="396"/>
      <c r="AP48" s="396"/>
      <c r="AQ48" s="396"/>
      <c r="AR48" s="396"/>
      <c r="AS48" s="396"/>
      <c r="AT48" s="396"/>
      <c r="AU48" s="396"/>
      <c r="AV48" s="396"/>
      <c r="AW48" s="396"/>
      <c r="AX48" s="396"/>
    </row>
    <row r="49" spans="26:50" s="329" customFormat="1" x14ac:dyDescent="0.25">
      <c r="Z49" s="396"/>
      <c r="AA49" s="396"/>
      <c r="AB49" s="396"/>
      <c r="AC49" s="396"/>
      <c r="AD49" s="396"/>
      <c r="AE49" s="396"/>
      <c r="AF49" s="396"/>
      <c r="AG49" s="396"/>
      <c r="AH49" s="396"/>
      <c r="AI49" s="396"/>
      <c r="AJ49" s="396"/>
      <c r="AK49" s="396"/>
      <c r="AL49" s="396"/>
      <c r="AM49" s="396"/>
      <c r="AN49" s="396"/>
      <c r="AO49" s="396"/>
      <c r="AP49" s="396"/>
      <c r="AQ49" s="396"/>
      <c r="AR49" s="396"/>
      <c r="AS49" s="396"/>
      <c r="AT49" s="396"/>
      <c r="AU49" s="396"/>
      <c r="AV49" s="396"/>
      <c r="AW49" s="396"/>
      <c r="AX49" s="396"/>
    </row>
    <row r="50" spans="26:50" s="329" customFormat="1" x14ac:dyDescent="0.25">
      <c r="Z50" s="396"/>
      <c r="AA50" s="396"/>
      <c r="AB50" s="396"/>
      <c r="AC50" s="396"/>
      <c r="AD50" s="396"/>
      <c r="AE50" s="396"/>
      <c r="AF50" s="396"/>
      <c r="AG50" s="396"/>
      <c r="AH50" s="396"/>
      <c r="AI50" s="396"/>
      <c r="AJ50" s="396"/>
      <c r="AK50" s="396"/>
      <c r="AL50" s="396"/>
      <c r="AM50" s="396"/>
      <c r="AN50" s="396"/>
      <c r="AO50" s="396"/>
      <c r="AP50" s="396"/>
      <c r="AQ50" s="396"/>
      <c r="AR50" s="396"/>
      <c r="AS50" s="396"/>
      <c r="AT50" s="396"/>
      <c r="AU50" s="396"/>
      <c r="AV50" s="396"/>
      <c r="AW50" s="396"/>
      <c r="AX50" s="396"/>
    </row>
  </sheetData>
  <mergeCells count="22">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 ref="Y8:Z8"/>
    <mergeCell ref="B33:M33"/>
    <mergeCell ref="B34:P34"/>
    <mergeCell ref="B35:P35"/>
    <mergeCell ref="S7:T7"/>
    <mergeCell ref="V7:W7"/>
  </mergeCells>
  <printOptions horizontalCentered="1"/>
  <pageMargins left="0" right="0" top="0.43307086614173229" bottom="0.43307086614173229" header="0" footer="0"/>
  <pageSetup paperSize="9" scale="71" orientation="landscape" horizontalDpi="300" verticalDpi="300"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114">
    <tabColor theme="0"/>
    <pageSetUpPr fitToPage="1"/>
  </sheetPr>
  <dimension ref="A1:AH55"/>
  <sheetViews>
    <sheetView topLeftCell="A10" zoomScaleNormal="100" workbookViewId="0"/>
  </sheetViews>
  <sheetFormatPr baseColWidth="10" defaultColWidth="11.453125" defaultRowHeight="14.5" x14ac:dyDescent="0.25"/>
  <cols>
    <col min="1" max="1" width="2.81640625" style="333" customWidth="1"/>
    <col min="2" max="2" width="32.26953125" style="333" customWidth="1"/>
    <col min="3" max="3" width="0.54296875" style="333" customWidth="1"/>
    <col min="4" max="4" width="12.1796875" style="333" customWidth="1"/>
    <col min="5" max="5" width="0.453125" style="333" customWidth="1"/>
    <col min="6" max="6" width="11.81640625" style="333" customWidth="1"/>
    <col min="7" max="7" width="11.26953125" style="333" customWidth="1"/>
    <col min="8" max="8" width="0.453125" style="333" customWidth="1"/>
    <col min="9" max="9" width="11.81640625" style="333" customWidth="1"/>
    <col min="10" max="10" width="9.81640625" style="333" customWidth="1"/>
    <col min="11" max="11" width="7" style="333" customWidth="1"/>
    <col min="12" max="12" width="8.453125" style="333" customWidth="1"/>
    <col min="13" max="13" width="5" style="333" customWidth="1"/>
    <col min="14" max="14" width="8.1796875" style="333" customWidth="1"/>
    <col min="15" max="15" width="6.26953125" style="333" customWidth="1"/>
    <col min="16" max="16" width="8.26953125" style="333" customWidth="1"/>
    <col min="17" max="17" width="6.54296875" style="333" customWidth="1"/>
    <col min="18" max="18" width="9" style="333" customWidth="1"/>
    <col min="19" max="19" width="5.81640625" style="333" customWidth="1"/>
    <col min="20" max="20" width="8.81640625" style="333" customWidth="1"/>
    <col min="21" max="21" width="7" style="333" customWidth="1"/>
    <col min="22" max="22" width="7.26953125" style="333" customWidth="1"/>
    <col min="23" max="23" width="3.54296875" style="333" customWidth="1"/>
    <col min="24" max="25" width="2.453125" style="596" bestFit="1" customWidth="1"/>
    <col min="26" max="26" width="4.81640625" style="596" customWidth="1"/>
    <col min="27" max="27" width="10.7265625" style="1332" bestFit="1" customWidth="1"/>
    <col min="28" max="28" width="8.1796875" style="396" bestFit="1" customWidth="1"/>
    <col min="29" max="29" width="8.453125" style="396" bestFit="1" customWidth="1"/>
    <col min="30" max="30" width="4.26953125" style="329" bestFit="1" customWidth="1"/>
    <col min="31" max="31" width="2.453125" style="333" bestFit="1" customWidth="1"/>
    <col min="32" max="32" width="4.26953125" style="333" bestFit="1" customWidth="1"/>
    <col min="33" max="33" width="8.453125" style="333" bestFit="1" customWidth="1"/>
    <col min="34" max="34" width="4.26953125" style="333" bestFit="1" customWidth="1"/>
    <col min="35" max="16384" width="11.453125" style="333"/>
  </cols>
  <sheetData>
    <row r="1" spans="1:34" s="340" customFormat="1" x14ac:dyDescent="0.25">
      <c r="B1" s="311"/>
      <c r="C1" s="341"/>
      <c r="E1" s="341"/>
      <c r="F1" s="342" t="s">
        <v>135</v>
      </c>
      <c r="G1" s="342"/>
      <c r="H1" s="342"/>
      <c r="I1" s="342" t="s">
        <v>16</v>
      </c>
      <c r="X1" s="598"/>
      <c r="Y1" s="598"/>
      <c r="Z1" s="598"/>
      <c r="AA1" s="1105"/>
      <c r="AB1" s="342"/>
      <c r="AC1" s="342"/>
      <c r="AD1" s="311"/>
    </row>
    <row r="2" spans="1:34" s="343" customFormat="1" x14ac:dyDescent="0.35">
      <c r="B2" s="1392"/>
      <c r="C2" s="1392"/>
      <c r="X2" s="599"/>
      <c r="Y2" s="599"/>
      <c r="Z2" s="599"/>
      <c r="AA2" s="1340"/>
      <c r="AB2" s="556"/>
      <c r="AC2" s="556"/>
      <c r="AD2" s="891"/>
    </row>
    <row r="3" spans="1:34" s="345" customFormat="1" ht="32.25" customHeight="1" x14ac:dyDescent="0.25">
      <c r="B3" s="1393"/>
      <c r="C3" s="1393"/>
      <c r="X3" s="599"/>
      <c r="Y3" s="599"/>
      <c r="Z3" s="599"/>
      <c r="AA3" s="1340"/>
      <c r="AB3" s="556"/>
      <c r="AC3" s="556"/>
      <c r="AD3" s="891"/>
    </row>
    <row r="4" spans="1:34" s="492" customFormat="1" ht="19.5" customHeight="1" x14ac:dyDescent="0.25">
      <c r="A4" s="1464" t="s">
        <v>397</v>
      </c>
      <c r="B4" s="1464"/>
      <c r="C4" s="1464"/>
      <c r="D4" s="1464"/>
      <c r="E4" s="1464"/>
      <c r="F4" s="1464"/>
      <c r="G4" s="1464"/>
      <c r="H4" s="1464"/>
      <c r="I4" s="1464"/>
      <c r="J4" s="1464"/>
      <c r="K4" s="1464"/>
      <c r="L4" s="1464"/>
      <c r="M4" s="1464"/>
      <c r="N4" s="1464"/>
      <c r="O4" s="1464"/>
      <c r="P4" s="1464"/>
      <c r="Q4" s="1464"/>
      <c r="R4" s="1464"/>
      <c r="S4" s="1464"/>
      <c r="T4" s="1464"/>
      <c r="U4" s="1464"/>
      <c r="V4" s="1464"/>
      <c r="AA4" s="1340"/>
      <c r="AB4" s="556"/>
      <c r="AC4" s="556"/>
      <c r="AD4" s="891"/>
    </row>
    <row r="5" spans="1:34" s="492" customFormat="1" ht="15.5" x14ac:dyDescent="0.25">
      <c r="B5" s="1420" t="str">
        <f>porsaad!$B$6</f>
        <v>Situación a 30 de noviembre de 2024</v>
      </c>
      <c r="C5" s="1420"/>
      <c r="D5" s="1420"/>
      <c r="E5" s="1420"/>
      <c r="F5" s="1420"/>
      <c r="G5" s="1420"/>
      <c r="H5" s="1420"/>
      <c r="I5" s="1420"/>
      <c r="J5" s="1420"/>
      <c r="K5" s="1420"/>
      <c r="L5" s="1420"/>
      <c r="M5" s="1420"/>
      <c r="N5" s="1420"/>
      <c r="O5" s="1420"/>
      <c r="P5" s="1420"/>
      <c r="Q5" s="1420"/>
      <c r="R5" s="1420"/>
      <c r="S5" s="1420"/>
      <c r="T5" s="1420"/>
      <c r="U5" s="1420"/>
      <c r="V5" s="1420"/>
      <c r="AA5" s="1340"/>
      <c r="AB5" s="556"/>
      <c r="AC5" s="556"/>
      <c r="AD5" s="891"/>
    </row>
    <row r="6" spans="1:34" s="492" customFormat="1" ht="6" customHeight="1" x14ac:dyDescent="0.25">
      <c r="AA6" s="1340"/>
      <c r="AB6" s="556"/>
      <c r="AC6" s="556"/>
      <c r="AD6" s="891"/>
    </row>
    <row r="7" spans="1:34" s="437" customFormat="1" ht="7.5" customHeight="1" x14ac:dyDescent="0.25">
      <c r="A7" s="488"/>
      <c r="B7" s="1396" t="s">
        <v>12</v>
      </c>
      <c r="D7" s="1421" t="s">
        <v>13</v>
      </c>
      <c r="E7" s="593"/>
      <c r="F7" s="1461"/>
      <c r="G7" s="1461"/>
      <c r="H7" s="489"/>
      <c r="I7" s="445"/>
      <c r="J7" s="445"/>
      <c r="K7" s="445"/>
      <c r="L7" s="445"/>
      <c r="M7" s="489"/>
      <c r="N7" s="489"/>
      <c r="O7" s="489"/>
      <c r="P7" s="489"/>
      <c r="Q7" s="489"/>
      <c r="R7" s="489"/>
      <c r="S7" s="594"/>
      <c r="T7" s="489"/>
      <c r="U7" s="489"/>
      <c r="V7" s="595"/>
      <c r="AA7" s="1345"/>
      <c r="AB7" s="513"/>
      <c r="AC7" s="513"/>
      <c r="AD7" s="320"/>
    </row>
    <row r="8" spans="1:34" s="437" customFormat="1" ht="15" customHeight="1" x14ac:dyDescent="0.25">
      <c r="A8" s="488"/>
      <c r="B8" s="1397"/>
      <c r="D8" s="1460"/>
      <c r="F8" s="1421" t="s">
        <v>242</v>
      </c>
      <c r="G8" s="1422"/>
      <c r="I8" s="1421" t="s">
        <v>243</v>
      </c>
      <c r="J8" s="1423"/>
      <c r="K8" s="1469" t="s">
        <v>372</v>
      </c>
      <c r="L8" s="1470"/>
      <c r="M8" s="1470"/>
      <c r="N8" s="1470"/>
      <c r="O8" s="1470"/>
      <c r="P8" s="1470"/>
      <c r="Q8" s="1470"/>
      <c r="R8" s="1470"/>
      <c r="S8" s="1470"/>
      <c r="T8" s="1470"/>
      <c r="U8" s="1470"/>
      <c r="V8" s="1471"/>
      <c r="AA8" s="1345"/>
      <c r="AB8" s="513"/>
      <c r="AC8" s="513"/>
      <c r="AD8" s="320"/>
    </row>
    <row r="9" spans="1:34" s="437" customFormat="1" ht="25.5" customHeight="1" x14ac:dyDescent="0.25">
      <c r="A9" s="488"/>
      <c r="B9" s="1397"/>
      <c r="D9" s="1432"/>
      <c r="E9" s="491"/>
      <c r="F9" s="1462"/>
      <c r="G9" s="1463"/>
      <c r="I9" s="1462"/>
      <c r="J9" s="1468"/>
      <c r="K9" s="1465" t="s">
        <v>373</v>
      </c>
      <c r="L9" s="1466"/>
      <c r="M9" s="1465" t="s">
        <v>374</v>
      </c>
      <c r="N9" s="1467"/>
      <c r="O9" s="1465" t="s">
        <v>375</v>
      </c>
      <c r="P9" s="1466"/>
      <c r="Q9" s="1473" t="s">
        <v>376</v>
      </c>
      <c r="R9" s="1473"/>
      <c r="S9" s="1474" t="s">
        <v>377</v>
      </c>
      <c r="T9" s="1475"/>
      <c r="U9" s="1476" t="s">
        <v>378</v>
      </c>
      <c r="V9" s="1477"/>
      <c r="AA9" s="1345"/>
      <c r="AB9" s="513"/>
      <c r="AC9" s="513"/>
      <c r="AD9" s="320"/>
    </row>
    <row r="10" spans="1:34" s="437" customFormat="1" ht="39" x14ac:dyDescent="0.25">
      <c r="A10" s="488"/>
      <c r="B10" s="1398"/>
      <c r="D10" s="600" t="s">
        <v>9</v>
      </c>
      <c r="E10" s="493"/>
      <c r="F10" s="455" t="s">
        <v>9</v>
      </c>
      <c r="G10" s="401" t="s">
        <v>212</v>
      </c>
      <c r="H10" s="494"/>
      <c r="I10" s="400" t="s">
        <v>9</v>
      </c>
      <c r="J10" s="406" t="s">
        <v>212</v>
      </c>
      <c r="K10" s="601" t="s">
        <v>9</v>
      </c>
      <c r="L10" s="403" t="s">
        <v>379</v>
      </c>
      <c r="M10" s="405" t="s">
        <v>9</v>
      </c>
      <c r="N10" s="403" t="s">
        <v>379</v>
      </c>
      <c r="O10" s="407" t="s">
        <v>9</v>
      </c>
      <c r="P10" s="403" t="s">
        <v>379</v>
      </c>
      <c r="Q10" s="406" t="s">
        <v>9</v>
      </c>
      <c r="R10" s="735" t="s">
        <v>379</v>
      </c>
      <c r="S10" s="406" t="s">
        <v>9</v>
      </c>
      <c r="T10" s="736" t="s">
        <v>379</v>
      </c>
      <c r="U10" s="407" t="s">
        <v>9</v>
      </c>
      <c r="V10" s="735" t="s">
        <v>379</v>
      </c>
      <c r="AA10" s="1341" t="s">
        <v>208</v>
      </c>
      <c r="AB10" s="602" t="s">
        <v>380</v>
      </c>
      <c r="AC10" s="603" t="s">
        <v>381</v>
      </c>
      <c r="AD10" s="320"/>
    </row>
    <row r="11" spans="1:34" s="328" customFormat="1" ht="8.25" customHeight="1" x14ac:dyDescent="0.25">
      <c r="A11" s="326"/>
      <c r="B11" s="327"/>
      <c r="D11" s="327"/>
      <c r="F11" s="327"/>
      <c r="G11" s="327"/>
      <c r="I11" s="327"/>
      <c r="J11" s="327"/>
      <c r="K11" s="319"/>
      <c r="L11" s="348"/>
      <c r="M11" s="329"/>
      <c r="N11" s="329"/>
      <c r="O11" s="329"/>
      <c r="P11" s="329"/>
      <c r="Q11" s="329"/>
      <c r="R11" s="329"/>
      <c r="S11" s="329"/>
      <c r="T11" s="329"/>
      <c r="U11" s="329"/>
      <c r="V11" s="329"/>
      <c r="X11" s="596"/>
      <c r="Y11" s="596"/>
      <c r="Z11" s="596"/>
      <c r="AA11" s="1341">
        <v>44286</v>
      </c>
      <c r="AB11" s="602">
        <v>27728</v>
      </c>
      <c r="AC11" s="602">
        <v>26286</v>
      </c>
      <c r="AD11" s="329"/>
    </row>
    <row r="12" spans="1:34" s="331" customFormat="1" x14ac:dyDescent="0.35">
      <c r="A12" s="330"/>
      <c r="B12" s="349" t="s">
        <v>8</v>
      </c>
      <c r="C12" s="350"/>
      <c r="D12" s="605">
        <v>421232</v>
      </c>
      <c r="E12" s="350"/>
      <c r="F12" s="355">
        <v>12183</v>
      </c>
      <c r="G12" s="358">
        <v>2.8922304098454061</v>
      </c>
      <c r="H12" s="350"/>
      <c r="I12" s="355">
        <v>3846</v>
      </c>
      <c r="J12" s="358">
        <v>0.91303604664412963</v>
      </c>
      <c r="K12" s="355">
        <v>3417</v>
      </c>
      <c r="L12" s="358">
        <v>88.845553822152894</v>
      </c>
      <c r="M12" s="355">
        <v>36</v>
      </c>
      <c r="N12" s="358">
        <v>0.93603744149765999</v>
      </c>
      <c r="O12" s="355">
        <v>2</v>
      </c>
      <c r="P12" s="358">
        <v>5.2002080083203332E-2</v>
      </c>
      <c r="Q12" s="355">
        <v>163</v>
      </c>
      <c r="R12" s="358">
        <v>4.2381695267810713</v>
      </c>
      <c r="S12" s="355">
        <v>189</v>
      </c>
      <c r="T12" s="358">
        <v>4.9141965678627146</v>
      </c>
      <c r="U12" s="355">
        <v>39</v>
      </c>
      <c r="V12" s="358">
        <v>1.014040561622465</v>
      </c>
      <c r="X12" s="606"/>
      <c r="Y12" s="606"/>
      <c r="Z12" s="606"/>
      <c r="AA12" s="1341">
        <v>44316</v>
      </c>
      <c r="AB12" s="602">
        <v>26001</v>
      </c>
      <c r="AC12" s="602">
        <v>20329</v>
      </c>
      <c r="AD12" s="360"/>
      <c r="AE12" s="360"/>
      <c r="AF12" s="360"/>
      <c r="AG12" s="361"/>
      <c r="AH12" s="607"/>
    </row>
    <row r="13" spans="1:34" s="331" customFormat="1" x14ac:dyDescent="0.35">
      <c r="A13" s="330"/>
      <c r="B13" s="363" t="s">
        <v>7</v>
      </c>
      <c r="C13" s="350"/>
      <c r="D13" s="608">
        <v>57826</v>
      </c>
      <c r="E13" s="350"/>
      <c r="F13" s="368">
        <v>947</v>
      </c>
      <c r="G13" s="372">
        <v>1.6376716355964445</v>
      </c>
      <c r="H13" s="350"/>
      <c r="I13" s="368">
        <v>656</v>
      </c>
      <c r="J13" s="372">
        <v>1.134437796147062</v>
      </c>
      <c r="K13" s="368">
        <v>611</v>
      </c>
      <c r="L13" s="372">
        <v>93.140243902439025</v>
      </c>
      <c r="M13" s="368">
        <v>14</v>
      </c>
      <c r="N13" s="372">
        <v>2.1341463414634148</v>
      </c>
      <c r="O13" s="368">
        <v>0</v>
      </c>
      <c r="P13" s="372">
        <v>0</v>
      </c>
      <c r="Q13" s="368">
        <v>3</v>
      </c>
      <c r="R13" s="372">
        <v>0.45731707317073167</v>
      </c>
      <c r="S13" s="368">
        <v>13</v>
      </c>
      <c r="T13" s="372">
        <v>1.9817073170731707</v>
      </c>
      <c r="U13" s="368">
        <v>15</v>
      </c>
      <c r="V13" s="372">
        <v>2.2865853658536586</v>
      </c>
      <c r="X13" s="606"/>
      <c r="Y13" s="606"/>
      <c r="Z13" s="606"/>
      <c r="AA13" s="1341">
        <v>44347</v>
      </c>
      <c r="AB13" s="602">
        <v>27218</v>
      </c>
      <c r="AC13" s="602">
        <v>17469</v>
      </c>
      <c r="AD13" s="360"/>
      <c r="AE13" s="360"/>
      <c r="AF13" s="360"/>
      <c r="AG13" s="361"/>
      <c r="AH13" s="607"/>
    </row>
    <row r="14" spans="1:34" s="331" customFormat="1" x14ac:dyDescent="0.35">
      <c r="A14" s="330"/>
      <c r="B14" s="363" t="s">
        <v>37</v>
      </c>
      <c r="C14" s="350"/>
      <c r="D14" s="608">
        <v>51212</v>
      </c>
      <c r="E14" s="350"/>
      <c r="F14" s="368">
        <v>1092</v>
      </c>
      <c r="G14" s="372">
        <v>2.1323127392017494</v>
      </c>
      <c r="H14" s="350"/>
      <c r="I14" s="368">
        <v>629</v>
      </c>
      <c r="J14" s="372">
        <v>1.2282277591189565</v>
      </c>
      <c r="K14" s="368">
        <v>565</v>
      </c>
      <c r="L14" s="372">
        <v>89.82511923688395</v>
      </c>
      <c r="M14" s="368">
        <v>13</v>
      </c>
      <c r="N14" s="372">
        <v>2.066772655007949</v>
      </c>
      <c r="O14" s="368">
        <v>8</v>
      </c>
      <c r="P14" s="372">
        <v>1.2718600953895072</v>
      </c>
      <c r="Q14" s="368">
        <v>1</v>
      </c>
      <c r="R14" s="372">
        <v>0.1589825119236884</v>
      </c>
      <c r="S14" s="368">
        <v>6</v>
      </c>
      <c r="T14" s="372">
        <v>0.95389507154213027</v>
      </c>
      <c r="U14" s="368">
        <v>36</v>
      </c>
      <c r="V14" s="372">
        <v>5.7233704292527827</v>
      </c>
      <c r="X14" s="606"/>
      <c r="Y14" s="606"/>
      <c r="Z14" s="606"/>
      <c r="AA14" s="1341">
        <v>44377</v>
      </c>
      <c r="AB14" s="602">
        <v>28579</v>
      </c>
      <c r="AC14" s="602">
        <v>20931</v>
      </c>
      <c r="AD14" s="360"/>
      <c r="AE14" s="360"/>
      <c r="AF14" s="360"/>
      <c r="AG14" s="361"/>
      <c r="AH14" s="607"/>
    </row>
    <row r="15" spans="1:34" s="331" customFormat="1" x14ac:dyDescent="0.35">
      <c r="A15" s="330"/>
      <c r="B15" s="363" t="s">
        <v>38</v>
      </c>
      <c r="C15" s="350"/>
      <c r="D15" s="608">
        <v>46224</v>
      </c>
      <c r="E15" s="350"/>
      <c r="F15" s="368">
        <v>627</v>
      </c>
      <c r="G15" s="372">
        <v>1.3564382139148494</v>
      </c>
      <c r="H15" s="350"/>
      <c r="I15" s="368">
        <v>449</v>
      </c>
      <c r="J15" s="372">
        <v>0.97135687088958123</v>
      </c>
      <c r="K15" s="368">
        <v>424</v>
      </c>
      <c r="L15" s="372">
        <v>94.43207126948775</v>
      </c>
      <c r="M15" s="368">
        <v>17</v>
      </c>
      <c r="N15" s="372">
        <v>3.7861915367483299</v>
      </c>
      <c r="O15" s="368">
        <v>0</v>
      </c>
      <c r="P15" s="372">
        <v>0</v>
      </c>
      <c r="Q15" s="368">
        <v>1</v>
      </c>
      <c r="R15" s="372">
        <v>0.22271714922048996</v>
      </c>
      <c r="S15" s="368">
        <v>4</v>
      </c>
      <c r="T15" s="372">
        <v>0.89086859688195985</v>
      </c>
      <c r="U15" s="368">
        <v>3</v>
      </c>
      <c r="V15" s="372">
        <v>0.66815144766146994</v>
      </c>
      <c r="X15" s="606"/>
      <c r="Y15" s="606"/>
      <c r="Z15" s="606"/>
      <c r="AA15" s="1341">
        <v>44408</v>
      </c>
      <c r="AB15" s="602">
        <v>30723</v>
      </c>
      <c r="AC15" s="602">
        <v>25882</v>
      </c>
      <c r="AD15" s="360"/>
      <c r="AE15" s="360"/>
      <c r="AF15" s="360"/>
      <c r="AG15" s="361"/>
      <c r="AH15" s="607"/>
    </row>
    <row r="16" spans="1:34" s="331" customFormat="1" x14ac:dyDescent="0.35">
      <c r="A16" s="330"/>
      <c r="B16" s="363" t="s">
        <v>6</v>
      </c>
      <c r="C16" s="350"/>
      <c r="D16" s="608">
        <v>75587</v>
      </c>
      <c r="E16" s="350"/>
      <c r="F16" s="368">
        <v>1517</v>
      </c>
      <c r="G16" s="372">
        <v>2.006958868588514</v>
      </c>
      <c r="H16" s="350"/>
      <c r="I16" s="368">
        <v>747</v>
      </c>
      <c r="J16" s="372">
        <v>0.9882651778745023</v>
      </c>
      <c r="K16" s="368">
        <v>624</v>
      </c>
      <c r="L16" s="372">
        <v>83.53413654618474</v>
      </c>
      <c r="M16" s="368">
        <v>16</v>
      </c>
      <c r="N16" s="372">
        <v>2.14190093708166</v>
      </c>
      <c r="O16" s="368">
        <v>0</v>
      </c>
      <c r="P16" s="372">
        <v>0</v>
      </c>
      <c r="Q16" s="368">
        <v>5</v>
      </c>
      <c r="R16" s="372">
        <v>0.66934404283801874</v>
      </c>
      <c r="S16" s="368">
        <v>14</v>
      </c>
      <c r="T16" s="372">
        <v>1.8741633199464525</v>
      </c>
      <c r="U16" s="368">
        <v>88</v>
      </c>
      <c r="V16" s="372">
        <v>11.780455153949129</v>
      </c>
      <c r="X16" s="606"/>
      <c r="Y16" s="606"/>
      <c r="Z16" s="606"/>
      <c r="AA16" s="1341">
        <v>44439</v>
      </c>
      <c r="AB16" s="602">
        <v>23332</v>
      </c>
      <c r="AC16" s="602">
        <v>22391</v>
      </c>
      <c r="AD16" s="360"/>
      <c r="AE16" s="360"/>
      <c r="AF16" s="360"/>
      <c r="AG16" s="361"/>
      <c r="AH16" s="607"/>
    </row>
    <row r="17" spans="1:34" s="331" customFormat="1" x14ac:dyDescent="0.35">
      <c r="A17" s="330"/>
      <c r="B17" s="363" t="s">
        <v>5</v>
      </c>
      <c r="C17" s="350"/>
      <c r="D17" s="609">
        <v>23597</v>
      </c>
      <c r="E17" s="350"/>
      <c r="F17" s="377">
        <v>369</v>
      </c>
      <c r="G17" s="372">
        <v>1.5637581048438363</v>
      </c>
      <c r="H17" s="350"/>
      <c r="I17" s="377">
        <v>1365</v>
      </c>
      <c r="J17" s="372">
        <v>5.7846336398694751</v>
      </c>
      <c r="K17" s="377">
        <v>199</v>
      </c>
      <c r="L17" s="372">
        <v>14.57875457875458</v>
      </c>
      <c r="M17" s="377">
        <v>8</v>
      </c>
      <c r="N17" s="372">
        <v>0.58608058608058611</v>
      </c>
      <c r="O17" s="377">
        <v>0</v>
      </c>
      <c r="P17" s="372">
        <v>0</v>
      </c>
      <c r="Q17" s="377">
        <v>636</v>
      </c>
      <c r="R17" s="372">
        <v>46.593406593406591</v>
      </c>
      <c r="S17" s="377">
        <v>10</v>
      </c>
      <c r="T17" s="372">
        <v>0.73260073260073255</v>
      </c>
      <c r="U17" s="377">
        <v>512</v>
      </c>
      <c r="V17" s="372">
        <v>37.509157509157511</v>
      </c>
      <c r="X17" s="606"/>
      <c r="Y17" s="606"/>
      <c r="Z17" s="606"/>
      <c r="AA17" s="1341">
        <v>44469</v>
      </c>
      <c r="AB17" s="602">
        <v>26490</v>
      </c>
      <c r="AC17" s="602">
        <v>22335</v>
      </c>
      <c r="AD17" s="360"/>
      <c r="AE17" s="360"/>
      <c r="AF17" s="360"/>
      <c r="AG17" s="361"/>
      <c r="AH17" s="607"/>
    </row>
    <row r="18" spans="1:34" s="331" customFormat="1" x14ac:dyDescent="0.35">
      <c r="A18" s="330"/>
      <c r="B18" s="363" t="s">
        <v>4</v>
      </c>
      <c r="C18" s="350"/>
      <c r="D18" s="608">
        <v>160569</v>
      </c>
      <c r="E18" s="350"/>
      <c r="F18" s="368">
        <v>1619</v>
      </c>
      <c r="G18" s="372">
        <v>1.0082892712790141</v>
      </c>
      <c r="H18" s="350"/>
      <c r="I18" s="368">
        <v>1454</v>
      </c>
      <c r="J18" s="372">
        <v>0.9055297099689229</v>
      </c>
      <c r="K18" s="368">
        <v>1340</v>
      </c>
      <c r="L18" s="372">
        <v>92.159559834938094</v>
      </c>
      <c r="M18" s="368">
        <v>46</v>
      </c>
      <c r="N18" s="372">
        <v>3.1636863823933976</v>
      </c>
      <c r="O18" s="368">
        <v>0</v>
      </c>
      <c r="P18" s="372">
        <v>0</v>
      </c>
      <c r="Q18" s="368">
        <v>11</v>
      </c>
      <c r="R18" s="372">
        <v>0.75653370013755161</v>
      </c>
      <c r="S18" s="368">
        <v>26</v>
      </c>
      <c r="T18" s="372">
        <v>1.7881705639614855</v>
      </c>
      <c r="U18" s="368">
        <v>31</v>
      </c>
      <c r="V18" s="372">
        <v>2.1320495185694637</v>
      </c>
      <c r="X18" s="606"/>
      <c r="Y18" s="606"/>
      <c r="Z18" s="606"/>
      <c r="AA18" s="1341">
        <v>44500</v>
      </c>
      <c r="AB18" s="602">
        <v>29231</v>
      </c>
      <c r="AC18" s="602">
        <v>19576</v>
      </c>
      <c r="AD18" s="360"/>
      <c r="AE18" s="360"/>
      <c r="AF18" s="360"/>
      <c r="AG18" s="361"/>
      <c r="AH18" s="607"/>
    </row>
    <row r="19" spans="1:34" s="331" customFormat="1" x14ac:dyDescent="0.35">
      <c r="A19" s="330"/>
      <c r="B19" s="363" t="s">
        <v>40</v>
      </c>
      <c r="C19" s="350"/>
      <c r="D19" s="608">
        <v>99090</v>
      </c>
      <c r="E19" s="350"/>
      <c r="F19" s="368">
        <v>1213</v>
      </c>
      <c r="G19" s="372">
        <v>1.2241396710061561</v>
      </c>
      <c r="H19" s="350"/>
      <c r="I19" s="368">
        <v>1516</v>
      </c>
      <c r="J19" s="372">
        <v>1.5299222928650722</v>
      </c>
      <c r="K19" s="368">
        <v>942</v>
      </c>
      <c r="L19" s="372">
        <v>62.137203166226918</v>
      </c>
      <c r="M19" s="368">
        <v>40</v>
      </c>
      <c r="N19" s="372">
        <v>2.6385224274406331</v>
      </c>
      <c r="O19" s="368">
        <v>0</v>
      </c>
      <c r="P19" s="372">
        <v>0</v>
      </c>
      <c r="Q19" s="368">
        <v>154</v>
      </c>
      <c r="R19" s="372">
        <v>10.158311345646439</v>
      </c>
      <c r="S19" s="368">
        <v>2</v>
      </c>
      <c r="T19" s="372">
        <v>0.13192612137203166</v>
      </c>
      <c r="U19" s="368">
        <v>378</v>
      </c>
      <c r="V19" s="372">
        <v>24.934036939313984</v>
      </c>
      <c r="X19" s="606"/>
      <c r="Y19" s="606"/>
      <c r="Z19" s="606"/>
      <c r="AA19" s="1341">
        <v>44530</v>
      </c>
      <c r="AB19" s="602">
        <v>29856</v>
      </c>
      <c r="AC19" s="602">
        <v>21916</v>
      </c>
      <c r="AD19" s="360"/>
      <c r="AE19" s="360"/>
      <c r="AF19" s="360"/>
      <c r="AG19" s="361"/>
      <c r="AH19" s="607"/>
    </row>
    <row r="20" spans="1:34" s="331" customFormat="1" x14ac:dyDescent="0.35">
      <c r="A20" s="330"/>
      <c r="B20" s="363" t="s">
        <v>41</v>
      </c>
      <c r="C20" s="350"/>
      <c r="D20" s="608">
        <v>380731</v>
      </c>
      <c r="E20" s="350"/>
      <c r="F20" s="368">
        <v>6765</v>
      </c>
      <c r="G20" s="372">
        <v>1.7768450690907753</v>
      </c>
      <c r="H20" s="350"/>
      <c r="I20" s="368">
        <v>4369</v>
      </c>
      <c r="J20" s="372">
        <v>1.1475293579981667</v>
      </c>
      <c r="K20" s="368">
        <v>3107</v>
      </c>
      <c r="L20" s="372">
        <v>71.114671549553677</v>
      </c>
      <c r="M20" s="368">
        <v>29</v>
      </c>
      <c r="N20" s="372">
        <v>0.66376745250629432</v>
      </c>
      <c r="O20" s="368">
        <v>496</v>
      </c>
      <c r="P20" s="372">
        <v>11.352712291142138</v>
      </c>
      <c r="Q20" s="368">
        <v>0</v>
      </c>
      <c r="R20" s="372">
        <v>0</v>
      </c>
      <c r="S20" s="368">
        <v>505</v>
      </c>
      <c r="T20" s="372">
        <v>11.558709086747539</v>
      </c>
      <c r="U20" s="368">
        <v>232</v>
      </c>
      <c r="V20" s="372">
        <v>5.3101396200503546</v>
      </c>
      <c r="X20" s="606"/>
      <c r="Y20" s="606"/>
      <c r="Z20" s="606"/>
      <c r="AA20" s="1341">
        <v>44561</v>
      </c>
      <c r="AB20" s="602">
        <v>24104</v>
      </c>
      <c r="AC20" s="602">
        <v>29010</v>
      </c>
      <c r="AD20" s="360"/>
      <c r="AE20" s="360"/>
      <c r="AF20" s="360"/>
      <c r="AG20" s="361"/>
      <c r="AH20" s="607"/>
    </row>
    <row r="21" spans="1:34" s="331" customFormat="1" x14ac:dyDescent="0.35">
      <c r="A21" s="330"/>
      <c r="B21" s="363" t="s">
        <v>3</v>
      </c>
      <c r="C21" s="350"/>
      <c r="D21" s="608">
        <v>216542</v>
      </c>
      <c r="E21" s="350"/>
      <c r="F21" s="368">
        <v>3337</v>
      </c>
      <c r="G21" s="372">
        <v>1.5410405371706182</v>
      </c>
      <c r="H21" s="350"/>
      <c r="I21" s="368">
        <v>2005</v>
      </c>
      <c r="J21" s="372">
        <v>0.92591737399673035</v>
      </c>
      <c r="K21" s="368">
        <v>1897</v>
      </c>
      <c r="L21" s="372">
        <v>94.613466334164585</v>
      </c>
      <c r="M21" s="368">
        <v>38</v>
      </c>
      <c r="N21" s="372">
        <v>1.8952618453865335</v>
      </c>
      <c r="O21" s="368">
        <v>0</v>
      </c>
      <c r="P21" s="372">
        <v>0</v>
      </c>
      <c r="Q21" s="368">
        <v>31</v>
      </c>
      <c r="R21" s="372">
        <v>1.546134663341646</v>
      </c>
      <c r="S21" s="368">
        <v>9</v>
      </c>
      <c r="T21" s="372">
        <v>0.44887780548628431</v>
      </c>
      <c r="U21" s="368">
        <v>30</v>
      </c>
      <c r="V21" s="372">
        <v>1.4962593516209477</v>
      </c>
      <c r="X21" s="606"/>
      <c r="Y21" s="606"/>
      <c r="Z21" s="606"/>
      <c r="AA21" s="1341">
        <v>44592</v>
      </c>
      <c r="AB21" s="602">
        <v>22642</v>
      </c>
      <c r="AC21" s="602">
        <v>24609</v>
      </c>
      <c r="AD21" s="360"/>
      <c r="AE21" s="360"/>
      <c r="AF21" s="360"/>
      <c r="AG21" s="361"/>
      <c r="AH21" s="607"/>
    </row>
    <row r="22" spans="1:34" s="331" customFormat="1" x14ac:dyDescent="0.35">
      <c r="A22" s="330"/>
      <c r="B22" s="363" t="s">
        <v>2</v>
      </c>
      <c r="C22" s="350"/>
      <c r="D22" s="608">
        <v>59493</v>
      </c>
      <c r="E22" s="350"/>
      <c r="F22" s="368">
        <v>1011</v>
      </c>
      <c r="G22" s="372">
        <v>1.6993595885230195</v>
      </c>
      <c r="H22" s="350"/>
      <c r="I22" s="368">
        <v>699</v>
      </c>
      <c r="J22" s="372">
        <v>1.1749281428067166</v>
      </c>
      <c r="K22" s="368">
        <v>474</v>
      </c>
      <c r="L22" s="372">
        <v>67.811158798283273</v>
      </c>
      <c r="M22" s="368">
        <v>21</v>
      </c>
      <c r="N22" s="372">
        <v>3.0042918454935621</v>
      </c>
      <c r="O22" s="368">
        <v>0</v>
      </c>
      <c r="P22" s="372">
        <v>0</v>
      </c>
      <c r="Q22" s="368">
        <v>15</v>
      </c>
      <c r="R22" s="372">
        <v>2.1459227467811157</v>
      </c>
      <c r="S22" s="368">
        <v>3</v>
      </c>
      <c r="T22" s="372">
        <v>0.42918454935622319</v>
      </c>
      <c r="U22" s="368">
        <v>186</v>
      </c>
      <c r="V22" s="372">
        <v>26.609442060085836</v>
      </c>
      <c r="X22" s="606"/>
      <c r="Y22" s="606"/>
      <c r="Z22" s="606"/>
      <c r="AA22" s="1341">
        <v>44620</v>
      </c>
      <c r="AB22" s="602">
        <v>24889</v>
      </c>
      <c r="AC22" s="602">
        <v>26478</v>
      </c>
      <c r="AD22" s="360"/>
      <c r="AE22" s="360"/>
      <c r="AF22" s="360"/>
      <c r="AG22" s="361"/>
      <c r="AH22" s="607"/>
    </row>
    <row r="23" spans="1:34" s="331" customFormat="1" x14ac:dyDescent="0.35">
      <c r="A23" s="330"/>
      <c r="B23" s="363" t="s">
        <v>35</v>
      </c>
      <c r="C23" s="350"/>
      <c r="D23" s="608">
        <v>85172</v>
      </c>
      <c r="E23" s="350"/>
      <c r="F23" s="368">
        <v>1167</v>
      </c>
      <c r="G23" s="372">
        <v>1.3701686000093927</v>
      </c>
      <c r="H23" s="350"/>
      <c r="I23" s="368">
        <v>881</v>
      </c>
      <c r="J23" s="372">
        <v>1.0343774949513924</v>
      </c>
      <c r="K23" s="368">
        <v>863</v>
      </c>
      <c r="L23" s="372">
        <v>97.956867196367753</v>
      </c>
      <c r="M23" s="368">
        <v>11</v>
      </c>
      <c r="N23" s="372">
        <v>1.2485811577752552</v>
      </c>
      <c r="O23" s="368">
        <v>0</v>
      </c>
      <c r="P23" s="372">
        <v>0</v>
      </c>
      <c r="Q23" s="368">
        <v>6</v>
      </c>
      <c r="R23" s="372">
        <v>0.68104426787741201</v>
      </c>
      <c r="S23" s="368">
        <v>1</v>
      </c>
      <c r="T23" s="372">
        <v>0.11350737797956867</v>
      </c>
      <c r="U23" s="368">
        <v>0</v>
      </c>
      <c r="V23" s="372">
        <v>0</v>
      </c>
      <c r="X23" s="606"/>
      <c r="Y23" s="606"/>
      <c r="Z23" s="606"/>
      <c r="AA23" s="1341">
        <v>44651</v>
      </c>
      <c r="AB23" s="602">
        <v>30256</v>
      </c>
      <c r="AC23" s="602">
        <v>24903</v>
      </c>
      <c r="AD23" s="360"/>
      <c r="AE23" s="360"/>
      <c r="AF23" s="360"/>
      <c r="AG23" s="361"/>
      <c r="AH23" s="607"/>
    </row>
    <row r="24" spans="1:34" s="331" customFormat="1" x14ac:dyDescent="0.35">
      <c r="A24" s="330"/>
      <c r="B24" s="363" t="s">
        <v>42</v>
      </c>
      <c r="C24" s="350"/>
      <c r="D24" s="608">
        <v>257624</v>
      </c>
      <c r="E24" s="350"/>
      <c r="F24" s="368">
        <v>3728</v>
      </c>
      <c r="G24" s="372">
        <v>1.4470701487439059</v>
      </c>
      <c r="H24" s="350"/>
      <c r="I24" s="368">
        <v>2678</v>
      </c>
      <c r="J24" s="372">
        <v>1.0394994255193615</v>
      </c>
      <c r="K24" s="368">
        <v>1961</v>
      </c>
      <c r="L24" s="372">
        <v>73.226288274831958</v>
      </c>
      <c r="M24" s="368">
        <v>127</v>
      </c>
      <c r="N24" s="372">
        <v>4.7423450336071697</v>
      </c>
      <c r="O24" s="368">
        <v>0</v>
      </c>
      <c r="P24" s="372">
        <v>0</v>
      </c>
      <c r="Q24" s="368">
        <v>36</v>
      </c>
      <c r="R24" s="372">
        <v>1.344286781179985</v>
      </c>
      <c r="S24" s="368">
        <v>4</v>
      </c>
      <c r="T24" s="372">
        <v>0.14936519790888725</v>
      </c>
      <c r="U24" s="368">
        <v>550</v>
      </c>
      <c r="V24" s="372">
        <v>20.537714712471995</v>
      </c>
      <c r="X24" s="606"/>
      <c r="Y24" s="606"/>
      <c r="Z24" s="606"/>
      <c r="AA24" s="1341">
        <v>44681</v>
      </c>
      <c r="AB24" s="602">
        <v>32696</v>
      </c>
      <c r="AC24" s="602">
        <v>22635</v>
      </c>
      <c r="AD24" s="360"/>
      <c r="AE24" s="360"/>
      <c r="AF24" s="360"/>
      <c r="AG24" s="361"/>
      <c r="AH24" s="607"/>
    </row>
    <row r="25" spans="1:34" x14ac:dyDescent="0.35">
      <c r="A25" s="332"/>
      <c r="B25" s="363" t="s">
        <v>43</v>
      </c>
      <c r="C25" s="350"/>
      <c r="D25" s="608">
        <v>67041</v>
      </c>
      <c r="E25" s="350"/>
      <c r="F25" s="368">
        <v>812</v>
      </c>
      <c r="G25" s="372">
        <v>1.2111991169582792</v>
      </c>
      <c r="H25" s="350"/>
      <c r="I25" s="368">
        <v>697</v>
      </c>
      <c r="J25" s="372">
        <v>1.039662296206799</v>
      </c>
      <c r="K25" s="368">
        <v>439</v>
      </c>
      <c r="L25" s="372">
        <v>62.984218077474893</v>
      </c>
      <c r="M25" s="368">
        <v>13</v>
      </c>
      <c r="N25" s="372">
        <v>1.8651362984218076</v>
      </c>
      <c r="O25" s="368">
        <v>0</v>
      </c>
      <c r="P25" s="372">
        <v>0</v>
      </c>
      <c r="Q25" s="368">
        <v>190</v>
      </c>
      <c r="R25" s="372">
        <v>27.259684361549496</v>
      </c>
      <c r="S25" s="368">
        <v>19</v>
      </c>
      <c r="T25" s="372">
        <v>2.7259684361549499</v>
      </c>
      <c r="U25" s="368">
        <v>36</v>
      </c>
      <c r="V25" s="372">
        <v>5.1649928263988523</v>
      </c>
      <c r="X25" s="606"/>
      <c r="Y25" s="606"/>
      <c r="Z25" s="606"/>
      <c r="AA25" s="1341">
        <v>44712</v>
      </c>
      <c r="AB25" s="602">
        <v>38586</v>
      </c>
      <c r="AC25" s="602">
        <v>22335</v>
      </c>
      <c r="AD25" s="360"/>
      <c r="AE25" s="360"/>
      <c r="AF25" s="360"/>
      <c r="AG25" s="361"/>
      <c r="AH25" s="607"/>
    </row>
    <row r="26" spans="1:34" s="331" customFormat="1" x14ac:dyDescent="0.35">
      <c r="B26" s="363" t="s">
        <v>44</v>
      </c>
      <c r="C26" s="350"/>
      <c r="D26" s="610">
        <v>21196</v>
      </c>
      <c r="E26" s="350"/>
      <c r="F26" s="377">
        <v>133</v>
      </c>
      <c r="G26" s="372">
        <v>0.62747688243064725</v>
      </c>
      <c r="H26" s="350"/>
      <c r="I26" s="377">
        <v>262</v>
      </c>
      <c r="J26" s="372">
        <v>1.2360822796754105</v>
      </c>
      <c r="K26" s="377">
        <v>262</v>
      </c>
      <c r="L26" s="372">
        <v>100</v>
      </c>
      <c r="M26" s="377">
        <v>0</v>
      </c>
      <c r="N26" s="372">
        <v>0</v>
      </c>
      <c r="O26" s="377">
        <v>0</v>
      </c>
      <c r="P26" s="372">
        <v>0</v>
      </c>
      <c r="Q26" s="377">
        <v>0</v>
      </c>
      <c r="R26" s="372">
        <v>0</v>
      </c>
      <c r="S26" s="377">
        <v>0</v>
      </c>
      <c r="T26" s="372">
        <v>0</v>
      </c>
      <c r="U26" s="377">
        <v>0</v>
      </c>
      <c r="V26" s="372">
        <v>0</v>
      </c>
      <c r="X26" s="606"/>
      <c r="Y26" s="606"/>
      <c r="Z26" s="606"/>
      <c r="AA26" s="1341">
        <v>44742</v>
      </c>
      <c r="AB26" s="602">
        <v>41750</v>
      </c>
      <c r="AC26" s="602">
        <v>23105</v>
      </c>
      <c r="AD26" s="360"/>
      <c r="AE26" s="360"/>
      <c r="AF26" s="360"/>
      <c r="AG26" s="361"/>
      <c r="AH26" s="607"/>
    </row>
    <row r="27" spans="1:34" s="331" customFormat="1" x14ac:dyDescent="0.35">
      <c r="B27" s="363" t="s">
        <v>45</v>
      </c>
      <c r="C27" s="350"/>
      <c r="D27" s="610">
        <v>117632</v>
      </c>
      <c r="E27" s="350"/>
      <c r="F27" s="377">
        <v>1785</v>
      </c>
      <c r="G27" s="372">
        <v>1.5174442328618063</v>
      </c>
      <c r="H27" s="350"/>
      <c r="I27" s="377">
        <v>1202</v>
      </c>
      <c r="J27" s="372">
        <v>1.0218307943416758</v>
      </c>
      <c r="K27" s="377">
        <v>1151</v>
      </c>
      <c r="L27" s="372">
        <v>95.757071547420963</v>
      </c>
      <c r="M27" s="377">
        <v>30</v>
      </c>
      <c r="N27" s="372">
        <v>2.4958402662229617</v>
      </c>
      <c r="O27" s="377">
        <v>0</v>
      </c>
      <c r="P27" s="372">
        <v>0</v>
      </c>
      <c r="Q27" s="377">
        <v>6</v>
      </c>
      <c r="R27" s="372">
        <v>0.49916805324459235</v>
      </c>
      <c r="S27" s="377">
        <v>10</v>
      </c>
      <c r="T27" s="372">
        <v>0.83194675540765384</v>
      </c>
      <c r="U27" s="377">
        <v>5</v>
      </c>
      <c r="V27" s="372">
        <v>0.41597337770382692</v>
      </c>
      <c r="X27" s="606"/>
      <c r="Y27" s="606"/>
      <c r="Z27" s="606"/>
      <c r="AA27" s="1341">
        <v>44773</v>
      </c>
      <c r="AB27" s="602">
        <v>30827</v>
      </c>
      <c r="AC27" s="602">
        <v>22962</v>
      </c>
      <c r="AD27" s="360"/>
      <c r="AE27" s="360"/>
      <c r="AF27" s="360"/>
      <c r="AG27" s="361"/>
      <c r="AH27" s="607"/>
    </row>
    <row r="28" spans="1:34" s="331" customFormat="1" x14ac:dyDescent="0.35">
      <c r="B28" s="363" t="s">
        <v>46</v>
      </c>
      <c r="C28" s="350"/>
      <c r="D28" s="610">
        <v>14780</v>
      </c>
      <c r="E28" s="350"/>
      <c r="F28" s="377">
        <v>300</v>
      </c>
      <c r="G28" s="383">
        <v>2.029769959404601</v>
      </c>
      <c r="H28" s="350"/>
      <c r="I28" s="377">
        <v>335</v>
      </c>
      <c r="J28" s="383">
        <v>2.266576454668471</v>
      </c>
      <c r="K28" s="377">
        <v>53</v>
      </c>
      <c r="L28" s="383">
        <v>15.82089552238806</v>
      </c>
      <c r="M28" s="377">
        <v>5</v>
      </c>
      <c r="N28" s="383">
        <v>1.4925373134328357</v>
      </c>
      <c r="O28" s="377">
        <v>96</v>
      </c>
      <c r="P28" s="383">
        <v>28.656716417910449</v>
      </c>
      <c r="Q28" s="377">
        <v>0</v>
      </c>
      <c r="R28" s="383">
        <v>0</v>
      </c>
      <c r="S28" s="377">
        <v>0</v>
      </c>
      <c r="T28" s="383">
        <v>0</v>
      </c>
      <c r="U28" s="377">
        <v>181</v>
      </c>
      <c r="V28" s="383">
        <v>54.029850746268657</v>
      </c>
      <c r="X28" s="606"/>
      <c r="Y28" s="606"/>
      <c r="Z28" s="606"/>
      <c r="AA28" s="1341">
        <v>44804</v>
      </c>
      <c r="AB28" s="602">
        <v>26047</v>
      </c>
      <c r="AC28" s="602">
        <v>23877</v>
      </c>
      <c r="AD28" s="360"/>
      <c r="AE28" s="360"/>
      <c r="AF28" s="360"/>
      <c r="AG28" s="361"/>
      <c r="AH28" s="607"/>
    </row>
    <row r="29" spans="1:34" s="331" customFormat="1" x14ac:dyDescent="0.35">
      <c r="B29" s="384" t="s">
        <v>1</v>
      </c>
      <c r="C29" s="350"/>
      <c r="D29" s="611">
        <v>5608</v>
      </c>
      <c r="E29" s="350"/>
      <c r="F29" s="389">
        <v>67</v>
      </c>
      <c r="G29" s="393">
        <v>1.1947218259629102</v>
      </c>
      <c r="H29" s="350"/>
      <c r="I29" s="389">
        <v>47</v>
      </c>
      <c r="J29" s="393">
        <v>0.83808844507845937</v>
      </c>
      <c r="K29" s="389">
        <v>30</v>
      </c>
      <c r="L29" s="393">
        <v>63.829787234042556</v>
      </c>
      <c r="M29" s="389">
        <v>4</v>
      </c>
      <c r="N29" s="393">
        <v>8.5106382978723403</v>
      </c>
      <c r="O29" s="389">
        <v>0</v>
      </c>
      <c r="P29" s="393">
        <v>0</v>
      </c>
      <c r="Q29" s="389">
        <v>6</v>
      </c>
      <c r="R29" s="393">
        <v>12.76595744680851</v>
      </c>
      <c r="S29" s="389">
        <v>2</v>
      </c>
      <c r="T29" s="393">
        <v>4.2553191489361701</v>
      </c>
      <c r="U29" s="389">
        <v>5</v>
      </c>
      <c r="V29" s="393">
        <v>10.638297872340425</v>
      </c>
      <c r="X29" s="606"/>
      <c r="Y29" s="606"/>
      <c r="Z29" s="606"/>
      <c r="AA29" s="1341">
        <v>44834</v>
      </c>
      <c r="AB29" s="602">
        <v>32379</v>
      </c>
      <c r="AC29" s="602">
        <v>24010</v>
      </c>
      <c r="AD29" s="360"/>
      <c r="AE29" s="360"/>
      <c r="AF29" s="360"/>
      <c r="AG29" s="361"/>
      <c r="AH29" s="607"/>
    </row>
    <row r="30" spans="1:34" s="328" customFormat="1" ht="7.5" customHeight="1" x14ac:dyDescent="0.35">
      <c r="A30" s="326"/>
      <c r="B30" s="327"/>
      <c r="D30" s="327"/>
      <c r="F30" s="327"/>
      <c r="G30" s="335"/>
      <c r="I30" s="327"/>
      <c r="J30" s="335"/>
      <c r="K30" s="327"/>
      <c r="L30" s="335"/>
      <c r="M30" s="327"/>
      <c r="N30" s="335"/>
      <c r="O30" s="327"/>
      <c r="P30" s="335"/>
      <c r="Q30" s="327"/>
      <c r="R30" s="335"/>
      <c r="S30" s="327"/>
      <c r="T30" s="335"/>
      <c r="U30" s="327"/>
      <c r="V30" s="335"/>
      <c r="X30" s="596"/>
      <c r="Y30" s="596"/>
      <c r="Z30" s="606"/>
      <c r="AA30" s="1341">
        <v>44865</v>
      </c>
      <c r="AB30" s="602">
        <v>29932</v>
      </c>
      <c r="AC30" s="602">
        <v>19815</v>
      </c>
      <c r="AD30" s="329"/>
      <c r="AE30" s="329"/>
      <c r="AF30" s="360"/>
      <c r="AG30" s="361"/>
      <c r="AH30" s="607"/>
    </row>
    <row r="31" spans="1:34" s="329" customFormat="1" x14ac:dyDescent="0.35">
      <c r="B31" s="1240" t="s">
        <v>0</v>
      </c>
      <c r="C31" s="320"/>
      <c r="D31" s="1248">
        <v>2161156</v>
      </c>
      <c r="E31" s="320"/>
      <c r="F31" s="1246">
        <v>38672</v>
      </c>
      <c r="G31" s="1247">
        <v>1.7894127032014349</v>
      </c>
      <c r="H31" s="320"/>
      <c r="I31" s="1246">
        <v>23837</v>
      </c>
      <c r="J31" s="1247">
        <v>1.1029745191925062</v>
      </c>
      <c r="K31" s="1246">
        <v>18359</v>
      </c>
      <c r="L31" s="1247">
        <v>77.018920166128297</v>
      </c>
      <c r="M31" s="1246">
        <v>468</v>
      </c>
      <c r="N31" s="1247">
        <v>1.963334312203717</v>
      </c>
      <c r="O31" s="1246">
        <v>602</v>
      </c>
      <c r="P31" s="1247">
        <v>2.5254855896295676</v>
      </c>
      <c r="Q31" s="1246">
        <v>1264</v>
      </c>
      <c r="R31" s="1247">
        <v>5.3026807064647397</v>
      </c>
      <c r="S31" s="1246">
        <v>817</v>
      </c>
      <c r="T31" s="1247">
        <v>3.4274447287829841</v>
      </c>
      <c r="U31" s="1246">
        <v>2327</v>
      </c>
      <c r="V31" s="1247">
        <v>9.7621344967907024</v>
      </c>
      <c r="X31" s="360"/>
      <c r="Y31" s="360"/>
      <c r="AA31" s="1341">
        <v>44895</v>
      </c>
      <c r="AB31" s="602">
        <v>32038</v>
      </c>
      <c r="AC31" s="602">
        <v>20330</v>
      </c>
      <c r="AD31" s="360"/>
      <c r="AE31" s="360"/>
      <c r="AH31" s="395"/>
    </row>
    <row r="32" spans="1:34" s="328" customFormat="1" ht="5.25" customHeight="1" x14ac:dyDescent="0.25">
      <c r="B32" s="612"/>
      <c r="C32" s="509"/>
      <c r="D32" s="496"/>
      <c r="E32" s="509"/>
      <c r="F32" s="496"/>
      <c r="G32" s="496"/>
      <c r="H32" s="496"/>
      <c r="I32" s="496"/>
      <c r="J32" s="496"/>
      <c r="K32" s="496"/>
      <c r="L32" s="496"/>
      <c r="M32" s="496"/>
      <c r="N32" s="496"/>
      <c r="O32" s="496"/>
      <c r="P32" s="496"/>
      <c r="Q32" s="496"/>
      <c r="R32" s="496"/>
      <c r="S32" s="496"/>
      <c r="T32" s="496"/>
      <c r="U32" s="496"/>
      <c r="V32" s="496"/>
      <c r="X32" s="596"/>
      <c r="Y32" s="596"/>
      <c r="Z32" s="596"/>
      <c r="AA32" s="1341">
        <v>44926</v>
      </c>
      <c r="AB32" s="602">
        <v>25446</v>
      </c>
      <c r="AC32" s="602">
        <v>23015</v>
      </c>
      <c r="AD32" s="329"/>
    </row>
    <row r="33" spans="2:30" s="394" customFormat="1" x14ac:dyDescent="0.25">
      <c r="B33" s="1472" t="s">
        <v>382</v>
      </c>
      <c r="C33" s="1472"/>
      <c r="D33" s="1472"/>
      <c r="E33" s="1472"/>
      <c r="F33" s="1472"/>
      <c r="G33" s="1472"/>
      <c r="H33" s="1472"/>
      <c r="I33" s="1472"/>
      <c r="J33" s="1472"/>
      <c r="K33" s="1472"/>
      <c r="L33" s="1472"/>
      <c r="M33" s="1472"/>
      <c r="N33" s="1472"/>
      <c r="O33" s="1472"/>
      <c r="P33" s="1472"/>
      <c r="Q33" s="1472"/>
      <c r="R33" s="1472"/>
      <c r="S33" s="1472"/>
      <c r="T33" s="1472"/>
      <c r="U33" s="1472"/>
      <c r="V33" s="1472"/>
      <c r="X33" s="596"/>
      <c r="Y33" s="596"/>
      <c r="Z33" s="596"/>
      <c r="AA33" s="1341">
        <v>44957</v>
      </c>
      <c r="AB33" s="602">
        <v>28819</v>
      </c>
      <c r="AC33" s="602">
        <v>24165</v>
      </c>
      <c r="AD33" s="329"/>
    </row>
    <row r="34" spans="2:30" s="394" customFormat="1" ht="12" customHeight="1" x14ac:dyDescent="0.25">
      <c r="B34" s="1472"/>
      <c r="C34" s="1472"/>
      <c r="D34" s="1472"/>
      <c r="E34" s="1472"/>
      <c r="F34" s="1472"/>
      <c r="G34" s="1472"/>
      <c r="H34" s="1472"/>
      <c r="I34" s="1472"/>
      <c r="J34" s="1472"/>
      <c r="K34" s="1472"/>
      <c r="L34" s="1472"/>
      <c r="M34" s="1472"/>
      <c r="N34" s="1472"/>
      <c r="O34" s="1472"/>
      <c r="P34" s="1472"/>
      <c r="Q34" s="1472"/>
      <c r="R34" s="1472"/>
      <c r="S34" s="1472"/>
      <c r="T34" s="1472"/>
      <c r="U34" s="1472"/>
      <c r="V34" s="1472"/>
      <c r="X34" s="596"/>
      <c r="Y34" s="596"/>
      <c r="Z34" s="596"/>
      <c r="AA34" s="1341">
        <v>44985</v>
      </c>
      <c r="AB34" s="602">
        <v>34747</v>
      </c>
      <c r="AC34" s="602">
        <v>23214</v>
      </c>
      <c r="AD34" s="329"/>
    </row>
    <row r="35" spans="2:30" x14ac:dyDescent="0.25">
      <c r="B35" s="1438"/>
      <c r="C35" s="1438"/>
      <c r="D35" s="1438"/>
      <c r="AA35" s="1341">
        <v>45016</v>
      </c>
      <c r="AB35" s="602">
        <v>39866</v>
      </c>
      <c r="AC35" s="602">
        <v>28170</v>
      </c>
    </row>
    <row r="36" spans="2:30" x14ac:dyDescent="0.25">
      <c r="B36" s="1418"/>
      <c r="C36" s="1418"/>
      <c r="D36" s="1418"/>
      <c r="AA36" s="1341">
        <v>45046</v>
      </c>
      <c r="AB36" s="602">
        <v>35704</v>
      </c>
      <c r="AC36" s="602">
        <v>24597</v>
      </c>
    </row>
    <row r="37" spans="2:30" x14ac:dyDescent="0.25">
      <c r="AA37" s="1341">
        <v>45077</v>
      </c>
      <c r="AB37" s="602">
        <v>38659</v>
      </c>
      <c r="AC37" s="602">
        <v>21489</v>
      </c>
    </row>
    <row r="38" spans="2:30" x14ac:dyDescent="0.25">
      <c r="AA38" s="1341">
        <v>45107</v>
      </c>
      <c r="AB38" s="602">
        <v>38600</v>
      </c>
      <c r="AC38" s="602">
        <v>21018</v>
      </c>
    </row>
    <row r="39" spans="2:30" x14ac:dyDescent="0.25">
      <c r="AA39" s="1341">
        <v>45138</v>
      </c>
      <c r="AB39" s="602">
        <v>27853</v>
      </c>
      <c r="AC39" s="602">
        <v>19454</v>
      </c>
    </row>
    <row r="40" spans="2:30" x14ac:dyDescent="0.25">
      <c r="AA40" s="1341">
        <v>45169</v>
      </c>
      <c r="AB40" s="602">
        <v>23854</v>
      </c>
      <c r="AC40" s="602">
        <v>17588</v>
      </c>
    </row>
    <row r="41" spans="2:30" x14ac:dyDescent="0.25">
      <c r="AA41" s="1341">
        <v>45199</v>
      </c>
      <c r="AB41" s="602">
        <v>30663</v>
      </c>
      <c r="AC41" s="602">
        <v>23194</v>
      </c>
    </row>
    <row r="42" spans="2:30" x14ac:dyDescent="0.25">
      <c r="AA42" s="1341">
        <v>45230</v>
      </c>
      <c r="AB42" s="602">
        <v>29848</v>
      </c>
      <c r="AC42" s="602">
        <v>22671</v>
      </c>
    </row>
    <row r="43" spans="2:30" x14ac:dyDescent="0.25">
      <c r="AA43" s="1341">
        <v>45260</v>
      </c>
      <c r="AB43" s="602">
        <v>25851</v>
      </c>
      <c r="AC43" s="602">
        <v>49513</v>
      </c>
    </row>
    <row r="44" spans="2:30" x14ac:dyDescent="0.25">
      <c r="AA44" s="1341">
        <v>45291</v>
      </c>
      <c r="AB44" s="602">
        <v>20461</v>
      </c>
      <c r="AC44" s="602">
        <v>20498</v>
      </c>
    </row>
    <row r="45" spans="2:30" x14ac:dyDescent="0.25">
      <c r="AA45" s="1341">
        <v>45322</v>
      </c>
      <c r="AB45" s="602">
        <v>31387</v>
      </c>
      <c r="AC45" s="602">
        <v>25158</v>
      </c>
    </row>
    <row r="46" spans="2:30" x14ac:dyDescent="0.25">
      <c r="AA46" s="1341">
        <v>45351</v>
      </c>
      <c r="AB46" s="602">
        <v>32616</v>
      </c>
      <c r="AC46" s="602">
        <v>29865</v>
      </c>
    </row>
    <row r="47" spans="2:30" x14ac:dyDescent="0.25">
      <c r="AA47" s="1341">
        <v>45382</v>
      </c>
      <c r="AB47" s="602">
        <v>37480</v>
      </c>
      <c r="AC47" s="602">
        <v>24763</v>
      </c>
    </row>
    <row r="48" spans="2:30" x14ac:dyDescent="0.25">
      <c r="AA48" s="1341">
        <v>45412</v>
      </c>
      <c r="AB48" s="602">
        <v>30764</v>
      </c>
      <c r="AC48" s="602">
        <v>22655</v>
      </c>
    </row>
    <row r="49" spans="27:29" x14ac:dyDescent="0.25">
      <c r="AA49" s="1341">
        <v>45443</v>
      </c>
      <c r="AB49" s="602">
        <v>29722</v>
      </c>
      <c r="AC49" s="602">
        <v>24266</v>
      </c>
    </row>
    <row r="50" spans="27:29" x14ac:dyDescent="0.25">
      <c r="AA50" s="1341">
        <v>45473</v>
      </c>
      <c r="AB50" s="602">
        <v>31629</v>
      </c>
      <c r="AC50" s="602">
        <v>22269</v>
      </c>
    </row>
    <row r="51" spans="27:29" x14ac:dyDescent="0.25">
      <c r="AA51" s="1341">
        <v>45504</v>
      </c>
      <c r="AB51" s="602">
        <v>35840</v>
      </c>
      <c r="AC51" s="602">
        <v>19983</v>
      </c>
    </row>
    <row r="52" spans="27:29" x14ac:dyDescent="0.25">
      <c r="AA52" s="1341">
        <v>45535</v>
      </c>
      <c r="AB52" s="602">
        <v>29604</v>
      </c>
      <c r="AC52" s="602">
        <v>21249</v>
      </c>
    </row>
    <row r="53" spans="27:29" x14ac:dyDescent="0.25">
      <c r="AA53" s="1341">
        <v>45565</v>
      </c>
      <c r="AB53" s="602">
        <v>23701</v>
      </c>
      <c r="AC53" s="602">
        <v>20835</v>
      </c>
    </row>
    <row r="54" spans="27:29" x14ac:dyDescent="0.25">
      <c r="AA54" s="1341">
        <v>45596</v>
      </c>
      <c r="AB54" s="602">
        <v>33448</v>
      </c>
      <c r="AC54" s="602">
        <v>20199</v>
      </c>
    </row>
    <row r="55" spans="27:29" x14ac:dyDescent="0.25">
      <c r="AA55" s="1341">
        <v>45626</v>
      </c>
      <c r="AB55" s="602">
        <v>38672</v>
      </c>
      <c r="AC55" s="602">
        <v>23837</v>
      </c>
    </row>
  </sheetData>
  <mergeCells count="19">
    <mergeCell ref="B36:D36"/>
    <mergeCell ref="K9:L9"/>
    <mergeCell ref="M9:N9"/>
    <mergeCell ref="O9:P9"/>
    <mergeCell ref="I8:J9"/>
    <mergeCell ref="K8:V8"/>
    <mergeCell ref="B33:V34"/>
    <mergeCell ref="Q9:R9"/>
    <mergeCell ref="S9:T9"/>
    <mergeCell ref="U9:V9"/>
    <mergeCell ref="B35:D35"/>
    <mergeCell ref="B2:C2"/>
    <mergeCell ref="B3:C3"/>
    <mergeCell ref="B7:B10"/>
    <mergeCell ref="D7:D9"/>
    <mergeCell ref="F7:G7"/>
    <mergeCell ref="F8:G9"/>
    <mergeCell ref="A4:V4"/>
    <mergeCell ref="B5:V5"/>
  </mergeCells>
  <printOptions horizontalCentered="1"/>
  <pageMargins left="0" right="0" top="0.43307086614173229" bottom="0.43307086614173229" header="0" footer="0"/>
  <pageSetup paperSize="9" scale="74" orientation="landscape" horizontalDpi="300" verticalDpi="300"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34">
    <tabColor theme="0"/>
    <pageSetUpPr fitToPage="1"/>
  </sheetPr>
  <dimension ref="B1:AD37"/>
  <sheetViews>
    <sheetView showGridLines="0" topLeftCell="A2" zoomScale="90" zoomScaleNormal="90" workbookViewId="0"/>
  </sheetViews>
  <sheetFormatPr baseColWidth="10" defaultColWidth="11.453125" defaultRowHeight="14.5" x14ac:dyDescent="0.25"/>
  <cols>
    <col min="1" max="1" width="1.1796875" style="615" customWidth="1"/>
    <col min="2" max="2" width="10" style="615" customWidth="1"/>
    <col min="3" max="3" width="1" style="615" customWidth="1"/>
    <col min="4" max="4" width="0.7265625" style="615" customWidth="1"/>
    <col min="5" max="5" width="7.54296875" style="615" customWidth="1"/>
    <col min="6" max="6" width="6" style="615" customWidth="1"/>
    <col min="7" max="7" width="0.54296875" style="615" customWidth="1"/>
    <col min="8" max="8" width="8" style="615" customWidth="1"/>
    <col min="9" max="9" width="6.1796875" style="615" customWidth="1"/>
    <col min="10" max="10" width="0.54296875" style="615" customWidth="1"/>
    <col min="11" max="11" width="8.26953125" style="615" bestFit="1" customWidth="1"/>
    <col min="12" max="12" width="5.81640625" style="615" customWidth="1"/>
    <col min="13" max="13" width="0.54296875" style="615" customWidth="1"/>
    <col min="14" max="14" width="6.81640625" style="615" customWidth="1"/>
    <col min="15" max="15" width="6.1796875" style="615" customWidth="1"/>
    <col min="16" max="16" width="0.54296875" style="615" customWidth="1"/>
    <col min="17" max="17" width="7" style="615" customWidth="1"/>
    <col min="18" max="18" width="5" style="615" customWidth="1"/>
    <col min="19" max="19" width="0.54296875" style="615" customWidth="1"/>
    <col min="20" max="20" width="8.1796875" style="615" customWidth="1"/>
    <col min="21" max="21" width="5.453125" style="615" customWidth="1"/>
    <col min="22" max="22" width="0.7265625" style="615" customWidth="1"/>
    <col min="23" max="23" width="8.26953125" style="615" bestFit="1" customWidth="1"/>
    <col min="24" max="24" width="6.1796875" style="615" customWidth="1"/>
    <col min="25" max="25" width="0.54296875" style="615" customWidth="1"/>
    <col min="26" max="26" width="9.81640625" style="615" bestFit="1" customWidth="1"/>
    <col min="27" max="27" width="6.1796875" style="615" customWidth="1"/>
    <col min="28" max="28" width="0.7265625" style="615" customWidth="1"/>
    <col min="29" max="29" width="9.81640625" style="615" bestFit="1" customWidth="1"/>
    <col min="30" max="30" width="7.7265625" style="615" bestFit="1" customWidth="1"/>
    <col min="31" max="16384" width="11.453125" style="615"/>
  </cols>
  <sheetData>
    <row r="1" spans="2:30" hidden="1" x14ac:dyDescent="0.25">
      <c r="E1" s="616" t="s">
        <v>36</v>
      </c>
      <c r="F1" s="616"/>
      <c r="H1" s="616" t="s">
        <v>21</v>
      </c>
      <c r="K1" s="616" t="s">
        <v>20</v>
      </c>
      <c r="N1" s="616" t="s">
        <v>19</v>
      </c>
      <c r="Q1" s="616" t="s">
        <v>18</v>
      </c>
      <c r="T1" s="616" t="s">
        <v>17</v>
      </c>
      <c r="W1" s="616" t="s">
        <v>16</v>
      </c>
      <c r="Z1" s="616" t="s">
        <v>15</v>
      </c>
    </row>
    <row r="2" spans="2:30" s="613" customFormat="1" x14ac:dyDescent="0.25">
      <c r="C2" s="617"/>
      <c r="D2" s="617"/>
      <c r="AB2" s="617"/>
    </row>
    <row r="3" spans="2:30" s="619" customFormat="1" ht="47.25" customHeight="1" x14ac:dyDescent="0.35">
      <c r="B3" s="1481"/>
      <c r="C3" s="1481"/>
      <c r="D3" s="1481"/>
      <c r="E3" s="1481"/>
      <c r="F3" s="1481"/>
      <c r="G3" s="1481"/>
      <c r="H3" s="1481"/>
      <c r="I3" s="1481"/>
      <c r="J3" s="1481"/>
      <c r="K3" s="1481"/>
      <c r="L3" s="618"/>
      <c r="M3" s="618"/>
      <c r="W3" s="620"/>
      <c r="AA3" s="620"/>
      <c r="AD3" s="620"/>
    </row>
    <row r="4" spans="2:30" s="621" customFormat="1" ht="7.5" customHeight="1" x14ac:dyDescent="0.25">
      <c r="B4" s="1482"/>
      <c r="C4" s="1482"/>
      <c r="D4" s="1482"/>
      <c r="E4" s="1482"/>
      <c r="F4" s="1482"/>
      <c r="G4" s="1482"/>
      <c r="H4" s="1482"/>
      <c r="I4" s="1482"/>
      <c r="J4" s="1482"/>
      <c r="K4" s="1482"/>
      <c r="L4" s="1482"/>
      <c r="M4" s="1482"/>
      <c r="N4" s="1482"/>
      <c r="O4" s="1482"/>
      <c r="P4" s="1482"/>
      <c r="Q4" s="1482"/>
      <c r="R4" s="1482"/>
      <c r="S4" s="1482"/>
      <c r="T4" s="1482"/>
      <c r="U4" s="1482"/>
      <c r="V4" s="1482"/>
      <c r="W4" s="1482"/>
      <c r="X4" s="1482"/>
      <c r="Y4" s="1482"/>
      <c r="Z4" s="1482"/>
      <c r="AA4" s="1482"/>
      <c r="AB4" s="1482"/>
      <c r="AC4" s="1482"/>
      <c r="AD4" s="1482"/>
    </row>
    <row r="5" spans="2:30" s="621" customFormat="1" ht="21" x14ac:dyDescent="0.25">
      <c r="B5" s="1483" t="s">
        <v>398</v>
      </c>
      <c r="C5" s="1483"/>
      <c r="D5" s="1483"/>
      <c r="E5" s="1483"/>
      <c r="F5" s="1483"/>
      <c r="G5" s="1483"/>
      <c r="H5" s="1483"/>
      <c r="I5" s="1483"/>
      <c r="J5" s="1483"/>
      <c r="K5" s="1483"/>
      <c r="L5" s="1483"/>
      <c r="M5" s="1483"/>
      <c r="N5" s="1483"/>
      <c r="O5" s="1483"/>
      <c r="P5" s="1483"/>
      <c r="Q5" s="1483"/>
      <c r="R5" s="1483"/>
      <c r="S5" s="1483"/>
      <c r="T5" s="1483"/>
      <c r="U5" s="1483"/>
      <c r="V5" s="1483"/>
      <c r="W5" s="1483"/>
      <c r="X5" s="1483"/>
      <c r="Y5" s="1483"/>
      <c r="Z5" s="1483"/>
      <c r="AA5" s="1483"/>
      <c r="AB5" s="1483"/>
      <c r="AC5" s="1483"/>
      <c r="AD5" s="1483"/>
    </row>
    <row r="6" spans="2:30" s="621" customFormat="1" ht="16.5" customHeight="1" x14ac:dyDescent="0.25">
      <c r="B6" s="1420" t="str">
        <f>porsaad!$B$6</f>
        <v>Situación a 30 de noviembre de 2024</v>
      </c>
      <c r="C6" s="1420"/>
      <c r="D6" s="1420"/>
      <c r="E6" s="1420"/>
      <c r="F6" s="1420"/>
      <c r="G6" s="1420"/>
      <c r="H6" s="1420"/>
      <c r="I6" s="1420"/>
      <c r="J6" s="1420"/>
      <c r="K6" s="1420"/>
      <c r="L6" s="1420"/>
      <c r="M6" s="1420"/>
      <c r="N6" s="1420"/>
      <c r="O6" s="1420"/>
      <c r="P6" s="1420"/>
      <c r="Q6" s="1420"/>
      <c r="R6" s="1420"/>
      <c r="S6" s="1420"/>
      <c r="T6" s="1420"/>
      <c r="U6" s="1420"/>
      <c r="V6" s="1420"/>
      <c r="W6" s="1420"/>
      <c r="X6" s="1420"/>
      <c r="Y6" s="1420"/>
      <c r="Z6" s="1420"/>
      <c r="AA6" s="1420"/>
      <c r="AB6" s="1420"/>
      <c r="AC6" s="1420"/>
      <c r="AD6" s="622"/>
    </row>
    <row r="7" spans="2:30" s="621" customFormat="1" ht="5.25" customHeight="1" x14ac:dyDescent="0.25">
      <c r="B7" s="623"/>
      <c r="C7" s="623"/>
      <c r="D7" s="623"/>
      <c r="E7" s="623"/>
      <c r="F7" s="623"/>
      <c r="G7" s="623"/>
      <c r="H7" s="623"/>
      <c r="I7" s="623"/>
      <c r="J7" s="623"/>
      <c r="K7" s="623"/>
      <c r="L7" s="623"/>
      <c r="M7" s="623"/>
      <c r="N7" s="623"/>
      <c r="O7" s="623"/>
      <c r="P7" s="623"/>
      <c r="Q7" s="623"/>
      <c r="R7" s="623"/>
      <c r="S7" s="623"/>
      <c r="T7" s="623"/>
      <c r="U7" s="623"/>
      <c r="V7" s="623"/>
      <c r="W7" s="623"/>
      <c r="X7" s="623"/>
      <c r="Y7" s="623"/>
      <c r="Z7" s="623"/>
      <c r="AA7" s="623"/>
      <c r="AB7" s="623"/>
      <c r="AC7" s="624"/>
      <c r="AD7" s="623"/>
    </row>
    <row r="8" spans="2:30" s="626" customFormat="1" ht="21.75" customHeight="1" x14ac:dyDescent="0.25">
      <c r="B8" s="1415" t="s">
        <v>27</v>
      </c>
      <c r="C8" s="625"/>
      <c r="D8" s="625"/>
      <c r="E8" s="1485" t="s">
        <v>26</v>
      </c>
      <c r="F8" s="1486"/>
      <c r="G8" s="1486"/>
      <c r="H8" s="1486"/>
      <c r="I8" s="1486"/>
      <c r="J8" s="1486"/>
      <c r="K8" s="1486"/>
      <c r="L8" s="1486"/>
      <c r="M8" s="1486"/>
      <c r="N8" s="1486"/>
      <c r="O8" s="1486"/>
      <c r="P8" s="1486"/>
      <c r="Q8" s="1486"/>
      <c r="R8" s="1486"/>
      <c r="S8" s="1486"/>
      <c r="T8" s="1486"/>
      <c r="U8" s="1486"/>
      <c r="V8" s="1486"/>
      <c r="W8" s="1486"/>
      <c r="X8" s="1486"/>
      <c r="Y8" s="1486"/>
      <c r="Z8" s="1486"/>
      <c r="AA8" s="1487"/>
      <c r="AB8" s="625"/>
      <c r="AC8" s="1413" t="s">
        <v>0</v>
      </c>
      <c r="AD8" s="1414"/>
    </row>
    <row r="9" spans="2:30" s="626" customFormat="1" ht="21.75" customHeight="1" x14ac:dyDescent="0.25">
      <c r="B9" s="1484"/>
      <c r="C9" s="625"/>
      <c r="D9" s="627"/>
      <c r="E9" s="1478" t="s">
        <v>22</v>
      </c>
      <c r="F9" s="1479"/>
      <c r="G9" s="627"/>
      <c r="H9" s="1478" t="s">
        <v>21</v>
      </c>
      <c r="I9" s="1479"/>
      <c r="J9" s="627"/>
      <c r="K9" s="1478" t="s">
        <v>20</v>
      </c>
      <c r="L9" s="1479"/>
      <c r="M9" s="627"/>
      <c r="N9" s="1478" t="s">
        <v>19</v>
      </c>
      <c r="O9" s="1479"/>
      <c r="P9" s="627"/>
      <c r="Q9" s="1478" t="s">
        <v>18</v>
      </c>
      <c r="R9" s="1479"/>
      <c r="S9" s="627"/>
      <c r="T9" s="1478" t="s">
        <v>17</v>
      </c>
      <c r="U9" s="1479"/>
      <c r="V9" s="627"/>
      <c r="W9" s="1478" t="s">
        <v>16</v>
      </c>
      <c r="X9" s="1479"/>
      <c r="Y9" s="627"/>
      <c r="Z9" s="1478" t="s">
        <v>15</v>
      </c>
      <c r="AA9" s="1479"/>
      <c r="AB9" s="625"/>
      <c r="AC9" s="1488"/>
      <c r="AD9" s="1489"/>
    </row>
    <row r="10" spans="2:30" s="626" customFormat="1" ht="21.75" customHeight="1" x14ac:dyDescent="0.25">
      <c r="B10" s="1416"/>
      <c r="C10" s="628"/>
      <c r="D10" s="627"/>
      <c r="E10" s="1218" t="s">
        <v>9</v>
      </c>
      <c r="F10" s="423" t="s">
        <v>25</v>
      </c>
      <c r="G10" s="629"/>
      <c r="H10" s="658" t="s">
        <v>9</v>
      </c>
      <c r="I10" s="423" t="s">
        <v>25</v>
      </c>
      <c r="J10" s="629"/>
      <c r="K10" s="658" t="s">
        <v>9</v>
      </c>
      <c r="L10" s="423" t="s">
        <v>25</v>
      </c>
      <c r="M10" s="629"/>
      <c r="N10" s="658" t="s">
        <v>9</v>
      </c>
      <c r="O10" s="423" t="s">
        <v>25</v>
      </c>
      <c r="P10" s="629"/>
      <c r="Q10" s="658" t="s">
        <v>9</v>
      </c>
      <c r="R10" s="423" t="s">
        <v>25</v>
      </c>
      <c r="S10" s="629"/>
      <c r="T10" s="658" t="s">
        <v>9</v>
      </c>
      <c r="U10" s="423" t="s">
        <v>25</v>
      </c>
      <c r="V10" s="629"/>
      <c r="W10" s="658" t="s">
        <v>9</v>
      </c>
      <c r="X10" s="423" t="s">
        <v>25</v>
      </c>
      <c r="Y10" s="629"/>
      <c r="Z10" s="658" t="s">
        <v>9</v>
      </c>
      <c r="AA10" s="423" t="s">
        <v>25</v>
      </c>
      <c r="AB10" s="628"/>
      <c r="AC10" s="659" t="s">
        <v>9</v>
      </c>
      <c r="AD10" s="660" t="s">
        <v>25</v>
      </c>
    </row>
    <row r="11" spans="2:30" s="631" customFormat="1" ht="9" customHeight="1" x14ac:dyDescent="0.25">
      <c r="B11" s="630"/>
      <c r="D11" s="630"/>
      <c r="E11" s="630"/>
      <c r="F11" s="630"/>
      <c r="G11" s="630"/>
      <c r="H11" s="630"/>
      <c r="I11" s="630"/>
      <c r="J11" s="630"/>
      <c r="K11" s="630"/>
      <c r="L11" s="630"/>
      <c r="M11" s="630"/>
      <c r="N11" s="630"/>
      <c r="O11" s="630"/>
      <c r="P11" s="630"/>
      <c r="Q11" s="630"/>
      <c r="R11" s="630"/>
      <c r="S11" s="630"/>
      <c r="T11" s="630"/>
      <c r="U11" s="630"/>
      <c r="V11" s="630"/>
      <c r="W11" s="630"/>
      <c r="X11" s="630"/>
      <c r="Y11" s="630"/>
      <c r="Z11" s="630"/>
      <c r="AA11" s="630"/>
      <c r="AC11" s="630"/>
      <c r="AD11" s="630"/>
    </row>
    <row r="12" spans="2:30" s="633" customFormat="1" ht="21" customHeight="1" x14ac:dyDescent="0.25">
      <c r="B12" s="632" t="s">
        <v>24</v>
      </c>
      <c r="D12" s="634"/>
      <c r="E12" s="635">
        <v>2677</v>
      </c>
      <c r="F12" s="636">
        <v>0.19897236016004008</v>
      </c>
      <c r="G12" s="634"/>
      <c r="H12" s="635">
        <v>45492</v>
      </c>
      <c r="I12" s="636">
        <v>3.3812665701907147</v>
      </c>
      <c r="J12" s="634"/>
      <c r="K12" s="635">
        <v>27064</v>
      </c>
      <c r="L12" s="636">
        <v>2.0115756277068826</v>
      </c>
      <c r="M12" s="634"/>
      <c r="N12" s="635">
        <v>37556</v>
      </c>
      <c r="O12" s="636">
        <v>2.7914105185545255</v>
      </c>
      <c r="P12" s="634"/>
      <c r="Q12" s="635">
        <v>46103</v>
      </c>
      <c r="R12" s="636">
        <v>3.4266801346501037</v>
      </c>
      <c r="S12" s="634"/>
      <c r="T12" s="635">
        <v>79142</v>
      </c>
      <c r="U12" s="636">
        <v>5.8823573133305533</v>
      </c>
      <c r="V12" s="634"/>
      <c r="W12" s="635">
        <v>293057</v>
      </c>
      <c r="X12" s="636">
        <v>21.781936104378357</v>
      </c>
      <c r="Y12" s="634"/>
      <c r="Z12" s="635">
        <v>814322</v>
      </c>
      <c r="AA12" s="636">
        <f>Z12*100/$AC$12</f>
        <v>60.52580137102882</v>
      </c>
      <c r="AB12" s="637"/>
      <c r="AC12" s="638">
        <f>E12+H12+K12+N12+Q12+T12+W12+Z12</f>
        <v>1345413</v>
      </c>
      <c r="AD12" s="446">
        <f>F12+I12+L12+O12+R12+U12+X12+AA12</f>
        <v>100</v>
      </c>
    </row>
    <row r="13" spans="2:30" s="633" customFormat="1" ht="20.25" customHeight="1" x14ac:dyDescent="0.25">
      <c r="B13" s="639" t="s">
        <v>23</v>
      </c>
      <c r="D13" s="634"/>
      <c r="E13" s="640">
        <v>3457</v>
      </c>
      <c r="F13" s="641">
        <v>0.42378543242173089</v>
      </c>
      <c r="G13" s="634"/>
      <c r="H13" s="640">
        <v>95694</v>
      </c>
      <c r="I13" s="641">
        <v>11.730900540979205</v>
      </c>
      <c r="J13" s="634"/>
      <c r="K13" s="640">
        <v>43450</v>
      </c>
      <c r="L13" s="641">
        <v>5.3264324670882868</v>
      </c>
      <c r="M13" s="634"/>
      <c r="N13" s="640">
        <v>48810</v>
      </c>
      <c r="O13" s="641">
        <v>5.983502156929327</v>
      </c>
      <c r="P13" s="634"/>
      <c r="Q13" s="640">
        <v>51199</v>
      </c>
      <c r="R13" s="641">
        <v>6.2763640018976563</v>
      </c>
      <c r="S13" s="634"/>
      <c r="T13" s="640">
        <v>79519</v>
      </c>
      <c r="U13" s="641">
        <v>9.7480456467294232</v>
      </c>
      <c r="V13" s="634"/>
      <c r="W13" s="640">
        <v>176321</v>
      </c>
      <c r="X13" s="641">
        <v>21.614773280310096</v>
      </c>
      <c r="Y13" s="634"/>
      <c r="Z13" s="640">
        <v>317293</v>
      </c>
      <c r="AA13" s="641">
        <f>Z13*100/$AC$13</f>
        <v>38.896196473644274</v>
      </c>
      <c r="AB13" s="637"/>
      <c r="AC13" s="642">
        <f>E13+H13+K13+N13+Q13+T13+W13+Z13</f>
        <v>815743</v>
      </c>
      <c r="AD13" s="643">
        <f>F13+I13+L13+O13+R13+U13+X13+AA13</f>
        <v>100</v>
      </c>
    </row>
    <row r="14" spans="2:30" s="649" customFormat="1" ht="3" customHeight="1" x14ac:dyDescent="0.25">
      <c r="B14" s="644"/>
      <c r="C14" s="645"/>
      <c r="D14" s="637"/>
      <c r="E14" s="646"/>
      <c r="F14" s="647"/>
      <c r="G14" s="637"/>
      <c r="H14" s="646"/>
      <c r="I14" s="647"/>
      <c r="J14" s="637"/>
      <c r="K14" s="646"/>
      <c r="L14" s="647"/>
      <c r="M14" s="637"/>
      <c r="N14" s="646"/>
      <c r="O14" s="647"/>
      <c r="P14" s="637"/>
      <c r="Q14" s="646"/>
      <c r="R14" s="647"/>
      <c r="S14" s="637"/>
      <c r="T14" s="646"/>
      <c r="U14" s="647"/>
      <c r="V14" s="637"/>
      <c r="W14" s="646"/>
      <c r="X14" s="647"/>
      <c r="Y14" s="637"/>
      <c r="Z14" s="646"/>
      <c r="AA14" s="647"/>
      <c r="AB14" s="637"/>
      <c r="AC14" s="646"/>
      <c r="AD14" s="648"/>
    </row>
    <row r="15" spans="2:30" s="918" customFormat="1" ht="18" customHeight="1" x14ac:dyDescent="0.25">
      <c r="B15" s="1228" t="s">
        <v>0</v>
      </c>
      <c r="C15" s="1229"/>
      <c r="D15" s="1249"/>
      <c r="E15" s="1230">
        <f>SUM(E12:E13)</f>
        <v>6134</v>
      </c>
      <c r="F15" s="1250">
        <f>E15*100/$AC$15</f>
        <v>0.28382958009509723</v>
      </c>
      <c r="G15" s="1249"/>
      <c r="H15" s="1230">
        <f>SUM(H12:H13)</f>
        <v>141186</v>
      </c>
      <c r="I15" s="1250">
        <f>H15*100/$AC$15</f>
        <v>6.5328925815628303</v>
      </c>
      <c r="J15" s="1249"/>
      <c r="K15" s="1230">
        <f>SUM(K12:K13)</f>
        <v>70514</v>
      </c>
      <c r="L15" s="1250">
        <f>K15*100/$AC$15</f>
        <v>3.2627908397172622</v>
      </c>
      <c r="M15" s="1249"/>
      <c r="N15" s="1230">
        <f>SUM(N12:N13)</f>
        <v>86366</v>
      </c>
      <c r="O15" s="1250">
        <f>N15*100/$AC$15</f>
        <v>3.9962871722355997</v>
      </c>
      <c r="P15" s="1249"/>
      <c r="Q15" s="1230">
        <f>SUM(Q12:Q13)</f>
        <v>97302</v>
      </c>
      <c r="R15" s="1250">
        <f>Q15*100/$AC$15</f>
        <v>4.5023126511922325</v>
      </c>
      <c r="S15" s="1249"/>
      <c r="T15" s="1230">
        <f>SUM(T12:T13)</f>
        <v>158661</v>
      </c>
      <c r="U15" s="1250">
        <f>T15*100/$AC$15</f>
        <v>7.3414876112598995</v>
      </c>
      <c r="V15" s="1249"/>
      <c r="W15" s="1230">
        <f>SUM(W12:W13)</f>
        <v>469378</v>
      </c>
      <c r="X15" s="1250">
        <f>W15*100/$AC$15</f>
        <v>21.718839361897057</v>
      </c>
      <c r="Y15" s="1249"/>
      <c r="Z15" s="1230">
        <f>SUM(Z12:Z13)</f>
        <v>1131615</v>
      </c>
      <c r="AA15" s="1250">
        <f>Z15*100/$AC$15</f>
        <v>52.361560202040017</v>
      </c>
      <c r="AB15" s="1249"/>
      <c r="AC15" s="1230">
        <f>E15+H15+K15+N15+Q15+T15+W15+Z15</f>
        <v>2161156</v>
      </c>
      <c r="AD15" s="1251">
        <f>F15+I15+L15+O15+R15+U15+X15+AA15</f>
        <v>100</v>
      </c>
    </row>
    <row r="16" spans="2:30" s="631" customFormat="1" ht="5.25" customHeight="1" x14ac:dyDescent="0.25">
      <c r="B16" s="651"/>
      <c r="C16" s="651"/>
      <c r="D16" s="651"/>
      <c r="E16" s="651"/>
      <c r="F16" s="651"/>
      <c r="G16" s="651"/>
      <c r="H16" s="651"/>
      <c r="I16" s="651"/>
      <c r="J16" s="651"/>
      <c r="K16" s="651"/>
      <c r="L16" s="651"/>
      <c r="M16" s="651"/>
      <c r="N16" s="651"/>
      <c r="O16" s="652"/>
      <c r="P16" s="652"/>
    </row>
    <row r="17" spans="2:16" s="631" customFormat="1" ht="12.75" customHeight="1" x14ac:dyDescent="0.25">
      <c r="B17" s="652"/>
      <c r="C17" s="652"/>
      <c r="D17" s="652"/>
      <c r="E17" s="652"/>
      <c r="F17" s="652"/>
      <c r="G17" s="652"/>
      <c r="H17" s="652"/>
      <c r="I17" s="652"/>
      <c r="J17" s="652"/>
      <c r="K17" s="652"/>
      <c r="L17" s="652"/>
      <c r="M17" s="652"/>
      <c r="N17" s="652"/>
      <c r="O17" s="652"/>
      <c r="P17" s="652"/>
    </row>
    <row r="18" spans="2:16" s="649" customFormat="1" ht="24.75" customHeight="1" x14ac:dyDescent="0.25">
      <c r="B18" s="653"/>
      <c r="C18" s="653"/>
      <c r="D18" s="653"/>
      <c r="E18" s="653" t="s">
        <v>22</v>
      </c>
      <c r="F18" s="653" t="s">
        <v>21</v>
      </c>
      <c r="G18" s="653"/>
      <c r="H18" s="653" t="s">
        <v>20</v>
      </c>
      <c r="I18" s="653" t="s">
        <v>19</v>
      </c>
      <c r="J18" s="653"/>
      <c r="K18" s="653" t="s">
        <v>18</v>
      </c>
      <c r="L18" s="653" t="s">
        <v>17</v>
      </c>
      <c r="M18" s="653"/>
      <c r="N18" s="653" t="s">
        <v>16</v>
      </c>
      <c r="O18" s="653" t="s">
        <v>15</v>
      </c>
      <c r="P18" s="653"/>
    </row>
    <row r="19" spans="2:16" s="649" customFormat="1" x14ac:dyDescent="0.25">
      <c r="B19" s="654"/>
      <c r="C19" s="654"/>
      <c r="D19" s="654"/>
      <c r="E19" s="654">
        <f>E15</f>
        <v>6134</v>
      </c>
      <c r="F19" s="655">
        <f>H15</f>
        <v>141186</v>
      </c>
      <c r="G19" s="655"/>
      <c r="H19" s="655">
        <f>K15</f>
        <v>70514</v>
      </c>
      <c r="I19" s="655">
        <f>N15</f>
        <v>86366</v>
      </c>
      <c r="J19" s="655"/>
      <c r="K19" s="655">
        <f>Q15</f>
        <v>97302</v>
      </c>
      <c r="L19" s="655">
        <f>T15</f>
        <v>158661</v>
      </c>
      <c r="M19" s="655"/>
      <c r="N19" s="655">
        <f>W15</f>
        <v>469378</v>
      </c>
      <c r="O19" s="655">
        <f>Z15</f>
        <v>1131615</v>
      </c>
      <c r="P19" s="655"/>
    </row>
    <row r="20" spans="2:16" s="631" customFormat="1" x14ac:dyDescent="0.25">
      <c r="B20" s="652"/>
      <c r="C20" s="652"/>
      <c r="D20" s="652"/>
      <c r="E20" s="652"/>
      <c r="F20" s="652"/>
      <c r="G20" s="652"/>
      <c r="H20" s="652"/>
      <c r="I20" s="652"/>
      <c r="J20" s="652"/>
      <c r="K20" s="652"/>
      <c r="L20" s="652"/>
      <c r="M20" s="652"/>
      <c r="N20" s="652"/>
      <c r="O20" s="652"/>
      <c r="P20" s="652"/>
    </row>
    <row r="21" spans="2:16" s="631" customFormat="1" x14ac:dyDescent="0.25">
      <c r="B21" s="652"/>
      <c r="C21" s="652"/>
      <c r="D21" s="652"/>
      <c r="E21" s="652"/>
      <c r="F21" s="652"/>
      <c r="G21" s="652"/>
      <c r="H21" s="652"/>
      <c r="I21" s="652"/>
      <c r="J21" s="652"/>
      <c r="K21" s="652"/>
      <c r="L21" s="652"/>
      <c r="M21" s="652"/>
      <c r="N21" s="652"/>
      <c r="O21" s="652"/>
      <c r="P21" s="652"/>
    </row>
    <row r="22" spans="2:16" s="631" customFormat="1" x14ac:dyDescent="0.25">
      <c r="B22" s="652"/>
      <c r="C22" s="652"/>
      <c r="D22" s="652"/>
      <c r="E22" s="652"/>
      <c r="F22" s="652"/>
      <c r="G22" s="652"/>
      <c r="H22" s="652"/>
      <c r="I22" s="652"/>
      <c r="J22" s="652"/>
      <c r="K22" s="652"/>
      <c r="L22" s="652"/>
      <c r="M22" s="652"/>
      <c r="N22" s="652"/>
      <c r="O22" s="652"/>
      <c r="P22" s="652"/>
    </row>
    <row r="23" spans="2:16" s="631" customFormat="1" x14ac:dyDescent="0.25">
      <c r="B23" s="652"/>
      <c r="C23" s="652"/>
      <c r="D23" s="652"/>
      <c r="E23" s="652"/>
      <c r="F23" s="652"/>
      <c r="G23" s="652"/>
      <c r="H23" s="652"/>
      <c r="I23" s="652"/>
      <c r="J23" s="652"/>
      <c r="K23" s="652"/>
      <c r="L23" s="652"/>
      <c r="M23" s="652"/>
      <c r="N23" s="652"/>
      <c r="O23" s="652"/>
      <c r="P23" s="652"/>
    </row>
    <row r="24" spans="2:16" s="631" customFormat="1" x14ac:dyDescent="0.25">
      <c r="B24" s="652"/>
      <c r="C24" s="652"/>
      <c r="D24" s="652"/>
      <c r="E24" s="652"/>
      <c r="F24" s="652"/>
      <c r="G24" s="652"/>
      <c r="H24" s="652"/>
      <c r="I24" s="652"/>
      <c r="J24" s="652"/>
      <c r="K24" s="652"/>
      <c r="L24" s="652"/>
      <c r="M24" s="652"/>
      <c r="N24" s="652"/>
      <c r="O24" s="652"/>
      <c r="P24" s="652"/>
    </row>
    <row r="25" spans="2:16" s="631" customFormat="1" x14ac:dyDescent="0.25">
      <c r="B25" s="652"/>
      <c r="C25" s="652"/>
      <c r="D25" s="652"/>
      <c r="E25" s="652"/>
      <c r="F25" s="652"/>
      <c r="G25" s="652"/>
      <c r="H25" s="652"/>
      <c r="I25" s="652"/>
      <c r="J25" s="652"/>
      <c r="K25" s="652"/>
      <c r="L25" s="652"/>
      <c r="M25" s="652"/>
      <c r="N25" s="652"/>
      <c r="O25" s="652"/>
      <c r="P25" s="652"/>
    </row>
    <row r="26" spans="2:16" s="631" customFormat="1" x14ac:dyDescent="0.25">
      <c r="B26" s="652"/>
      <c r="C26" s="652"/>
      <c r="D26" s="652"/>
      <c r="E26" s="652"/>
      <c r="F26" s="652"/>
      <c r="G26" s="652"/>
      <c r="H26" s="652"/>
      <c r="I26" s="652"/>
      <c r="J26" s="652"/>
      <c r="K26" s="652"/>
      <c r="L26" s="652"/>
      <c r="M26" s="652"/>
      <c r="N26" s="652"/>
      <c r="O26" s="652"/>
      <c r="P26" s="652"/>
    </row>
    <row r="27" spans="2:16" s="631" customFormat="1" x14ac:dyDescent="0.25">
      <c r="B27" s="652"/>
      <c r="C27" s="652"/>
      <c r="D27" s="652"/>
      <c r="E27" s="652"/>
      <c r="F27" s="652"/>
      <c r="G27" s="652"/>
      <c r="H27" s="652"/>
      <c r="I27" s="652"/>
      <c r="J27" s="652"/>
      <c r="K27" s="652"/>
      <c r="L27" s="652"/>
      <c r="M27" s="652"/>
      <c r="N27" s="652"/>
      <c r="O27" s="652"/>
      <c r="P27" s="652"/>
    </row>
    <row r="28" spans="2:16" s="631" customFormat="1" x14ac:dyDescent="0.25">
      <c r="B28" s="652"/>
      <c r="C28" s="652"/>
      <c r="D28" s="652"/>
      <c r="E28" s="652"/>
      <c r="F28" s="652"/>
      <c r="G28" s="652"/>
      <c r="H28" s="652"/>
      <c r="I28" s="652"/>
      <c r="J28" s="652"/>
      <c r="K28" s="652"/>
      <c r="L28" s="652"/>
      <c r="M28" s="652"/>
      <c r="N28" s="652"/>
      <c r="O28" s="652"/>
      <c r="P28" s="652"/>
    </row>
    <row r="29" spans="2:16" s="631" customFormat="1" x14ac:dyDescent="0.25">
      <c r="B29" s="652"/>
      <c r="C29" s="652"/>
      <c r="D29" s="652"/>
      <c r="E29" s="652"/>
      <c r="F29" s="652"/>
      <c r="G29" s="652"/>
      <c r="H29" s="652"/>
      <c r="I29" s="652"/>
      <c r="J29" s="652"/>
      <c r="K29" s="652"/>
      <c r="L29" s="652"/>
      <c r="M29" s="652"/>
      <c r="N29" s="652"/>
      <c r="O29" s="652"/>
      <c r="P29" s="652"/>
    </row>
    <row r="30" spans="2:16" s="631" customFormat="1" x14ac:dyDescent="0.25">
      <c r="B30" s="652"/>
      <c r="C30" s="652"/>
      <c r="D30" s="652"/>
      <c r="E30" s="652"/>
      <c r="F30" s="652"/>
      <c r="G30" s="652"/>
      <c r="H30" s="652"/>
      <c r="I30" s="652"/>
      <c r="J30" s="652"/>
      <c r="K30" s="652"/>
      <c r="L30" s="652"/>
      <c r="M30" s="652"/>
      <c r="N30" s="652"/>
      <c r="O30" s="652"/>
      <c r="P30" s="652"/>
    </row>
    <row r="31" spans="2:16" s="631" customFormat="1" ht="5.25" customHeight="1" x14ac:dyDescent="0.25">
      <c r="B31" s="652"/>
      <c r="C31" s="652"/>
      <c r="D31" s="652"/>
      <c r="E31" s="652"/>
      <c r="F31" s="652"/>
      <c r="G31" s="652"/>
      <c r="H31" s="652"/>
      <c r="I31" s="652"/>
      <c r="J31" s="652"/>
      <c r="K31" s="652"/>
      <c r="L31" s="652"/>
      <c r="M31" s="652"/>
      <c r="N31" s="652"/>
      <c r="O31" s="652"/>
      <c r="P31" s="652"/>
    </row>
    <row r="32" spans="2:16" s="631" customFormat="1" ht="5.25" customHeight="1" x14ac:dyDescent="0.25">
      <c r="B32" s="652"/>
      <c r="C32" s="652"/>
      <c r="D32" s="652"/>
      <c r="E32" s="652"/>
      <c r="F32" s="652"/>
      <c r="G32" s="652"/>
      <c r="H32" s="652"/>
      <c r="I32" s="652"/>
      <c r="J32" s="652"/>
      <c r="K32" s="652"/>
      <c r="L32" s="652"/>
      <c r="M32" s="652"/>
      <c r="N32" s="652"/>
      <c r="O32" s="652"/>
      <c r="P32" s="652"/>
    </row>
    <row r="33" spans="2:16" s="631" customFormat="1" ht="16.5" customHeight="1" x14ac:dyDescent="0.25">
      <c r="B33" s="652"/>
      <c r="C33" s="652"/>
      <c r="D33" s="652"/>
      <c r="E33" s="652"/>
      <c r="F33" s="652"/>
      <c r="G33" s="652"/>
      <c r="H33" s="652"/>
      <c r="I33" s="652"/>
      <c r="J33" s="652"/>
      <c r="K33" s="652"/>
      <c r="L33" s="652"/>
      <c r="M33" s="652"/>
      <c r="N33" s="652"/>
      <c r="O33" s="652"/>
      <c r="P33" s="652"/>
    </row>
    <row r="34" spans="2:16" s="631" customFormat="1" x14ac:dyDescent="0.25">
      <c r="B34" s="652"/>
      <c r="C34" s="652"/>
      <c r="D34" s="652"/>
      <c r="E34" s="652"/>
      <c r="F34" s="652"/>
      <c r="G34" s="652"/>
      <c r="H34" s="652"/>
      <c r="I34" s="652"/>
      <c r="J34" s="652"/>
      <c r="K34" s="652"/>
      <c r="L34" s="652"/>
      <c r="M34" s="652"/>
      <c r="N34" s="652"/>
      <c r="O34" s="652"/>
      <c r="P34" s="652"/>
    </row>
    <row r="35" spans="2:16" s="631" customFormat="1" x14ac:dyDescent="0.25"/>
    <row r="36" spans="2:16" s="650" customFormat="1" x14ac:dyDescent="0.25">
      <c r="B36" s="1480" t="s">
        <v>14</v>
      </c>
      <c r="C36" s="1480"/>
      <c r="D36" s="1480"/>
      <c r="E36" s="1480"/>
      <c r="F36" s="1480"/>
      <c r="G36" s="1480"/>
      <c r="H36" s="1480"/>
      <c r="I36" s="1480"/>
      <c r="J36" s="1480"/>
      <c r="K36" s="1480"/>
    </row>
    <row r="37" spans="2:16" s="657" customFormat="1" ht="12.75" customHeight="1" x14ac:dyDescent="0.25">
      <c r="B37" s="1490"/>
      <c r="C37" s="1491"/>
      <c r="D37" s="1491"/>
      <c r="E37" s="1491"/>
      <c r="F37" s="1491"/>
      <c r="G37" s="1491"/>
      <c r="H37" s="1491"/>
      <c r="I37" s="1491"/>
      <c r="J37" s="1491"/>
      <c r="K37" s="1491"/>
      <c r="L37" s="1491"/>
      <c r="M37" s="1491"/>
      <c r="N37" s="1491"/>
      <c r="O37" s="1491"/>
      <c r="P37" s="656"/>
    </row>
  </sheetData>
  <mergeCells count="17">
    <mergeCell ref="B37:O37"/>
    <mergeCell ref="N9:O9"/>
    <mergeCell ref="Q9:R9"/>
    <mergeCell ref="T9:U9"/>
    <mergeCell ref="W9:X9"/>
    <mergeCell ref="Z9:AA9"/>
    <mergeCell ref="B36:K36"/>
    <mergeCell ref="B3:K3"/>
    <mergeCell ref="B4:AD4"/>
    <mergeCell ref="B5:AD5"/>
    <mergeCell ref="B6:AC6"/>
    <mergeCell ref="B8:B10"/>
    <mergeCell ref="E8:AA8"/>
    <mergeCell ref="AC8:AD9"/>
    <mergeCell ref="E9:F9"/>
    <mergeCell ref="H9:I9"/>
    <mergeCell ref="K9:L9"/>
  </mergeCells>
  <printOptions horizontalCentered="1"/>
  <pageMargins left="0" right="0" top="0.43307086614173229" bottom="0.43307086614173229" header="0" footer="0"/>
  <pageSetup paperSize="9" scale="98" orientation="landscape"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05">
    <tabColor theme="0"/>
    <pageSetUpPr fitToPage="1"/>
  </sheetPr>
  <dimension ref="A1:U40"/>
  <sheetViews>
    <sheetView zoomScaleNormal="100" workbookViewId="0"/>
  </sheetViews>
  <sheetFormatPr baseColWidth="10" defaultColWidth="11.453125" defaultRowHeight="15" x14ac:dyDescent="0.25"/>
  <cols>
    <col min="1" max="1" width="2" style="212" customWidth="1"/>
    <col min="2" max="2" width="4.54296875" style="212" customWidth="1"/>
    <col min="3" max="3" width="13.453125" style="212" customWidth="1"/>
    <col min="4" max="4" width="0.81640625" style="212" customWidth="1"/>
    <col min="5" max="5" width="7" style="212" customWidth="1"/>
    <col min="6" max="6" width="7.1796875" style="212" customWidth="1"/>
    <col min="7" max="7" width="7" style="212" customWidth="1"/>
    <col min="8" max="8" width="7.1796875" style="212" customWidth="1"/>
    <col min="9" max="9" width="7" style="212" customWidth="1"/>
    <col min="10" max="10" width="7.1796875" style="212" customWidth="1"/>
    <col min="11" max="11" width="7" style="212" customWidth="1"/>
    <col min="12" max="12" width="7.1796875" style="212" customWidth="1"/>
    <col min="13" max="13" width="7" style="212" customWidth="1"/>
    <col min="14" max="14" width="7.1796875" style="212" customWidth="1"/>
    <col min="15" max="15" width="7" style="209" customWidth="1"/>
    <col min="16" max="16" width="5.26953125" style="212" customWidth="1"/>
    <col min="17" max="17" width="7" style="209" customWidth="1"/>
    <col min="18" max="18" width="7.1796875" style="212" customWidth="1"/>
    <col min="19" max="19" width="2.81640625" style="212" customWidth="1"/>
    <col min="20" max="20" width="11.1796875" style="212" customWidth="1"/>
    <col min="21" max="16384" width="11.453125" style="212"/>
  </cols>
  <sheetData>
    <row r="1" spans="1:20" s="209" customFormat="1" ht="13.5" customHeight="1" x14ac:dyDescent="0.25"/>
    <row r="2" spans="1:20" s="211" customFormat="1" ht="66.75" customHeight="1" x14ac:dyDescent="0.3">
      <c r="A2" s="210"/>
      <c r="B2" s="1360"/>
      <c r="C2" s="1360"/>
      <c r="D2" s="1360"/>
      <c r="E2" s="1360"/>
      <c r="F2" s="1360"/>
      <c r="G2" s="1360"/>
      <c r="H2" s="1360"/>
      <c r="I2" s="1360"/>
      <c r="J2" s="1360"/>
      <c r="K2" s="1360"/>
      <c r="L2" s="1360"/>
      <c r="M2" s="1360"/>
      <c r="N2" s="1360"/>
      <c r="O2" s="1360"/>
      <c r="P2" s="1360"/>
      <c r="Q2" s="1360"/>
      <c r="R2" s="1360"/>
      <c r="S2" s="210"/>
      <c r="T2" s="210"/>
    </row>
    <row r="3" spans="1:20" x14ac:dyDescent="0.25">
      <c r="C3" s="1361" t="s">
        <v>290</v>
      </c>
      <c r="D3" s="1361"/>
      <c r="E3" s="1361"/>
    </row>
    <row r="5" spans="1:20" ht="23.25" customHeight="1" x14ac:dyDescent="0.25">
      <c r="B5" s="1362" t="s">
        <v>291</v>
      </c>
      <c r="C5" s="1363"/>
      <c r="D5" s="1363"/>
      <c r="E5" s="1363"/>
      <c r="F5" s="1363"/>
      <c r="G5" s="1363"/>
      <c r="H5" s="1363"/>
      <c r="I5" s="1363"/>
      <c r="J5" s="1363"/>
      <c r="K5" s="1363"/>
      <c r="L5" s="1363"/>
      <c r="M5" s="1363"/>
      <c r="N5" s="1363"/>
      <c r="O5" s="1363"/>
      <c r="P5" s="1363"/>
      <c r="Q5" s="1364">
        <v>45626</v>
      </c>
      <c r="R5" s="1365"/>
      <c r="S5" s="1365"/>
    </row>
    <row r="6" spans="1:20" ht="19" customHeight="1" x14ac:dyDescent="0.25">
      <c r="B6" s="213"/>
      <c r="C6" s="213"/>
      <c r="D6" s="213"/>
      <c r="E6" s="213"/>
      <c r="F6" s="213"/>
      <c r="G6" s="213"/>
      <c r="H6" s="213"/>
      <c r="I6" s="213"/>
      <c r="J6" s="213"/>
      <c r="K6" s="213"/>
      <c r="L6" s="213"/>
      <c r="M6" s="213"/>
      <c r="N6" s="213"/>
      <c r="O6" s="213"/>
      <c r="P6" s="213"/>
      <c r="Q6" s="213"/>
      <c r="R6" s="213"/>
      <c r="S6" s="213"/>
    </row>
    <row r="7" spans="1:20" ht="18.75" customHeight="1" x14ac:dyDescent="0.25">
      <c r="B7" s="1366" t="s">
        <v>292</v>
      </c>
      <c r="C7" s="1366"/>
      <c r="D7" s="1366"/>
      <c r="E7" s="1366"/>
      <c r="F7" s="1366"/>
      <c r="G7" s="1366"/>
      <c r="H7" s="1366"/>
      <c r="I7" s="1366"/>
      <c r="J7" s="1366"/>
      <c r="K7" s="1366"/>
      <c r="L7" s="1366"/>
      <c r="M7" s="1366"/>
      <c r="N7" s="1366"/>
      <c r="O7" s="1366"/>
      <c r="P7" s="1366"/>
      <c r="Q7" s="1366"/>
      <c r="R7" s="1366"/>
      <c r="S7" s="1366"/>
    </row>
    <row r="8" spans="1:20" ht="18.75" customHeight="1" x14ac:dyDescent="0.25">
      <c r="B8" s="1359" t="s">
        <v>293</v>
      </c>
      <c r="C8" s="1359"/>
      <c r="D8" s="1359"/>
      <c r="E8" s="1359"/>
      <c r="F8" s="1359"/>
      <c r="G8" s="1359"/>
      <c r="H8" s="1359"/>
      <c r="I8" s="1359"/>
      <c r="J8" s="1359"/>
      <c r="K8" s="1359"/>
      <c r="L8" s="1359"/>
      <c r="M8" s="1359"/>
      <c r="N8" s="1359"/>
      <c r="O8" s="1359"/>
      <c r="P8" s="1359"/>
      <c r="Q8" s="1359"/>
      <c r="R8" s="1359"/>
      <c r="S8" s="1359"/>
    </row>
    <row r="9" spans="1:20" ht="18.75" customHeight="1" x14ac:dyDescent="0.25">
      <c r="B9" s="1359" t="s">
        <v>294</v>
      </c>
      <c r="C9" s="1359"/>
      <c r="D9" s="1359"/>
      <c r="E9" s="1359"/>
      <c r="F9" s="1359"/>
      <c r="G9" s="1359"/>
      <c r="H9" s="1359"/>
      <c r="I9" s="1359"/>
      <c r="J9" s="1359"/>
      <c r="K9" s="1359"/>
      <c r="L9" s="1359"/>
      <c r="M9" s="1359"/>
      <c r="N9" s="1359"/>
      <c r="O9" s="1359"/>
      <c r="P9" s="1359"/>
      <c r="Q9" s="1359"/>
      <c r="R9" s="1359"/>
      <c r="S9" s="1359"/>
    </row>
    <row r="10" spans="1:20" ht="18.75" customHeight="1" x14ac:dyDescent="0.25">
      <c r="B10" s="1359" t="s">
        <v>295</v>
      </c>
      <c r="C10" s="1359"/>
      <c r="D10" s="1359"/>
      <c r="E10" s="1359"/>
      <c r="F10" s="1359"/>
      <c r="G10" s="1359"/>
      <c r="H10" s="1359"/>
      <c r="I10" s="1359"/>
      <c r="J10" s="1359"/>
      <c r="K10" s="1359"/>
      <c r="L10" s="1359"/>
      <c r="M10" s="1359"/>
      <c r="N10" s="1359"/>
      <c r="O10" s="1359"/>
      <c r="P10" s="1359"/>
      <c r="Q10" s="1359"/>
      <c r="R10" s="1359"/>
      <c r="S10" s="1359"/>
    </row>
    <row r="11" spans="1:20" ht="18.75" customHeight="1" x14ac:dyDescent="0.25">
      <c r="B11" s="1359" t="s">
        <v>296</v>
      </c>
      <c r="C11" s="1359"/>
      <c r="D11" s="1359"/>
      <c r="E11" s="1359"/>
      <c r="F11" s="1359"/>
      <c r="G11" s="1359"/>
      <c r="H11" s="1359"/>
      <c r="I11" s="1359"/>
      <c r="J11" s="1359"/>
      <c r="K11" s="1359"/>
      <c r="L11" s="1359"/>
      <c r="M11" s="1359"/>
      <c r="N11" s="1359"/>
      <c r="O11" s="1359"/>
      <c r="P11" s="1359"/>
      <c r="Q11" s="1359"/>
      <c r="R11" s="1359"/>
      <c r="S11" s="1359"/>
    </row>
    <row r="12" spans="1:20" ht="18.75" customHeight="1" x14ac:dyDescent="0.25">
      <c r="B12" s="1359" t="s">
        <v>297</v>
      </c>
      <c r="C12" s="1359"/>
      <c r="D12" s="1359"/>
      <c r="E12" s="1359"/>
      <c r="F12" s="1359"/>
      <c r="G12" s="1359"/>
      <c r="H12" s="1359"/>
      <c r="I12" s="1359"/>
      <c r="J12" s="1359"/>
      <c r="K12" s="1359"/>
      <c r="L12" s="1359"/>
      <c r="M12" s="1359"/>
      <c r="N12" s="1359"/>
      <c r="O12" s="1359"/>
      <c r="P12" s="1359"/>
      <c r="Q12" s="1359"/>
      <c r="R12" s="1359"/>
      <c r="S12" s="1359"/>
    </row>
    <row r="13" spans="1:20" ht="18.75" customHeight="1" x14ac:dyDescent="0.25">
      <c r="B13" s="1359" t="s">
        <v>298</v>
      </c>
      <c r="C13" s="1359"/>
      <c r="D13" s="1359"/>
      <c r="E13" s="1359"/>
      <c r="F13" s="1359"/>
      <c r="G13" s="1359"/>
      <c r="H13" s="1359"/>
      <c r="I13" s="1359"/>
      <c r="J13" s="1359"/>
      <c r="K13" s="1359"/>
      <c r="L13" s="1359"/>
      <c r="M13" s="1359"/>
      <c r="N13" s="1359"/>
      <c r="O13" s="1359"/>
      <c r="P13" s="1359"/>
      <c r="Q13" s="1359"/>
      <c r="R13" s="1359"/>
      <c r="S13" s="1359"/>
    </row>
    <row r="14" spans="1:20" ht="18.75" customHeight="1" x14ac:dyDescent="0.25">
      <c r="B14" s="1359" t="s">
        <v>299</v>
      </c>
      <c r="C14" s="1359"/>
      <c r="D14" s="1359"/>
      <c r="E14" s="1359"/>
      <c r="F14" s="1359"/>
      <c r="G14" s="1359"/>
      <c r="H14" s="1359"/>
      <c r="I14" s="1359"/>
      <c r="J14" s="1359"/>
      <c r="K14" s="1359"/>
      <c r="L14" s="1359"/>
      <c r="M14" s="1359"/>
      <c r="N14" s="1359"/>
      <c r="O14" s="1359"/>
      <c r="P14" s="1359"/>
      <c r="Q14" s="1359"/>
      <c r="R14" s="1359"/>
      <c r="S14" s="1359"/>
    </row>
    <row r="15" spans="1:20" ht="18.75" customHeight="1" x14ac:dyDescent="0.25">
      <c r="B15" s="214"/>
      <c r="C15" s="214"/>
      <c r="D15" s="214"/>
      <c r="E15" s="214"/>
      <c r="F15" s="214"/>
      <c r="G15" s="214"/>
      <c r="H15" s="214"/>
      <c r="I15" s="214"/>
      <c r="J15" s="214"/>
      <c r="K15" s="214"/>
      <c r="L15" s="214"/>
      <c r="M15" s="214"/>
      <c r="N15" s="214"/>
      <c r="O15" s="214"/>
      <c r="P15" s="214"/>
      <c r="Q15" s="214"/>
      <c r="R15" s="214"/>
      <c r="S15" s="214"/>
    </row>
    <row r="16" spans="1:20" ht="18.75" customHeight="1" x14ac:dyDescent="0.25">
      <c r="B16" s="1366" t="s">
        <v>300</v>
      </c>
      <c r="C16" s="1366"/>
      <c r="D16" s="1366"/>
      <c r="E16" s="1366"/>
      <c r="F16" s="1366"/>
      <c r="G16" s="1366"/>
      <c r="H16" s="1366"/>
      <c r="I16" s="1366"/>
      <c r="J16" s="1366"/>
      <c r="K16" s="1366"/>
      <c r="L16" s="1366"/>
      <c r="M16" s="1366"/>
      <c r="N16" s="1366"/>
      <c r="O16" s="1366"/>
      <c r="P16" s="1366"/>
      <c r="Q16" s="1366"/>
      <c r="R16" s="1366"/>
      <c r="S16" s="1366"/>
    </row>
    <row r="17" spans="2:21" ht="18.75" customHeight="1" x14ac:dyDescent="0.25">
      <c r="B17" s="1359" t="s">
        <v>301</v>
      </c>
      <c r="C17" s="1359"/>
      <c r="D17" s="1359"/>
      <c r="E17" s="1359"/>
      <c r="F17" s="1359"/>
      <c r="G17" s="1359"/>
      <c r="H17" s="1359"/>
      <c r="I17" s="1359"/>
      <c r="J17" s="1359"/>
      <c r="K17" s="1359"/>
      <c r="L17" s="1359"/>
      <c r="M17" s="1359"/>
      <c r="N17" s="1359"/>
      <c r="O17" s="1359"/>
      <c r="P17" s="1359"/>
      <c r="Q17" s="1359"/>
      <c r="R17" s="1359"/>
      <c r="S17" s="1359"/>
      <c r="T17" s="214"/>
    </row>
    <row r="18" spans="2:21" ht="18.75" customHeight="1" x14ac:dyDescent="0.25">
      <c r="B18" s="1359" t="s">
        <v>302</v>
      </c>
      <c r="C18" s="1359"/>
      <c r="D18" s="1359"/>
      <c r="E18" s="1359"/>
      <c r="F18" s="1359"/>
      <c r="G18" s="1359"/>
      <c r="H18" s="1359"/>
      <c r="I18" s="1359"/>
      <c r="J18" s="1359"/>
      <c r="K18" s="1359"/>
      <c r="L18" s="1359"/>
      <c r="M18" s="1359"/>
      <c r="N18" s="1359"/>
      <c r="O18" s="1359"/>
      <c r="P18" s="1359"/>
      <c r="Q18" s="1359"/>
      <c r="R18" s="1359"/>
      <c r="S18" s="1359"/>
      <c r="T18" s="214"/>
    </row>
    <row r="19" spans="2:21" ht="18.75" customHeight="1" x14ac:dyDescent="0.25">
      <c r="B19" s="1359" t="s">
        <v>303</v>
      </c>
      <c r="C19" s="1359"/>
      <c r="D19" s="1359"/>
      <c r="E19" s="1359"/>
      <c r="F19" s="1359"/>
      <c r="G19" s="1359"/>
      <c r="H19" s="1359"/>
      <c r="I19" s="1359"/>
      <c r="J19" s="1359"/>
      <c r="K19" s="1359"/>
      <c r="L19" s="1359"/>
      <c r="M19" s="1359"/>
      <c r="N19" s="1359"/>
      <c r="O19" s="1359"/>
      <c r="P19" s="1359"/>
      <c r="Q19" s="1359"/>
      <c r="R19" s="1359"/>
      <c r="S19" s="1359"/>
      <c r="T19" s="214"/>
    </row>
    <row r="20" spans="2:21" ht="18.75" customHeight="1" x14ac:dyDescent="0.25">
      <c r="B20" s="1359" t="s">
        <v>304</v>
      </c>
      <c r="C20" s="1359"/>
      <c r="D20" s="1359"/>
      <c r="E20" s="1359"/>
      <c r="F20" s="1359"/>
      <c r="G20" s="1359"/>
      <c r="H20" s="1359"/>
      <c r="I20" s="1359"/>
      <c r="J20" s="1359"/>
      <c r="K20" s="1359"/>
      <c r="L20" s="1359"/>
      <c r="M20" s="1359"/>
      <c r="N20" s="1359"/>
      <c r="O20" s="1359"/>
      <c r="P20" s="1359"/>
      <c r="Q20" s="1359"/>
      <c r="R20" s="1359"/>
      <c r="S20" s="1359"/>
      <c r="T20" s="214"/>
    </row>
    <row r="21" spans="2:21" ht="18.75" customHeight="1" x14ac:dyDescent="0.25">
      <c r="B21" s="1359" t="s">
        <v>305</v>
      </c>
      <c r="C21" s="1359"/>
      <c r="D21" s="1359"/>
      <c r="E21" s="1359"/>
      <c r="F21" s="1359"/>
      <c r="G21" s="1359"/>
      <c r="H21" s="1359"/>
      <c r="I21" s="1359"/>
      <c r="J21" s="1359"/>
      <c r="K21" s="1359"/>
      <c r="L21" s="1359"/>
      <c r="M21" s="1359"/>
      <c r="N21" s="1359"/>
      <c r="O21" s="1359"/>
      <c r="P21" s="1359"/>
      <c r="Q21" s="1359"/>
      <c r="R21" s="1359"/>
      <c r="S21" s="1359"/>
      <c r="T21" s="1359"/>
    </row>
    <row r="22" spans="2:21" ht="18.75" customHeight="1" x14ac:dyDescent="0.25">
      <c r="B22" s="1359" t="s">
        <v>306</v>
      </c>
      <c r="C22" s="1359"/>
      <c r="D22" s="1359"/>
      <c r="E22" s="1359"/>
      <c r="F22" s="1359"/>
      <c r="G22" s="1359"/>
      <c r="H22" s="1359"/>
      <c r="I22" s="1359"/>
      <c r="J22" s="1359"/>
      <c r="K22" s="1359"/>
      <c r="L22" s="1359"/>
      <c r="M22" s="1359"/>
      <c r="N22" s="1359"/>
      <c r="O22" s="1359"/>
      <c r="P22" s="1359"/>
      <c r="Q22" s="1359"/>
      <c r="R22" s="1359"/>
      <c r="S22" s="1359"/>
      <c r="T22" s="214"/>
    </row>
    <row r="23" spans="2:21" ht="18.75" customHeight="1" x14ac:dyDescent="0.25">
      <c r="B23" s="1359" t="s">
        <v>307</v>
      </c>
      <c r="C23" s="1359"/>
      <c r="D23" s="1359"/>
      <c r="E23" s="1359"/>
      <c r="F23" s="1359"/>
      <c r="G23" s="1359"/>
      <c r="H23" s="1359"/>
      <c r="I23" s="1359"/>
      <c r="J23" s="1359"/>
      <c r="K23" s="1359"/>
      <c r="L23" s="1359"/>
      <c r="M23" s="1359"/>
      <c r="N23" s="1359"/>
      <c r="O23" s="1359"/>
      <c r="P23" s="1359"/>
      <c r="Q23" s="1359"/>
      <c r="R23" s="1359"/>
      <c r="S23" s="1359"/>
      <c r="T23" s="214"/>
    </row>
    <row r="24" spans="2:21" ht="18.75" customHeight="1" x14ac:dyDescent="0.25">
      <c r="B24" s="214"/>
      <c r="C24" s="214"/>
      <c r="D24" s="214"/>
      <c r="E24" s="214"/>
      <c r="F24" s="214"/>
      <c r="G24" s="214"/>
      <c r="H24" s="214"/>
      <c r="I24" s="214"/>
      <c r="J24" s="214"/>
      <c r="K24" s="214"/>
      <c r="L24" s="214"/>
      <c r="M24" s="214"/>
      <c r="N24" s="214"/>
      <c r="O24" s="214"/>
      <c r="P24" s="214"/>
      <c r="Q24" s="214"/>
      <c r="R24" s="214"/>
      <c r="S24" s="214"/>
    </row>
    <row r="25" spans="2:21" ht="18.75" customHeight="1" x14ac:dyDescent="0.25">
      <c r="B25" s="1366" t="s">
        <v>308</v>
      </c>
      <c r="C25" s="1366"/>
      <c r="D25" s="1366"/>
      <c r="E25" s="1366"/>
      <c r="F25" s="1366"/>
      <c r="G25" s="1366"/>
      <c r="H25" s="1366"/>
      <c r="I25" s="1366"/>
      <c r="J25" s="1366"/>
      <c r="K25" s="1366"/>
      <c r="L25" s="1366"/>
      <c r="M25" s="1366"/>
      <c r="N25" s="1366"/>
      <c r="O25" s="1366"/>
      <c r="P25" s="1366"/>
      <c r="Q25" s="1366"/>
      <c r="R25" s="1366"/>
      <c r="S25" s="1366"/>
    </row>
    <row r="26" spans="2:21" ht="18.75" customHeight="1" x14ac:dyDescent="0.25">
      <c r="B26" s="1359" t="s">
        <v>309</v>
      </c>
      <c r="C26" s="1359"/>
      <c r="D26" s="1359"/>
      <c r="E26" s="1359"/>
      <c r="F26" s="1359"/>
      <c r="G26" s="1359"/>
      <c r="H26" s="1359"/>
      <c r="I26" s="1359"/>
      <c r="J26" s="1359"/>
      <c r="K26" s="1359"/>
      <c r="L26" s="1359"/>
      <c r="M26" s="1359"/>
      <c r="N26" s="1359"/>
      <c r="O26" s="1359"/>
      <c r="P26" s="1359"/>
      <c r="Q26" s="1359"/>
      <c r="R26" s="1359"/>
      <c r="S26" s="1359"/>
      <c r="T26" s="1359"/>
      <c r="U26" s="1359"/>
    </row>
    <row r="27" spans="2:21" ht="18.75" customHeight="1" x14ac:dyDescent="0.25">
      <c r="B27" s="1359" t="s">
        <v>310</v>
      </c>
      <c r="C27" s="1359"/>
      <c r="D27" s="1359"/>
      <c r="E27" s="1359"/>
      <c r="F27" s="1359"/>
      <c r="G27" s="1359"/>
      <c r="H27" s="1359"/>
      <c r="I27" s="1359"/>
      <c r="J27" s="1359"/>
      <c r="K27" s="1359"/>
      <c r="L27" s="1359"/>
      <c r="M27" s="1359"/>
      <c r="N27" s="1359"/>
      <c r="O27" s="1359"/>
      <c r="P27" s="1359"/>
      <c r="Q27" s="1359"/>
      <c r="R27" s="1359"/>
      <c r="S27" s="1359"/>
      <c r="T27" s="1359"/>
      <c r="U27" s="1359"/>
    </row>
    <row r="28" spans="2:21" ht="18.75" customHeight="1" x14ac:dyDescent="0.25">
      <c r="B28" s="1359" t="s">
        <v>311</v>
      </c>
      <c r="C28" s="1359"/>
      <c r="D28" s="1359"/>
      <c r="E28" s="1359"/>
      <c r="F28" s="1359"/>
      <c r="G28" s="1359"/>
      <c r="H28" s="1359"/>
      <c r="I28" s="1359"/>
      <c r="J28" s="1359"/>
      <c r="K28" s="1359"/>
      <c r="L28" s="1359"/>
      <c r="M28" s="1359"/>
      <c r="N28" s="1359"/>
      <c r="O28" s="1359"/>
      <c r="P28" s="1359"/>
      <c r="Q28" s="1359"/>
      <c r="R28" s="1359"/>
      <c r="S28" s="1359"/>
      <c r="T28" s="1359"/>
      <c r="U28" s="1359"/>
    </row>
    <row r="29" spans="2:21" ht="18.75" customHeight="1" x14ac:dyDescent="0.25">
      <c r="B29" s="1359" t="s">
        <v>312</v>
      </c>
      <c r="C29" s="1359"/>
      <c r="D29" s="1359"/>
      <c r="E29" s="1359"/>
      <c r="F29" s="1359"/>
      <c r="G29" s="1359"/>
      <c r="H29" s="1359"/>
      <c r="I29" s="1359"/>
      <c r="J29" s="1359"/>
      <c r="K29" s="1359"/>
      <c r="L29" s="1359"/>
      <c r="M29" s="1359"/>
      <c r="N29" s="1359"/>
      <c r="O29" s="1359"/>
      <c r="P29" s="1359"/>
      <c r="Q29" s="1359"/>
      <c r="R29" s="1359"/>
      <c r="S29" s="1359"/>
      <c r="T29" s="1359"/>
      <c r="U29" s="1359"/>
    </row>
    <row r="30" spans="2:21" ht="15" customHeight="1" x14ac:dyDescent="0.25">
      <c r="B30" s="1359" t="s">
        <v>313</v>
      </c>
      <c r="C30" s="1359"/>
      <c r="D30" s="1359"/>
      <c r="E30" s="1359"/>
      <c r="F30" s="1359"/>
      <c r="G30" s="1359"/>
      <c r="H30" s="1359"/>
      <c r="I30" s="1359"/>
      <c r="J30" s="1359"/>
      <c r="K30" s="1359"/>
      <c r="L30" s="1359"/>
      <c r="M30" s="1359"/>
      <c r="N30" s="1359"/>
      <c r="O30" s="1359"/>
      <c r="P30" s="1359"/>
      <c r="Q30" s="1359"/>
      <c r="R30" s="1359"/>
      <c r="S30" s="1359"/>
      <c r="T30" s="1359"/>
      <c r="U30" s="1359"/>
    </row>
    <row r="31" spans="2:21" ht="18.75" customHeight="1" x14ac:dyDescent="0.25">
      <c r="B31" s="1359" t="s">
        <v>314</v>
      </c>
      <c r="C31" s="1359"/>
      <c r="D31" s="1359"/>
      <c r="E31" s="1359"/>
      <c r="F31" s="1359"/>
      <c r="G31" s="1359"/>
      <c r="H31" s="1359"/>
      <c r="I31" s="1359"/>
      <c r="J31" s="1359"/>
      <c r="K31" s="1359"/>
      <c r="L31" s="1359"/>
      <c r="M31" s="1359"/>
      <c r="N31" s="1359"/>
      <c r="O31" s="1359"/>
      <c r="P31" s="1359"/>
      <c r="Q31" s="1359"/>
      <c r="R31" s="1359"/>
      <c r="S31" s="1359"/>
      <c r="T31" s="1359"/>
      <c r="U31" s="1359"/>
    </row>
    <row r="32" spans="2:21" ht="18.75" customHeight="1" x14ac:dyDescent="0.25">
      <c r="B32" s="214"/>
      <c r="C32" s="214"/>
      <c r="D32" s="214"/>
      <c r="E32" s="214"/>
      <c r="F32" s="214"/>
      <c r="G32" s="214"/>
      <c r="H32" s="214"/>
      <c r="I32" s="214"/>
      <c r="J32" s="214"/>
      <c r="K32" s="214"/>
      <c r="L32" s="214"/>
      <c r="M32" s="214"/>
      <c r="N32" s="214"/>
      <c r="O32" s="214"/>
      <c r="P32" s="214"/>
      <c r="Q32" s="214"/>
      <c r="R32" s="214"/>
      <c r="S32" s="214"/>
    </row>
    <row r="33" spans="15:17" ht="16" customHeight="1" x14ac:dyDescent="0.25">
      <c r="O33" s="215"/>
      <c r="Q33" s="215"/>
    </row>
    <row r="34" spans="15:17" ht="16" customHeight="1" x14ac:dyDescent="0.25"/>
    <row r="35" spans="15:17" ht="16" customHeight="1" x14ac:dyDescent="0.25"/>
    <row r="36" spans="15:17" ht="16" customHeight="1" x14ac:dyDescent="0.25"/>
    <row r="37" spans="15:17" ht="16" customHeight="1" x14ac:dyDescent="0.25"/>
    <row r="38" spans="15:17" ht="16" customHeight="1" x14ac:dyDescent="0.25"/>
    <row r="39" spans="15:17" ht="16" customHeight="1" x14ac:dyDescent="0.25"/>
    <row r="40" spans="15:17" ht="18" customHeight="1" x14ac:dyDescent="0.25"/>
  </sheetData>
  <mergeCells count="27">
    <mergeCell ref="B29:U29"/>
    <mergeCell ref="B30:U30"/>
    <mergeCell ref="B31:U31"/>
    <mergeCell ref="B22:S22"/>
    <mergeCell ref="B23:S23"/>
    <mergeCell ref="B25:S25"/>
    <mergeCell ref="B26:U26"/>
    <mergeCell ref="B27:U27"/>
    <mergeCell ref="B28:U28"/>
    <mergeCell ref="B21:T21"/>
    <mergeCell ref="B9:S9"/>
    <mergeCell ref="B10:S10"/>
    <mergeCell ref="B11:S11"/>
    <mergeCell ref="B12:S12"/>
    <mergeCell ref="B13:S13"/>
    <mergeCell ref="B14:S14"/>
    <mergeCell ref="B16:S16"/>
    <mergeCell ref="B17:S17"/>
    <mergeCell ref="B18:S18"/>
    <mergeCell ref="B19:S19"/>
    <mergeCell ref="B20:S20"/>
    <mergeCell ref="B8:S8"/>
    <mergeCell ref="B2:R2"/>
    <mergeCell ref="C3:E3"/>
    <mergeCell ref="B5:P5"/>
    <mergeCell ref="Q5:S5"/>
    <mergeCell ref="B7:S7"/>
  </mergeCells>
  <hyperlinks>
    <hyperlink ref="B18:S18" location="'21solsaad'!A1" display="2.1. SOLICITUDES." xr:uid="{00000000-0004-0000-0F00-000000000000}"/>
    <hyperlink ref="B19:S19" location="'22solcasaadpot'!A1" display="2.2. SOLICITUDES EN RELACIÓN A LA POBLACIÓN POTENCIALMENTE DEPENDIENTE DE LAS COMUNIDADES AUTÓNOMAS." xr:uid="{00000000-0004-0000-0F00-000001000000}"/>
    <hyperlink ref="B17:T17" location="'20pobl'!A1" display="2.0. POBLACIÓN DE LAS COMUNIDADES AUTÓNOMAS POR SEXO Y TRAMOS DE EDAD" xr:uid="{00000000-0004-0000-0F00-000002000000}"/>
    <hyperlink ref="B20:T20" location="'23solcasaad'!A1" display="2.3. SOLICITUDES DE LAS COMUNIDADES AUTÓNOMAS POR SEXO Y TRAMOS DE EDAD" xr:uid="{00000000-0004-0000-0F00-000003000000}"/>
    <hyperlink ref="B27:S27" location="'8dictcasaadpot'!A1" display="1.8. RESOLUCIONES EN RELACIÓN A LA POBLACIÓN POTENCIALMENTE DEPENDIENTE DE LAS COMUNIDAES AUTÓNOMAS." xr:uid="{00000000-0004-0000-0F00-000004000000}"/>
    <hyperlink ref="B23:S23" location="'26perfsaad'!A1" display="2.6. PERFIL DE LA PERSONA SOLICITANTE: SEXO Y EDAD. " xr:uid="{00000000-0004-0000-0F00-000005000000}"/>
    <hyperlink ref="B26:S26" location="'6dictsaad'!A1" display="1.6., 1.6.a., 1.6.b. RESOLUCIONES. GRÁFICO DE RESOLUCIONES Y BENEFICIARIOS CON DERECHO POR GRADO" xr:uid="{00000000-0004-0000-0F00-000006000000}"/>
    <hyperlink ref="B28:T28" location="'33dictcasaad'!A1" display="3.3., 3.3.a.-3.3.d. RESOLUCIONES DE GRADO DE LAS COMUNIDADES AUTÓNOMAS POR SEXO, TRAMOS DE EDAD Y GRADO" xr:uid="{00000000-0004-0000-0F00-000007000000}"/>
    <hyperlink ref="B29:T29" location="'9adictcasaad'!A1" display="1.9.2.a., 1.9.2.b. RESOLUCIONES EN RELACIÓN A LA POBLACIÓN DE LAS COMUNIDADES AUTÓNOMAS POR TRAMOS DE EDAD. GRÁFICO" xr:uid="{00000000-0004-0000-0F00-000008000000}"/>
    <hyperlink ref="B31:S31" location="'36perfresol'!A1" display="3.6., 3.6.a., 3.6.b. PERFIL DE LA PERSONA CON RESOLUCIÓN DE GRADO: SEXO Y EDAD. GRÁFICO" xr:uid="{00000000-0004-0000-0F00-000009000000}"/>
    <hyperlink ref="B30:S30" location="'35ResolGraAltaBaj'!A1" display="3.5. ALTAS Y BAJAS DE RESOLUCIONES DE GRADO EN EL ÚLTIMO MES " xr:uid="{00000000-0004-0000-0F00-00000A000000}"/>
    <hyperlink ref="B8:S8" location="EVO!A1" display="1.1. EVOLUCIÓN DE LAS PRINCIPALES VARIABLES" xr:uid="{00000000-0004-0000-0F00-00000B000000}"/>
    <hyperlink ref="B9:S9" location="EVO!A1" display="1.1. EVOLUCIÓN DE LAS PRINCIPALES VARIABLES" xr:uid="{00000000-0004-0000-0F00-00000C000000}"/>
    <hyperlink ref="B10:S10" location="EVO_resol!A1" display="1.3. EVOLUCIÓN DE LAS RESOLUCIONES DE GRADO POR COMUNIDADES AUTÓNOMAS." xr:uid="{00000000-0004-0000-0F00-00000D000000}"/>
    <hyperlink ref="B11:S11" location="EVO_derecho!A1" display="1.4. EVOLUCIÓN DE LAS PERSONAS CON DERECHO A PRESTACIÓN POR COMUNIDADES AUTÓNOMAS." xr:uid="{00000000-0004-0000-0F00-00000E000000}"/>
    <hyperlink ref="B12:S12" location="EVO_resolPIA!A1" display="1.5. EVOLUCIÓN DE LAS RESOLUCIONES DE PIA POR COMUNIDADES AUTÓNOMAS." xr:uid="{00000000-0004-0000-0F00-00000F000000}"/>
    <hyperlink ref="B13:S13" location="EVO_sinPIA!A1" display="1.6. EVOLUCIÓN DE LAS PERSONAS CON DERECHO A PRESTACIÓN PENDIENTES DE PIA POR COMUNIDADES AUTÓNOMAS." xr:uid="{00000000-0004-0000-0F00-000010000000}"/>
    <hyperlink ref="B14:S14" location="EVO_prest!A1" display="1.7. EVOLUCIÓN DE LAS PRESTACIONES POR COMUNIDADES AUTÓNOMAS." xr:uid="{00000000-0004-0000-0F00-000011000000}"/>
    <hyperlink ref="B22:S22" location="'25solaltabaja'!A1" display="2.5. ALTAS Y BAJAS DE SOLICITUDES EN EL ÚLTIMO MES " xr:uid="{00000000-0004-0000-0F00-000012000000}"/>
    <hyperlink ref="B26:U26" location="'31dictsaad'!A1" display="3.1., 3.1.a., 3.1.b. RESOLUCIONES DE GRADO. GRÁFICO DE RESOLUCIONES DE GRADO Y PERSONAS BENEFICIARIAS CON DERECHO POR GRADO" xr:uid="{00000000-0004-0000-0F00-000013000000}"/>
    <hyperlink ref="B27:T27" location="'32dictcasaadpot'!A1" display="3.2. RESOLUCIONES DE GRADO EN RELACIÓN A LA POBLACIÓN POTENCIALMENTE DEPENDIENTE DE LAS COMUNIDAES AUTÓNOMAS." xr:uid="{00000000-0004-0000-0F00-000014000000}"/>
    <hyperlink ref="B29:U29" location="'34adictcasaad'!A1" display="3.4.a., 3.4.b. RESOLUCIONES DE GRADO EN RELACIÓN A LA POBLACIÓN DE LAS COMUNIDADES AUTÓNOMAS POR TRAMOS DE EDAD. GRÁFICO" xr:uid="{00000000-0004-0000-0F00-000015000000}"/>
    <hyperlink ref="B21:T21" location="'24solcasaad_pobl'!A1" display="2.4.a., 2.4.b. SOLICITUDES EN RELACIÓN A LA POBLACIÓN DE LAS COMUNIDADES AUTÓNOMAS POR TRAMOS DE EDAD. GRÁFICO" xr:uid="{00000000-0004-0000-0F00-000016000000}"/>
  </hyperlinks>
  <printOptions horizontalCentered="1"/>
  <pageMargins left="0" right="0" top="0.43307086614173229" bottom="0.43307086614173229" header="0" footer="0"/>
  <pageSetup paperSize="9" scale="89" orientation="landscape" horizontalDpi="300" verticalDpi="300"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17">
    <tabColor theme="0"/>
    <pageSetUpPr fitToPage="1"/>
  </sheetPr>
  <dimension ref="A1:Z44"/>
  <sheetViews>
    <sheetView zoomScale="90" zoomScaleNormal="90" zoomScaleSheetLayoutView="100" workbookViewId="0"/>
  </sheetViews>
  <sheetFormatPr baseColWidth="10" defaultColWidth="11.453125" defaultRowHeight="14.5" x14ac:dyDescent="0.35"/>
  <cols>
    <col min="1" max="1" width="1" style="666" customWidth="1"/>
    <col min="2" max="2" width="28.7265625" style="666" customWidth="1"/>
    <col min="3" max="3" width="0.54296875" style="666" customWidth="1"/>
    <col min="4" max="4" width="10.1796875" style="666" customWidth="1"/>
    <col min="5" max="5" width="8.81640625" style="666" customWidth="1"/>
    <col min="6" max="6" width="0.54296875" style="666" customWidth="1"/>
    <col min="7" max="7" width="1.26953125" style="666" hidden="1" customWidth="1"/>
    <col min="8" max="8" width="10.453125" style="666" customWidth="1"/>
    <col min="9" max="9" width="10.7265625" style="666" customWidth="1"/>
    <col min="10" max="10" width="0.54296875" style="666" customWidth="1"/>
    <col min="11" max="11" width="10.1796875" style="666" customWidth="1"/>
    <col min="12" max="12" width="11.54296875" style="666" customWidth="1"/>
    <col min="13" max="13" width="0.54296875" style="666" customWidth="1"/>
    <col min="14" max="14" width="8.81640625" style="666" customWidth="1"/>
    <col min="15" max="15" width="8.453125" style="666" customWidth="1"/>
    <col min="16" max="16" width="0.54296875" style="666" customWidth="1"/>
    <col min="17" max="17" width="9.7265625" style="666" customWidth="1"/>
    <col min="18" max="18" width="8.453125" style="666" customWidth="1"/>
    <col min="19" max="19" width="0.26953125" style="666" customWidth="1"/>
    <col min="20" max="20" width="12.453125" style="666" customWidth="1"/>
    <col min="21" max="21" width="8.453125" style="666" customWidth="1"/>
    <col min="22" max="22" width="0.54296875" style="666" customWidth="1"/>
    <col min="23" max="23" width="9.7265625" style="666" customWidth="1"/>
    <col min="24" max="24" width="8.453125" style="666" customWidth="1"/>
    <col min="25" max="25" width="11.453125" style="666"/>
    <col min="26" max="26" width="11.453125" style="700"/>
    <col min="27" max="16384" width="11.453125" style="666"/>
  </cols>
  <sheetData>
    <row r="1" spans="1:26" ht="9.75" customHeight="1" x14ac:dyDescent="0.35"/>
    <row r="2" spans="1:26" s="619" customFormat="1" ht="49.5" customHeight="1" x14ac:dyDescent="0.35">
      <c r="B2" s="1481"/>
      <c r="C2" s="1481"/>
      <c r="D2" s="1481"/>
      <c r="E2" s="1481"/>
      <c r="F2" s="1481"/>
      <c r="G2" s="667"/>
      <c r="H2" s="1496"/>
      <c r="I2" s="1496"/>
      <c r="J2" s="1496"/>
      <c r="K2" s="1496"/>
      <c r="L2" s="1496"/>
      <c r="M2" s="1496"/>
      <c r="N2" s="1496"/>
      <c r="O2" s="1496"/>
      <c r="P2" s="667"/>
      <c r="Q2" s="667"/>
      <c r="R2" s="667"/>
      <c r="T2" s="618"/>
      <c r="U2" s="667"/>
      <c r="V2" s="667"/>
      <c r="W2" s="667"/>
      <c r="X2" s="667"/>
      <c r="Z2" s="1219"/>
    </row>
    <row r="3" spans="1:26" s="619" customFormat="1" ht="3" customHeight="1" x14ac:dyDescent="0.35">
      <c r="B3" s="618"/>
      <c r="C3" s="618"/>
      <c r="D3" s="618"/>
      <c r="E3" s="618"/>
      <c r="F3" s="618"/>
      <c r="G3" s="667"/>
      <c r="H3" s="667"/>
      <c r="I3" s="667"/>
      <c r="J3" s="667"/>
      <c r="K3" s="618"/>
      <c r="L3" s="667"/>
      <c r="M3" s="667"/>
      <c r="N3" s="618"/>
      <c r="O3" s="667"/>
      <c r="P3" s="667"/>
      <c r="Q3" s="667"/>
      <c r="R3" s="667"/>
      <c r="T3" s="618"/>
      <c r="U3" s="667"/>
      <c r="V3" s="667"/>
      <c r="W3" s="667"/>
      <c r="X3" s="667"/>
      <c r="Z3" s="1219"/>
    </row>
    <row r="4" spans="1:26" s="623" customFormat="1" ht="15" customHeight="1" x14ac:dyDescent="0.25">
      <c r="B4" s="1483" t="s">
        <v>399</v>
      </c>
      <c r="C4" s="1483"/>
      <c r="D4" s="1483"/>
      <c r="E4" s="1483"/>
      <c r="F4" s="1483"/>
      <c r="G4" s="1483"/>
      <c r="H4" s="1483"/>
      <c r="I4" s="1483"/>
      <c r="J4" s="1483"/>
      <c r="K4" s="1483"/>
      <c r="L4" s="1483"/>
      <c r="M4" s="1483"/>
      <c r="N4" s="1483"/>
      <c r="O4" s="1483"/>
      <c r="P4" s="1483"/>
      <c r="Q4" s="1483"/>
      <c r="R4" s="1483"/>
      <c r="S4" s="1483"/>
      <c r="T4" s="1483"/>
      <c r="U4" s="1483"/>
      <c r="V4" s="1483"/>
      <c r="W4" s="1483"/>
      <c r="X4" s="1483"/>
      <c r="Z4" s="1219"/>
    </row>
    <row r="5" spans="1:26" s="623" customFormat="1" ht="15" customHeight="1" x14ac:dyDescent="0.25">
      <c r="B5" s="1420" t="str">
        <f>porsaad!$B$6</f>
        <v>Situación a 30 de noviembre de 2024</v>
      </c>
      <c r="C5" s="1420"/>
      <c r="D5" s="1420"/>
      <c r="E5" s="1420"/>
      <c r="F5" s="1420"/>
      <c r="G5" s="1420"/>
      <c r="H5" s="1420"/>
      <c r="I5" s="1420"/>
      <c r="J5" s="1420"/>
      <c r="K5" s="1420"/>
      <c r="L5" s="1420"/>
      <c r="M5" s="1420"/>
      <c r="N5" s="1420"/>
      <c r="O5" s="1420"/>
      <c r="P5" s="1420"/>
      <c r="Q5" s="1420"/>
      <c r="R5" s="1420"/>
      <c r="S5" s="1420"/>
      <c r="T5" s="1420"/>
      <c r="U5" s="1420"/>
      <c r="V5" s="1420"/>
      <c r="W5" s="1420"/>
      <c r="X5" s="1420"/>
      <c r="Z5" s="1219"/>
    </row>
    <row r="6" spans="1:26" s="623" customFormat="1" ht="4.5" customHeight="1" x14ac:dyDescent="0.25">
      <c r="G6" s="668"/>
      <c r="H6" s="668"/>
      <c r="I6" s="668"/>
      <c r="J6" s="668"/>
      <c r="K6" s="668"/>
      <c r="L6" s="668"/>
      <c r="M6" s="668"/>
      <c r="N6" s="668"/>
      <c r="O6" s="668"/>
      <c r="P6" s="668"/>
      <c r="Q6" s="668"/>
      <c r="R6" s="668"/>
      <c r="T6" s="668"/>
      <c r="U6" s="668"/>
      <c r="V6" s="668"/>
      <c r="W6" s="668"/>
      <c r="X6" s="668"/>
      <c r="Z6" s="1219"/>
    </row>
    <row r="7" spans="1:26" s="628" customFormat="1" ht="52.5" customHeight="1" x14ac:dyDescent="0.35">
      <c r="A7" s="661"/>
      <c r="B7" s="1497" t="s">
        <v>12</v>
      </c>
      <c r="C7" s="625"/>
      <c r="D7" s="1492" t="s">
        <v>29</v>
      </c>
      <c r="E7" s="1493"/>
      <c r="F7" s="669"/>
      <c r="G7" s="670"/>
      <c r="H7" s="1492" t="s">
        <v>244</v>
      </c>
      <c r="I7" s="1493"/>
      <c r="J7" s="627"/>
      <c r="K7" s="1492" t="s">
        <v>31</v>
      </c>
      <c r="L7" s="1493"/>
      <c r="M7" s="627"/>
      <c r="N7" s="1492" t="s">
        <v>49</v>
      </c>
      <c r="O7" s="1493"/>
      <c r="P7" s="627"/>
      <c r="Q7" s="1492" t="s">
        <v>50</v>
      </c>
      <c r="R7" s="1493"/>
      <c r="T7" s="1494" t="s">
        <v>51</v>
      </c>
      <c r="U7" s="1495"/>
      <c r="V7" s="627"/>
      <c r="W7" s="1492" t="s">
        <v>113</v>
      </c>
      <c r="X7" s="1493"/>
      <c r="Z7" s="1220"/>
    </row>
    <row r="8" spans="1:26" s="628" customFormat="1" ht="36" customHeight="1" x14ac:dyDescent="0.35">
      <c r="A8" s="661"/>
      <c r="B8" s="1498"/>
      <c r="D8" s="708" t="s">
        <v>9</v>
      </c>
      <c r="E8" s="710" t="s">
        <v>10</v>
      </c>
      <c r="F8" s="669"/>
      <c r="G8" s="670"/>
      <c r="H8" s="709" t="s">
        <v>9</v>
      </c>
      <c r="I8" s="711" t="s">
        <v>187</v>
      </c>
      <c r="J8" s="671"/>
      <c r="K8" s="708" t="s">
        <v>9</v>
      </c>
      <c r="L8" s="710" t="s">
        <v>479</v>
      </c>
      <c r="M8" s="671"/>
      <c r="N8" s="708" t="s">
        <v>9</v>
      </c>
      <c r="O8" s="710" t="s">
        <v>479</v>
      </c>
      <c r="P8" s="671"/>
      <c r="Q8" s="708" t="s">
        <v>9</v>
      </c>
      <c r="R8" s="710" t="s">
        <v>479</v>
      </c>
      <c r="T8" s="708" t="s">
        <v>9</v>
      </c>
      <c r="U8" s="710" t="s">
        <v>479</v>
      </c>
      <c r="V8" s="671"/>
      <c r="W8" s="708" t="s">
        <v>9</v>
      </c>
      <c r="X8" s="710" t="s">
        <v>479</v>
      </c>
      <c r="Z8" s="1220" t="s">
        <v>480</v>
      </c>
    </row>
    <row r="9" spans="1:26" s="631" customFormat="1" ht="4.5" customHeight="1" x14ac:dyDescent="0.35">
      <c r="A9" s="662"/>
      <c r="B9" s="630"/>
      <c r="D9" s="630"/>
      <c r="E9" s="630"/>
      <c r="F9" s="672"/>
      <c r="H9" s="672"/>
      <c r="I9" s="630"/>
      <c r="J9" s="630"/>
      <c r="K9" s="672"/>
      <c r="L9" s="630"/>
      <c r="M9" s="630"/>
      <c r="N9" s="672"/>
      <c r="O9" s="630"/>
      <c r="P9" s="630"/>
      <c r="Q9" s="630"/>
      <c r="R9" s="630"/>
      <c r="T9" s="672"/>
      <c r="U9" s="630"/>
      <c r="V9" s="630"/>
      <c r="W9" s="630"/>
      <c r="X9" s="630"/>
      <c r="Z9" s="697"/>
    </row>
    <row r="10" spans="1:26" s="633" customFormat="1" ht="18" customHeight="1" x14ac:dyDescent="0.25">
      <c r="A10" s="673"/>
      <c r="B10" s="674" t="s">
        <v>8</v>
      </c>
      <c r="D10" s="675">
        <v>421232</v>
      </c>
      <c r="E10" s="676">
        <v>19.491050160192046</v>
      </c>
      <c r="F10" s="677"/>
      <c r="G10" s="678"/>
      <c r="H10" s="675">
        <v>385264</v>
      </c>
      <c r="I10" s="676">
        <v>91.461237512819537</v>
      </c>
      <c r="J10" s="679"/>
      <c r="K10" s="675">
        <v>76848</v>
      </c>
      <c r="L10" s="676">
        <v>19.946841646247769</v>
      </c>
      <c r="M10" s="680">
        <v>53364</v>
      </c>
      <c r="N10" s="675">
        <v>137546</v>
      </c>
      <c r="O10" s="676">
        <v>35.701752564475271</v>
      </c>
      <c r="P10" s="678">
        <v>53364</v>
      </c>
      <c r="Q10" s="675">
        <v>96221</v>
      </c>
      <c r="R10" s="676">
        <f t="shared" ref="R10:R27" si="0">Q10*100/H10</f>
        <v>24.975341583952822</v>
      </c>
      <c r="S10" s="681"/>
      <c r="T10" s="675">
        <f t="shared" ref="T10:T27" si="1">K10+N10+Q10</f>
        <v>310615</v>
      </c>
      <c r="U10" s="676">
        <f>T10*100/H10</f>
        <v>80.623935794675859</v>
      </c>
      <c r="V10" s="678">
        <v>53364</v>
      </c>
      <c r="W10" s="675">
        <v>74649</v>
      </c>
      <c r="X10" s="676">
        <f>W10*100/H10</f>
        <v>19.376064205324141</v>
      </c>
      <c r="Z10" s="852"/>
    </row>
    <row r="11" spans="1:26" s="633" customFormat="1" ht="18" customHeight="1" x14ac:dyDescent="0.25">
      <c r="A11" s="673"/>
      <c r="B11" s="682" t="s">
        <v>7</v>
      </c>
      <c r="D11" s="683">
        <v>57826</v>
      </c>
      <c r="E11" s="684">
        <v>2.6756976358948639</v>
      </c>
      <c r="F11" s="677"/>
      <c r="G11" s="678"/>
      <c r="H11" s="683">
        <v>52839</v>
      </c>
      <c r="I11" s="684">
        <v>91.375851693010063</v>
      </c>
      <c r="J11" s="679"/>
      <c r="K11" s="683">
        <v>13231</v>
      </c>
      <c r="L11" s="684">
        <v>25.040216506746912</v>
      </c>
      <c r="M11" s="680">
        <v>5161</v>
      </c>
      <c r="N11" s="683">
        <v>16016</v>
      </c>
      <c r="O11" s="684">
        <v>30.310944567459643</v>
      </c>
      <c r="P11" s="678">
        <v>5161</v>
      </c>
      <c r="Q11" s="683">
        <v>15692</v>
      </c>
      <c r="R11" s="684">
        <f t="shared" si="0"/>
        <v>29.697761123412629</v>
      </c>
      <c r="S11" s="681"/>
      <c r="T11" s="683">
        <f t="shared" si="1"/>
        <v>44939</v>
      </c>
      <c r="U11" s="684">
        <f t="shared" ref="U11:U27" si="2">T11*100/H11</f>
        <v>85.048922197619177</v>
      </c>
      <c r="V11" s="678">
        <v>5161</v>
      </c>
      <c r="W11" s="683">
        <v>7900</v>
      </c>
      <c r="X11" s="684">
        <f t="shared" ref="X11:X27" si="3">W11*100/H11</f>
        <v>14.951077802380818</v>
      </c>
      <c r="Z11" s="852"/>
    </row>
    <row r="12" spans="1:26" s="633" customFormat="1" ht="18" customHeight="1" x14ac:dyDescent="0.25">
      <c r="A12" s="673"/>
      <c r="B12" s="682" t="s">
        <v>37</v>
      </c>
      <c r="D12" s="683">
        <v>51212</v>
      </c>
      <c r="E12" s="684">
        <v>2.3696577202201046</v>
      </c>
      <c r="F12" s="677"/>
      <c r="G12" s="678"/>
      <c r="H12" s="683">
        <v>42501</v>
      </c>
      <c r="I12" s="684">
        <v>82.990314769975782</v>
      </c>
      <c r="J12" s="679"/>
      <c r="K12" s="683">
        <v>7943</v>
      </c>
      <c r="L12" s="684">
        <v>18.688972024187667</v>
      </c>
      <c r="M12" s="680">
        <v>3593</v>
      </c>
      <c r="N12" s="683">
        <v>11098</v>
      </c>
      <c r="O12" s="684">
        <v>26.112326768781912</v>
      </c>
      <c r="P12" s="678">
        <v>3593</v>
      </c>
      <c r="Q12" s="683">
        <v>14320</v>
      </c>
      <c r="R12" s="684">
        <f t="shared" si="0"/>
        <v>33.693324862944401</v>
      </c>
      <c r="S12" s="681"/>
      <c r="T12" s="683">
        <f t="shared" si="1"/>
        <v>33361</v>
      </c>
      <c r="U12" s="684">
        <f t="shared" si="2"/>
        <v>78.494623655913983</v>
      </c>
      <c r="V12" s="678">
        <v>3593</v>
      </c>
      <c r="W12" s="683">
        <v>9140</v>
      </c>
      <c r="X12" s="684">
        <f t="shared" si="3"/>
        <v>21.50537634408602</v>
      </c>
      <c r="Z12" s="852"/>
    </row>
    <row r="13" spans="1:26" s="633" customFormat="1" ht="18" customHeight="1" x14ac:dyDescent="0.25">
      <c r="A13" s="673"/>
      <c r="B13" s="682" t="s">
        <v>38</v>
      </c>
      <c r="D13" s="683">
        <v>46224</v>
      </c>
      <c r="E13" s="684">
        <v>2.1388553163214503</v>
      </c>
      <c r="F13" s="677"/>
      <c r="G13" s="678"/>
      <c r="H13" s="683">
        <v>43954</v>
      </c>
      <c r="I13" s="684">
        <v>95.089131187262026</v>
      </c>
      <c r="J13" s="679"/>
      <c r="K13" s="683">
        <v>8607</v>
      </c>
      <c r="L13" s="684">
        <v>19.581835555353322</v>
      </c>
      <c r="M13" s="680">
        <v>2742</v>
      </c>
      <c r="N13" s="683">
        <v>11447</v>
      </c>
      <c r="O13" s="684">
        <v>26.04313600582427</v>
      </c>
      <c r="P13" s="678">
        <v>2742</v>
      </c>
      <c r="Q13" s="683">
        <v>15499</v>
      </c>
      <c r="R13" s="684">
        <f t="shared" si="0"/>
        <v>35.261864676707468</v>
      </c>
      <c r="S13" s="681"/>
      <c r="T13" s="683">
        <f t="shared" si="1"/>
        <v>35553</v>
      </c>
      <c r="U13" s="684">
        <f t="shared" si="2"/>
        <v>80.886836237885063</v>
      </c>
      <c r="V13" s="678">
        <v>2742</v>
      </c>
      <c r="W13" s="683">
        <v>8401</v>
      </c>
      <c r="X13" s="684">
        <f t="shared" si="3"/>
        <v>19.113163762114937</v>
      </c>
      <c r="Z13" s="852"/>
    </row>
    <row r="14" spans="1:26" s="633" customFormat="1" ht="18" customHeight="1" x14ac:dyDescent="0.25">
      <c r="A14" s="673"/>
      <c r="B14" s="682" t="s">
        <v>6</v>
      </c>
      <c r="D14" s="683">
        <v>75587</v>
      </c>
      <c r="E14" s="684">
        <v>3.4975263238748151</v>
      </c>
      <c r="F14" s="677"/>
      <c r="G14" s="678"/>
      <c r="H14" s="683">
        <v>58487</v>
      </c>
      <c r="I14" s="684">
        <v>77.377062193234281</v>
      </c>
      <c r="J14" s="679"/>
      <c r="K14" s="683">
        <v>17145</v>
      </c>
      <c r="L14" s="684">
        <v>29.314206575820268</v>
      </c>
      <c r="M14" s="680">
        <v>7296</v>
      </c>
      <c r="N14" s="683">
        <v>18280</v>
      </c>
      <c r="O14" s="684">
        <v>31.254808760921229</v>
      </c>
      <c r="P14" s="678">
        <v>7296</v>
      </c>
      <c r="Q14" s="683">
        <v>16402</v>
      </c>
      <c r="R14" s="684">
        <f t="shared" si="0"/>
        <v>28.043838801785011</v>
      </c>
      <c r="S14" s="681"/>
      <c r="T14" s="683">
        <f t="shared" si="1"/>
        <v>51827</v>
      </c>
      <c r="U14" s="684">
        <f t="shared" si="2"/>
        <v>88.612854138526515</v>
      </c>
      <c r="V14" s="678">
        <v>7296</v>
      </c>
      <c r="W14" s="683">
        <v>6660</v>
      </c>
      <c r="X14" s="684">
        <f t="shared" si="3"/>
        <v>11.38714586147349</v>
      </c>
      <c r="Z14" s="852"/>
    </row>
    <row r="15" spans="1:26" s="633" customFormat="1" ht="18" customHeight="1" x14ac:dyDescent="0.25">
      <c r="A15" s="673"/>
      <c r="B15" s="682" t="s">
        <v>5</v>
      </c>
      <c r="D15" s="683">
        <v>23597</v>
      </c>
      <c r="E15" s="684">
        <v>1.0918693514026752</v>
      </c>
      <c r="F15" s="677"/>
      <c r="G15" s="678"/>
      <c r="H15" s="683">
        <v>23385</v>
      </c>
      <c r="I15" s="684">
        <v>99.101580709412218</v>
      </c>
      <c r="J15" s="679"/>
      <c r="K15" s="683">
        <v>5392</v>
      </c>
      <c r="L15" s="684">
        <v>23.05751550138978</v>
      </c>
      <c r="M15" s="680">
        <v>3462</v>
      </c>
      <c r="N15" s="683">
        <v>7940</v>
      </c>
      <c r="O15" s="684">
        <v>33.953388924524269</v>
      </c>
      <c r="P15" s="678">
        <v>3462</v>
      </c>
      <c r="Q15" s="683">
        <v>5269</v>
      </c>
      <c r="R15" s="684">
        <f t="shared" si="0"/>
        <v>22.531537310241607</v>
      </c>
      <c r="S15" s="681"/>
      <c r="T15" s="683">
        <f t="shared" si="1"/>
        <v>18601</v>
      </c>
      <c r="U15" s="684">
        <f t="shared" si="2"/>
        <v>79.542441736155652</v>
      </c>
      <c r="V15" s="678">
        <v>3462</v>
      </c>
      <c r="W15" s="683">
        <v>4784</v>
      </c>
      <c r="X15" s="684">
        <f t="shared" si="3"/>
        <v>20.457558263844344</v>
      </c>
      <c r="Z15" s="852"/>
    </row>
    <row r="16" spans="1:26" s="633" customFormat="1" ht="18" customHeight="1" x14ac:dyDescent="0.25">
      <c r="A16" s="673"/>
      <c r="B16" s="682" t="s">
        <v>4</v>
      </c>
      <c r="D16" s="683">
        <v>160569</v>
      </c>
      <c r="E16" s="684">
        <v>7.4297736951890565</v>
      </c>
      <c r="F16" s="677"/>
      <c r="G16" s="678"/>
      <c r="H16" s="683">
        <v>155773</v>
      </c>
      <c r="I16" s="684">
        <v>97.013122084586684</v>
      </c>
      <c r="J16" s="679"/>
      <c r="K16" s="683">
        <v>35112</v>
      </c>
      <c r="L16" s="684">
        <v>22.540491612795542</v>
      </c>
      <c r="M16" s="680">
        <v>14325</v>
      </c>
      <c r="N16" s="683">
        <v>41418</v>
      </c>
      <c r="O16" s="684">
        <v>26.588689952687563</v>
      </c>
      <c r="P16" s="678">
        <v>14325</v>
      </c>
      <c r="Q16" s="683">
        <v>49388</v>
      </c>
      <c r="R16" s="684">
        <f t="shared" si="0"/>
        <v>31.705109357847636</v>
      </c>
      <c r="S16" s="681"/>
      <c r="T16" s="683">
        <f t="shared" si="1"/>
        <v>125918</v>
      </c>
      <c r="U16" s="684">
        <f t="shared" si="2"/>
        <v>80.834290923330741</v>
      </c>
      <c r="V16" s="678">
        <v>14325</v>
      </c>
      <c r="W16" s="683">
        <v>29855</v>
      </c>
      <c r="X16" s="684">
        <f t="shared" si="3"/>
        <v>19.165709076669255</v>
      </c>
      <c r="Z16" s="852"/>
    </row>
    <row r="17" spans="1:26" s="633" customFormat="1" ht="18" customHeight="1" x14ac:dyDescent="0.25">
      <c r="A17" s="673"/>
      <c r="B17" s="682" t="s">
        <v>40</v>
      </c>
      <c r="D17" s="683">
        <v>99090</v>
      </c>
      <c r="E17" s="684">
        <v>4.5850461512264733</v>
      </c>
      <c r="F17" s="677"/>
      <c r="G17" s="678"/>
      <c r="H17" s="683">
        <v>96855</v>
      </c>
      <c r="I17" s="684">
        <v>97.744474719951555</v>
      </c>
      <c r="J17" s="679"/>
      <c r="K17" s="683">
        <v>23726</v>
      </c>
      <c r="L17" s="684">
        <v>24.496412162510971</v>
      </c>
      <c r="M17" s="680">
        <v>9188</v>
      </c>
      <c r="N17" s="683">
        <v>26233</v>
      </c>
      <c r="O17" s="684">
        <v>27.08481751071189</v>
      </c>
      <c r="P17" s="678">
        <v>9188</v>
      </c>
      <c r="Q17" s="683">
        <v>29715</v>
      </c>
      <c r="R17" s="684">
        <f t="shared" si="0"/>
        <v>30.679882298280937</v>
      </c>
      <c r="S17" s="681"/>
      <c r="T17" s="683">
        <f t="shared" si="1"/>
        <v>79674</v>
      </c>
      <c r="U17" s="684">
        <f t="shared" si="2"/>
        <v>82.261111971503794</v>
      </c>
      <c r="V17" s="678">
        <v>9188</v>
      </c>
      <c r="W17" s="683">
        <v>17181</v>
      </c>
      <c r="X17" s="684">
        <f t="shared" si="3"/>
        <v>17.738888028496206</v>
      </c>
      <c r="Z17" s="852"/>
    </row>
    <row r="18" spans="1:26" s="633" customFormat="1" ht="18" customHeight="1" x14ac:dyDescent="0.25">
      <c r="A18" s="673"/>
      <c r="B18" s="682" t="s">
        <v>41</v>
      </c>
      <c r="D18" s="683">
        <v>380731</v>
      </c>
      <c r="E18" s="684">
        <v>17.617006824125607</v>
      </c>
      <c r="F18" s="677"/>
      <c r="G18" s="678"/>
      <c r="H18" s="683">
        <v>349423</v>
      </c>
      <c r="I18" s="684">
        <v>91.776871334354183</v>
      </c>
      <c r="J18" s="679"/>
      <c r="K18" s="683">
        <v>49592</v>
      </c>
      <c r="L18" s="684">
        <v>14.192540273536659</v>
      </c>
      <c r="M18" s="680">
        <v>34612</v>
      </c>
      <c r="N18" s="683">
        <v>101250</v>
      </c>
      <c r="O18" s="684">
        <v>28.976340996442708</v>
      </c>
      <c r="P18" s="678">
        <v>34612</v>
      </c>
      <c r="Q18" s="683">
        <v>115971</v>
      </c>
      <c r="R18" s="684">
        <f t="shared" si="0"/>
        <v>33.189286337762539</v>
      </c>
      <c r="S18" s="681"/>
      <c r="T18" s="683">
        <f t="shared" si="1"/>
        <v>266813</v>
      </c>
      <c r="U18" s="684">
        <f t="shared" si="2"/>
        <v>76.358167607741905</v>
      </c>
      <c r="V18" s="678">
        <v>34612</v>
      </c>
      <c r="W18" s="683">
        <v>82610</v>
      </c>
      <c r="X18" s="684">
        <f t="shared" si="3"/>
        <v>23.641832392258095</v>
      </c>
      <c r="Z18" s="852"/>
    </row>
    <row r="19" spans="1:26" s="633" customFormat="1" ht="18" customHeight="1" x14ac:dyDescent="0.25">
      <c r="A19" s="673"/>
      <c r="B19" s="682" t="s">
        <v>3</v>
      </c>
      <c r="D19" s="683">
        <v>216542</v>
      </c>
      <c r="E19" s="684">
        <v>10.019730181439932</v>
      </c>
      <c r="F19" s="677"/>
      <c r="G19" s="678"/>
      <c r="H19" s="683">
        <v>200058</v>
      </c>
      <c r="I19" s="684">
        <v>92.387619953634854</v>
      </c>
      <c r="J19" s="679"/>
      <c r="K19" s="683">
        <v>48217</v>
      </c>
      <c r="L19" s="684">
        <v>24.101510561937037</v>
      </c>
      <c r="M19" s="680">
        <v>13397</v>
      </c>
      <c r="N19" s="683">
        <v>64272</v>
      </c>
      <c r="O19" s="684">
        <v>32.126683261854062</v>
      </c>
      <c r="P19" s="678">
        <v>13397</v>
      </c>
      <c r="Q19" s="683">
        <v>59060</v>
      </c>
      <c r="R19" s="684">
        <f t="shared" si="0"/>
        <v>29.521438782753002</v>
      </c>
      <c r="S19" s="681"/>
      <c r="T19" s="683">
        <f t="shared" si="1"/>
        <v>171549</v>
      </c>
      <c r="U19" s="684">
        <f t="shared" si="2"/>
        <v>85.749632606544097</v>
      </c>
      <c r="V19" s="678">
        <v>13397</v>
      </c>
      <c r="W19" s="683">
        <v>28509</v>
      </c>
      <c r="X19" s="684">
        <f t="shared" si="3"/>
        <v>14.250367393455898</v>
      </c>
      <c r="Z19" s="852"/>
    </row>
    <row r="20" spans="1:26" s="633" customFormat="1" ht="18" customHeight="1" x14ac:dyDescent="0.25">
      <c r="A20" s="673"/>
      <c r="B20" s="682" t="s">
        <v>2</v>
      </c>
      <c r="D20" s="683">
        <v>59493</v>
      </c>
      <c r="E20" s="684">
        <v>2.7528322805017313</v>
      </c>
      <c r="F20" s="677"/>
      <c r="G20" s="678"/>
      <c r="H20" s="683">
        <v>56967</v>
      </c>
      <c r="I20" s="684">
        <v>95.754122333719934</v>
      </c>
      <c r="J20" s="679"/>
      <c r="K20" s="683">
        <v>13333</v>
      </c>
      <c r="L20" s="684">
        <v>23.404778204925659</v>
      </c>
      <c r="M20" s="680">
        <v>6540</v>
      </c>
      <c r="N20" s="683">
        <v>13707</v>
      </c>
      <c r="O20" s="684">
        <v>24.061298646584866</v>
      </c>
      <c r="P20" s="678">
        <v>6540</v>
      </c>
      <c r="Q20" s="683">
        <v>14168</v>
      </c>
      <c r="R20" s="684">
        <f t="shared" si="0"/>
        <v>24.870539084031105</v>
      </c>
      <c r="S20" s="681"/>
      <c r="T20" s="683">
        <f t="shared" si="1"/>
        <v>41208</v>
      </c>
      <c r="U20" s="684">
        <f t="shared" si="2"/>
        <v>72.33661593554163</v>
      </c>
      <c r="V20" s="678">
        <v>6540</v>
      </c>
      <c r="W20" s="683">
        <v>15759</v>
      </c>
      <c r="X20" s="684">
        <f t="shared" si="3"/>
        <v>27.66338406445837</v>
      </c>
      <c r="Z20" s="852"/>
    </row>
    <row r="21" spans="1:26" s="633" customFormat="1" ht="18" customHeight="1" x14ac:dyDescent="0.25">
      <c r="A21" s="673"/>
      <c r="B21" s="682" t="s">
        <v>35</v>
      </c>
      <c r="D21" s="683">
        <v>85172</v>
      </c>
      <c r="E21" s="684">
        <v>3.9410389624811906</v>
      </c>
      <c r="F21" s="677"/>
      <c r="G21" s="678"/>
      <c r="H21" s="683">
        <v>85120</v>
      </c>
      <c r="I21" s="684">
        <v>99.938947071807632</v>
      </c>
      <c r="J21" s="679"/>
      <c r="K21" s="683">
        <v>25967</v>
      </c>
      <c r="L21" s="684">
        <v>30.506343984962406</v>
      </c>
      <c r="M21" s="680">
        <v>13798</v>
      </c>
      <c r="N21" s="683">
        <v>26890</v>
      </c>
      <c r="O21" s="684">
        <v>31.590695488721803</v>
      </c>
      <c r="P21" s="678">
        <v>13798</v>
      </c>
      <c r="Q21" s="683">
        <v>25483</v>
      </c>
      <c r="R21" s="684">
        <f t="shared" si="0"/>
        <v>29.937734962406015</v>
      </c>
      <c r="S21" s="681"/>
      <c r="T21" s="683">
        <f t="shared" si="1"/>
        <v>78340</v>
      </c>
      <c r="U21" s="684">
        <f t="shared" si="2"/>
        <v>92.034774436090231</v>
      </c>
      <c r="V21" s="678">
        <v>13798</v>
      </c>
      <c r="W21" s="683">
        <v>6780</v>
      </c>
      <c r="X21" s="684">
        <f t="shared" si="3"/>
        <v>7.9652255639097742</v>
      </c>
      <c r="Z21" s="852"/>
    </row>
    <row r="22" spans="1:26" s="633" customFormat="1" ht="18" customHeight="1" x14ac:dyDescent="0.25">
      <c r="A22" s="673"/>
      <c r="B22" s="682" t="s">
        <v>42</v>
      </c>
      <c r="D22" s="683">
        <v>257624</v>
      </c>
      <c r="E22" s="684">
        <v>11.920657277864255</v>
      </c>
      <c r="F22" s="677"/>
      <c r="G22" s="678"/>
      <c r="H22" s="683">
        <v>257527</v>
      </c>
      <c r="I22" s="684">
        <v>99.962348228425924</v>
      </c>
      <c r="J22" s="679"/>
      <c r="K22" s="683">
        <v>64764</v>
      </c>
      <c r="L22" s="684">
        <v>25.148431038298895</v>
      </c>
      <c r="M22" s="680">
        <v>24812</v>
      </c>
      <c r="N22" s="683">
        <v>75546</v>
      </c>
      <c r="O22" s="684">
        <v>29.335176505764444</v>
      </c>
      <c r="P22" s="678">
        <v>24812</v>
      </c>
      <c r="Q22" s="683">
        <v>62384</v>
      </c>
      <c r="R22" s="684">
        <f t="shared" si="0"/>
        <v>24.224256097418913</v>
      </c>
      <c r="S22" s="681"/>
      <c r="T22" s="683">
        <f t="shared" si="1"/>
        <v>202694</v>
      </c>
      <c r="U22" s="684">
        <f t="shared" si="2"/>
        <v>78.707863641482248</v>
      </c>
      <c r="V22" s="678">
        <v>24812</v>
      </c>
      <c r="W22" s="683">
        <v>54833</v>
      </c>
      <c r="X22" s="684">
        <f t="shared" si="3"/>
        <v>21.292136358517748</v>
      </c>
      <c r="Z22" s="852"/>
    </row>
    <row r="23" spans="1:26" s="633" customFormat="1" ht="18" customHeight="1" x14ac:dyDescent="0.25">
      <c r="A23" s="673">
        <v>47094</v>
      </c>
      <c r="B23" s="682" t="s">
        <v>43</v>
      </c>
      <c r="D23" s="683">
        <v>67041</v>
      </c>
      <c r="E23" s="684">
        <v>3.1020898074919163</v>
      </c>
      <c r="F23" s="677"/>
      <c r="G23" s="678"/>
      <c r="H23" s="683">
        <v>59207</v>
      </c>
      <c r="I23" s="684">
        <v>88.314613445503497</v>
      </c>
      <c r="J23" s="679"/>
      <c r="K23" s="683">
        <v>15073</v>
      </c>
      <c r="L23" s="684">
        <v>25.458138395797793</v>
      </c>
      <c r="M23" s="680">
        <v>10064</v>
      </c>
      <c r="N23" s="683">
        <v>19398</v>
      </c>
      <c r="O23" s="684">
        <v>32.763017886398565</v>
      </c>
      <c r="P23" s="678">
        <v>10064</v>
      </c>
      <c r="Q23" s="683">
        <v>16940</v>
      </c>
      <c r="R23" s="684">
        <f t="shared" si="0"/>
        <v>28.611481750468695</v>
      </c>
      <c r="S23" s="681"/>
      <c r="T23" s="683">
        <f t="shared" si="1"/>
        <v>51411</v>
      </c>
      <c r="U23" s="684">
        <f t="shared" si="2"/>
        <v>86.832638032665059</v>
      </c>
      <c r="V23" s="678">
        <v>10064</v>
      </c>
      <c r="W23" s="683">
        <v>7796</v>
      </c>
      <c r="X23" s="684">
        <f t="shared" si="3"/>
        <v>13.167361967334944</v>
      </c>
      <c r="Z23" s="852"/>
    </row>
    <row r="24" spans="1:26" s="633" customFormat="1" ht="18" customHeight="1" x14ac:dyDescent="0.25">
      <c r="B24" s="682" t="s">
        <v>44</v>
      </c>
      <c r="D24" s="685">
        <v>21196</v>
      </c>
      <c r="E24" s="684">
        <v>0.9807714019719076</v>
      </c>
      <c r="F24" s="677"/>
      <c r="G24" s="678"/>
      <c r="H24" s="683">
        <v>21123</v>
      </c>
      <c r="I24" s="684">
        <v>99.655595395357608</v>
      </c>
      <c r="J24" s="679"/>
      <c r="K24" s="685">
        <v>3287</v>
      </c>
      <c r="L24" s="684">
        <v>15.561236566775552</v>
      </c>
      <c r="M24" s="680">
        <v>1275</v>
      </c>
      <c r="N24" s="683">
        <v>6331</v>
      </c>
      <c r="O24" s="684">
        <v>29.97206836150168</v>
      </c>
      <c r="P24" s="678">
        <v>1275</v>
      </c>
      <c r="Q24" s="683">
        <v>6900</v>
      </c>
      <c r="R24" s="684">
        <f t="shared" si="0"/>
        <v>32.665814514983666</v>
      </c>
      <c r="S24" s="681"/>
      <c r="T24" s="685">
        <f t="shared" si="1"/>
        <v>16518</v>
      </c>
      <c r="U24" s="684">
        <f t="shared" si="2"/>
        <v>78.199119443260898</v>
      </c>
      <c r="V24" s="678">
        <v>1275</v>
      </c>
      <c r="W24" s="683">
        <v>4605</v>
      </c>
      <c r="X24" s="684">
        <f t="shared" si="3"/>
        <v>21.800880556739099</v>
      </c>
      <c r="Z24" s="852"/>
    </row>
    <row r="25" spans="1:26" s="633" customFormat="1" ht="18" customHeight="1" x14ac:dyDescent="0.25">
      <c r="B25" s="682" t="s">
        <v>45</v>
      </c>
      <c r="D25" s="685">
        <v>117632</v>
      </c>
      <c r="E25" s="684">
        <v>5.4430129060558334</v>
      </c>
      <c r="F25" s="677"/>
      <c r="G25" s="678"/>
      <c r="H25" s="683">
        <v>117475</v>
      </c>
      <c r="I25" s="684">
        <v>99.866532916213274</v>
      </c>
      <c r="J25" s="679"/>
      <c r="K25" s="685">
        <v>19949</v>
      </c>
      <c r="L25" s="684">
        <v>16.981485422430303</v>
      </c>
      <c r="M25" s="680">
        <v>8030</v>
      </c>
      <c r="N25" s="685">
        <v>27074</v>
      </c>
      <c r="O25" s="684">
        <v>23.046605660778891</v>
      </c>
      <c r="P25" s="678">
        <v>8030</v>
      </c>
      <c r="Q25" s="683">
        <v>38104</v>
      </c>
      <c r="R25" s="684">
        <f t="shared" si="0"/>
        <v>32.435837412215363</v>
      </c>
      <c r="S25" s="681"/>
      <c r="T25" s="685">
        <f t="shared" si="1"/>
        <v>85127</v>
      </c>
      <c r="U25" s="684">
        <f t="shared" si="2"/>
        <v>72.463928495424554</v>
      </c>
      <c r="V25" s="678">
        <v>8030</v>
      </c>
      <c r="W25" s="683">
        <v>32348</v>
      </c>
      <c r="X25" s="684">
        <f t="shared" si="3"/>
        <v>27.536071504575443</v>
      </c>
      <c r="Z25" s="852"/>
    </row>
    <row r="26" spans="1:26" s="633" customFormat="1" ht="18" customHeight="1" x14ac:dyDescent="0.25">
      <c r="B26" s="682" t="s">
        <v>46</v>
      </c>
      <c r="D26" s="685">
        <v>14780</v>
      </c>
      <c r="E26" s="686">
        <v>0.68389324972375898</v>
      </c>
      <c r="F26" s="677"/>
      <c r="G26" s="678"/>
      <c r="H26" s="683">
        <v>14750</v>
      </c>
      <c r="I26" s="686">
        <v>99.79702300405954</v>
      </c>
      <c r="J26" s="679"/>
      <c r="K26" s="685">
        <v>2491</v>
      </c>
      <c r="L26" s="684">
        <v>16.888135593220341</v>
      </c>
      <c r="M26" s="680">
        <v>1753</v>
      </c>
      <c r="N26" s="685">
        <v>4396</v>
      </c>
      <c r="O26" s="686">
        <v>29.803389830508475</v>
      </c>
      <c r="P26" s="687">
        <v>1753</v>
      </c>
      <c r="Q26" s="683">
        <v>3652</v>
      </c>
      <c r="R26" s="686">
        <f t="shared" si="0"/>
        <v>24.759322033898304</v>
      </c>
      <c r="S26" s="681"/>
      <c r="T26" s="685">
        <f t="shared" si="1"/>
        <v>10539</v>
      </c>
      <c r="U26" s="686">
        <f t="shared" si="2"/>
        <v>71.45084745762712</v>
      </c>
      <c r="V26" s="687">
        <v>1753</v>
      </c>
      <c r="W26" s="683">
        <v>4211</v>
      </c>
      <c r="X26" s="686">
        <f t="shared" si="3"/>
        <v>28.54915254237288</v>
      </c>
      <c r="Z26" s="852"/>
    </row>
    <row r="27" spans="1:26" s="633" customFormat="1" ht="18" customHeight="1" x14ac:dyDescent="0.25">
      <c r="B27" s="688" t="s">
        <v>1</v>
      </c>
      <c r="D27" s="689">
        <v>5608</v>
      </c>
      <c r="E27" s="690">
        <v>0.25949075402238431</v>
      </c>
      <c r="F27" s="677"/>
      <c r="G27" s="678"/>
      <c r="H27" s="691">
        <v>5377</v>
      </c>
      <c r="I27" s="690">
        <v>95.880884450784592</v>
      </c>
      <c r="J27" s="679"/>
      <c r="K27" s="689">
        <v>1250</v>
      </c>
      <c r="L27" s="692">
        <v>23.247163846010785</v>
      </c>
      <c r="M27" s="680">
        <v>384</v>
      </c>
      <c r="N27" s="689">
        <v>1475</v>
      </c>
      <c r="O27" s="690">
        <v>27.43165333829273</v>
      </c>
      <c r="P27" s="687">
        <v>384</v>
      </c>
      <c r="Q27" s="691">
        <v>1259</v>
      </c>
      <c r="R27" s="690">
        <f t="shared" si="0"/>
        <v>23.414543425702064</v>
      </c>
      <c r="S27" s="681"/>
      <c r="T27" s="689">
        <f t="shared" si="1"/>
        <v>3984</v>
      </c>
      <c r="U27" s="690">
        <f t="shared" si="2"/>
        <v>74.093360610005575</v>
      </c>
      <c r="V27" s="687">
        <v>384</v>
      </c>
      <c r="W27" s="691">
        <v>1393</v>
      </c>
      <c r="X27" s="690">
        <f t="shared" si="3"/>
        <v>25.906639389994421</v>
      </c>
      <c r="Z27" s="852"/>
    </row>
    <row r="28" spans="1:26" s="631" customFormat="1" ht="4.5" customHeight="1" x14ac:dyDescent="0.35">
      <c r="A28" s="662"/>
      <c r="B28" s="630"/>
      <c r="D28" s="630"/>
      <c r="E28" s="663"/>
      <c r="F28" s="666"/>
      <c r="G28" s="678"/>
      <c r="H28" s="693"/>
      <c r="I28" s="694"/>
      <c r="J28" s="679"/>
      <c r="K28" s="695"/>
      <c r="L28" s="694"/>
      <c r="M28" s="681"/>
      <c r="N28" s="695"/>
      <c r="O28" s="694"/>
      <c r="P28" s="681"/>
      <c r="Q28" s="696"/>
      <c r="R28" s="694"/>
      <c r="S28" s="681"/>
      <c r="T28" s="695"/>
      <c r="U28" s="694"/>
      <c r="V28" s="681"/>
      <c r="W28" s="696"/>
      <c r="X28" s="694"/>
      <c r="Z28" s="697"/>
    </row>
    <row r="29" spans="1:26" s="1252" customFormat="1" ht="18" customHeight="1" x14ac:dyDescent="0.25">
      <c r="B29" s="1253" t="s">
        <v>0</v>
      </c>
      <c r="D29" s="1254">
        <f>SUM(D10:D28)</f>
        <v>2161156</v>
      </c>
      <c r="E29" s="1255">
        <f>SUM(E10:E27)</f>
        <v>99.999999999999986</v>
      </c>
      <c r="F29" s="1256"/>
      <c r="G29" s="841"/>
      <c r="H29" s="1254">
        <f>SUM(H10:H28)</f>
        <v>2026085</v>
      </c>
      <c r="I29" s="1255">
        <f>H29*100/D29</f>
        <v>93.750057839415575</v>
      </c>
      <c r="J29" s="1257"/>
      <c r="K29" s="1254">
        <f>SUM(K10:K28)</f>
        <v>431927</v>
      </c>
      <c r="L29" s="1255">
        <f>K29*100/H29</f>
        <v>21.318305994072311</v>
      </c>
      <c r="M29" s="1258"/>
      <c r="N29" s="1254">
        <f>SUM(N10:N28)</f>
        <v>610317</v>
      </c>
      <c r="O29" s="1255">
        <f>N29*100/H29</f>
        <v>30.122971148791883</v>
      </c>
      <c r="P29" s="1258"/>
      <c r="Q29" s="1259">
        <f>SUM(Q10:Q28)</f>
        <v>586427</v>
      </c>
      <c r="R29" s="1255">
        <f>Q29*100/H29</f>
        <v>28.943849838481604</v>
      </c>
      <c r="S29" s="1258"/>
      <c r="T29" s="1254">
        <f>SUM(T10:T27)</f>
        <v>1628671</v>
      </c>
      <c r="U29" s="1255">
        <f>T29*100/H29</f>
        <v>80.385126981345792</v>
      </c>
      <c r="V29" s="1258"/>
      <c r="W29" s="1259">
        <f>SUM(W10:W28)</f>
        <v>397414</v>
      </c>
      <c r="X29" s="1255">
        <f>W29*100/H29</f>
        <v>19.614873018654201</v>
      </c>
    </row>
    <row r="30" spans="1:26" s="697" customFormat="1" ht="6.75" customHeight="1" x14ac:dyDescent="0.35">
      <c r="B30" s="698" t="s">
        <v>39</v>
      </c>
      <c r="C30" s="699"/>
      <c r="D30" s="699"/>
      <c r="E30" s="699"/>
      <c r="F30" s="699"/>
    </row>
    <row r="31" spans="1:26" s="700" customFormat="1" x14ac:dyDescent="0.35">
      <c r="B31" s="698" t="s">
        <v>47</v>
      </c>
      <c r="H31" s="701"/>
    </row>
    <row r="32" spans="1:26" s="700" customFormat="1" x14ac:dyDescent="0.35"/>
    <row r="33" spans="2:26" s="700" customFormat="1" x14ac:dyDescent="0.35"/>
    <row r="34" spans="2:26" s="700" customFormat="1" x14ac:dyDescent="0.35"/>
    <row r="35" spans="2:26" s="700" customFormat="1" x14ac:dyDescent="0.35"/>
    <row r="36" spans="2:26" s="700" customFormat="1" x14ac:dyDescent="0.35"/>
    <row r="37" spans="2:26" s="700" customFormat="1" x14ac:dyDescent="0.35">
      <c r="B37" s="702" t="s">
        <v>39</v>
      </c>
      <c r="C37" s="702"/>
      <c r="D37" s="702"/>
      <c r="E37" s="702"/>
      <c r="F37" s="702"/>
      <c r="G37" s="702"/>
      <c r="H37" s="702"/>
      <c r="I37" s="702"/>
      <c r="J37" s="702"/>
      <c r="K37" s="703" t="e">
        <f>GETPIVOTDATA("Cuenta número de expedientes",#REF!,"CCAA",$B37,"Grado",K$7)</f>
        <v>#REF!</v>
      </c>
      <c r="L37" s="560" t="e">
        <f>K37*100/H37</f>
        <v>#REF!</v>
      </c>
      <c r="M37" s="1349">
        <v>1753</v>
      </c>
      <c r="N37" s="703" t="e">
        <f>GETPIVOTDATA("Cuenta número de expedientes",#REF!,"CCAA",$B37,"Grado",N$7)</f>
        <v>#REF!</v>
      </c>
      <c r="O37" s="704" t="e">
        <f>N37*100/H37</f>
        <v>#REF!</v>
      </c>
      <c r="P37" s="705">
        <v>1753</v>
      </c>
      <c r="Q37" s="706" t="e">
        <f>GETPIVOTDATA("Cuenta número de expedientes",#REF!,"CCAA",$B37,"Grado",Q$7)</f>
        <v>#REF!</v>
      </c>
      <c r="R37" s="704" t="e">
        <f>Q37*100/H37</f>
        <v>#REF!</v>
      </c>
      <c r="S37" s="1350"/>
      <c r="T37" s="703" t="e">
        <f>K37+N37+Q37</f>
        <v>#REF!</v>
      </c>
      <c r="U37" s="704" t="e">
        <f>T37*100/H37</f>
        <v>#REF!</v>
      </c>
      <c r="V37" s="705">
        <v>1753</v>
      </c>
      <c r="W37" s="706" t="e">
        <f>GETPIVOTDATA("Cuenta número de expedientes",#REF!,"CCAA",$B37,"Grado",W$7)</f>
        <v>#REF!</v>
      </c>
      <c r="X37" s="704" t="e">
        <f>W37*100/H37</f>
        <v>#REF!</v>
      </c>
      <c r="Y37" s="702"/>
    </row>
    <row r="38" spans="2:26" s="700" customFormat="1" x14ac:dyDescent="0.35">
      <c r="B38" s="702" t="s">
        <v>47</v>
      </c>
      <c r="C38" s="702"/>
      <c r="D38" s="702"/>
      <c r="E38" s="702"/>
      <c r="F38" s="702"/>
      <c r="G38" s="702"/>
      <c r="H38" s="702"/>
      <c r="I38" s="702"/>
      <c r="J38" s="702"/>
      <c r="K38" s="703" t="e">
        <f>GETPIVOTDATA("Cuenta número de expedientes",#REF!,"CCAA",$B38,"Grado",K$7)</f>
        <v>#REF!</v>
      </c>
      <c r="L38" s="560" t="e">
        <f>K38*100/H38</f>
        <v>#REF!</v>
      </c>
      <c r="M38" s="1349">
        <v>1753</v>
      </c>
      <c r="N38" s="703" t="e">
        <f>GETPIVOTDATA("Cuenta número de expedientes",#REF!,"CCAA",$B38,"Grado",N$7)</f>
        <v>#REF!</v>
      </c>
      <c r="O38" s="704" t="e">
        <f>N38*100/H38</f>
        <v>#REF!</v>
      </c>
      <c r="P38" s="705">
        <v>1753</v>
      </c>
      <c r="Q38" s="706" t="e">
        <f>GETPIVOTDATA("Cuenta número de expedientes",#REF!,"CCAA",$B38,"Grado",Q$7)</f>
        <v>#REF!</v>
      </c>
      <c r="R38" s="704" t="e">
        <f>Q38*100/H38</f>
        <v>#REF!</v>
      </c>
      <c r="S38" s="1350"/>
      <c r="T38" s="703" t="e">
        <f>K38+N38+Q38</f>
        <v>#REF!</v>
      </c>
      <c r="U38" s="704" t="e">
        <f>T38*100/H38</f>
        <v>#REF!</v>
      </c>
      <c r="V38" s="705">
        <v>1753</v>
      </c>
      <c r="W38" s="706" t="e">
        <f>GETPIVOTDATA("Cuenta número de expedientes",#REF!,"CCAA",$B38,"Grado",W$7)</f>
        <v>#REF!</v>
      </c>
      <c r="X38" s="704" t="e">
        <f>W38*100/H38</f>
        <v>#REF!</v>
      </c>
      <c r="Y38" s="702"/>
    </row>
    <row r="39" spans="2:26" x14ac:dyDescent="0.35">
      <c r="K39" s="707"/>
      <c r="L39" s="707"/>
      <c r="M39" s="707"/>
      <c r="N39" s="707"/>
      <c r="O39" s="707"/>
      <c r="P39" s="707"/>
      <c r="Q39" s="707"/>
      <c r="R39" s="707"/>
      <c r="S39" s="707"/>
      <c r="T39" s="707"/>
      <c r="U39" s="707"/>
      <c r="V39" s="707"/>
      <c r="W39" s="707"/>
      <c r="X39" s="707"/>
      <c r="Z39" s="666"/>
    </row>
    <row r="40" spans="2:26" x14ac:dyDescent="0.35">
      <c r="K40" s="707"/>
      <c r="L40" s="707"/>
      <c r="M40" s="707"/>
      <c r="N40" s="707"/>
      <c r="O40" s="707"/>
      <c r="P40" s="707"/>
      <c r="Q40" s="707"/>
      <c r="R40" s="707"/>
      <c r="S40" s="707"/>
      <c r="T40" s="707"/>
      <c r="U40" s="707"/>
      <c r="V40" s="707"/>
      <c r="W40" s="707"/>
      <c r="X40" s="707"/>
      <c r="Z40" s="666"/>
    </row>
    <row r="41" spans="2:26" x14ac:dyDescent="0.35">
      <c r="Z41" s="666"/>
    </row>
    <row r="42" spans="2:26" x14ac:dyDescent="0.35">
      <c r="Z42" s="666"/>
    </row>
    <row r="43" spans="2:26" x14ac:dyDescent="0.35">
      <c r="Z43" s="666"/>
    </row>
    <row r="44" spans="2:26" s="707" customFormat="1" x14ac:dyDescent="0.35">
      <c r="Z44" s="700"/>
    </row>
  </sheetData>
  <mergeCells count="12">
    <mergeCell ref="H2:O2"/>
    <mergeCell ref="B2:F2"/>
    <mergeCell ref="B7:B8"/>
    <mergeCell ref="D7:E7"/>
    <mergeCell ref="H7:I7"/>
    <mergeCell ref="K7:L7"/>
    <mergeCell ref="W7:X7"/>
    <mergeCell ref="B4:X4"/>
    <mergeCell ref="B5:X5"/>
    <mergeCell ref="N7:O7"/>
    <mergeCell ref="Q7:R7"/>
    <mergeCell ref="T7:U7"/>
  </mergeCells>
  <conditionalFormatting sqref="H10:H27">
    <cfRule type="cellIs" dxfId="11" priority="13" stopIfTrue="1" operator="greaterThan">
      <formula>$D$10</formula>
    </cfRule>
  </conditionalFormatting>
  <conditionalFormatting sqref="I15:I27 J15:J29">
    <cfRule type="cellIs" dxfId="10" priority="18" stopIfTrue="1" operator="greaterThan">
      <formula>100</formula>
    </cfRule>
  </conditionalFormatting>
  <conditionalFormatting sqref="I10:J14">
    <cfRule type="cellIs" dxfId="9" priority="17" stopIfTrue="1" operator="greaterThan">
      <formula>100</formula>
    </cfRule>
  </conditionalFormatting>
  <conditionalFormatting sqref="L10:L27 O10:P27">
    <cfRule type="cellIs" dxfId="8" priority="15" stopIfTrue="1" operator="greaterThan">
      <formula>100</formula>
    </cfRule>
  </conditionalFormatting>
  <conditionalFormatting sqref="L37:L38 O37:P38">
    <cfRule type="cellIs" dxfId="7" priority="3" stopIfTrue="1" operator="greaterThan">
      <formula>100</formula>
    </cfRule>
  </conditionalFormatting>
  <conditionalFormatting sqref="R10:R27">
    <cfRule type="cellIs" dxfId="6" priority="16" stopIfTrue="1" operator="greaterThan">
      <formula>100</formula>
    </cfRule>
  </conditionalFormatting>
  <conditionalFormatting sqref="R37:R38">
    <cfRule type="cellIs" dxfId="5" priority="4" stopIfTrue="1" operator="greaterThan">
      <formula>100</formula>
    </cfRule>
  </conditionalFormatting>
  <conditionalFormatting sqref="U10:V27">
    <cfRule type="cellIs" dxfId="4" priority="11" stopIfTrue="1" operator="greaterThan">
      <formula>100</formula>
    </cfRule>
  </conditionalFormatting>
  <conditionalFormatting sqref="U37:V38">
    <cfRule type="cellIs" dxfId="3" priority="1" stopIfTrue="1" operator="greaterThan">
      <formula>100</formula>
    </cfRule>
  </conditionalFormatting>
  <conditionalFormatting sqref="X10:X27">
    <cfRule type="cellIs" dxfId="2" priority="12" stopIfTrue="1" operator="greaterThan">
      <formula>100</formula>
    </cfRule>
  </conditionalFormatting>
  <conditionalFormatting sqref="X37:X38">
    <cfRule type="cellIs" dxfId="1" priority="2" stopIfTrue="1" operator="greaterThan">
      <formula>100</formula>
    </cfRule>
  </conditionalFormatting>
  <printOptions horizontalCentered="1"/>
  <pageMargins left="0" right="0" top="0.43307086614173229" bottom="0.43307086614173229" header="0" footer="0"/>
  <pageSetup paperSize="9" scale="76" orientation="landscape" horizontalDpi="300" verticalDpi="300"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Hoja36">
    <tabColor theme="0"/>
    <pageSetUpPr fitToPage="1"/>
  </sheetPr>
  <dimension ref="A1:Y56"/>
  <sheetViews>
    <sheetView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8" style="615" customWidth="1"/>
    <col min="7" max="7" width="5.54296875" style="615" customWidth="1"/>
    <col min="8" max="8" width="7.54296875" style="615" customWidth="1"/>
    <col min="9" max="9" width="5.453125" style="615" customWidth="1"/>
    <col min="10" max="10" width="7.54296875" style="615" customWidth="1"/>
    <col min="11" max="11" width="5.453125" style="615" customWidth="1"/>
    <col min="12" max="12" width="7.81640625" style="615" customWidth="1"/>
    <col min="13" max="13" width="5.7265625" style="615" customWidth="1"/>
    <col min="14" max="14" width="8.81640625" style="615" customWidth="1"/>
    <col min="15" max="15" width="7.26953125" style="615" customWidth="1"/>
    <col min="16" max="16" width="7.1796875" style="615" customWidth="1"/>
    <col min="17" max="17" width="6" style="615" customWidth="1"/>
    <col min="18" max="18" width="7.26953125" style="615" customWidth="1"/>
    <col min="19" max="19" width="5.453125" style="615" customWidth="1"/>
    <col min="20" max="20" width="5.54296875" style="615" customWidth="1"/>
    <col min="21" max="21" width="5.453125" style="615" customWidth="1"/>
    <col min="22" max="22" width="8.54296875" style="615" customWidth="1"/>
    <col min="23" max="23" width="6.7265625" style="615" customWidth="1"/>
    <col min="24" max="24" width="0.54296875" style="732" customWidth="1"/>
    <col min="25" max="25" width="10.453125" style="732" customWidth="1"/>
    <col min="26" max="26" width="1.453125" style="615" customWidth="1"/>
    <col min="27" max="16384" width="11.453125" style="615"/>
  </cols>
  <sheetData>
    <row r="1" spans="2:25" s="613" customFormat="1" ht="9" customHeight="1" x14ac:dyDescent="0.25">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25" s="619" customFormat="1" ht="49.5" customHeight="1" x14ac:dyDescent="0.35">
      <c r="B2" s="718"/>
      <c r="C2" s="718"/>
      <c r="D2" s="718"/>
      <c r="E2" s="718"/>
      <c r="F2" s="718"/>
      <c r="G2" s="718"/>
      <c r="H2" s="718"/>
      <c r="I2" s="718"/>
      <c r="J2" s="718"/>
      <c r="K2" s="718"/>
      <c r="X2" s="667"/>
      <c r="Y2" s="667"/>
    </row>
    <row r="3" spans="2:25" s="623" customFormat="1" ht="39.75" customHeight="1" x14ac:dyDescent="0.25">
      <c r="B3" s="1499" t="s">
        <v>400</v>
      </c>
      <c r="C3" s="1499"/>
      <c r="D3" s="1499"/>
      <c r="E3" s="1499"/>
      <c r="F3" s="1499"/>
      <c r="G3" s="1499"/>
      <c r="H3" s="1499"/>
      <c r="I3" s="1499"/>
      <c r="J3" s="1499"/>
      <c r="K3" s="1499"/>
      <c r="L3" s="1499"/>
      <c r="M3" s="1499"/>
      <c r="N3" s="1499"/>
      <c r="O3" s="1499"/>
      <c r="P3" s="1499"/>
      <c r="Q3" s="1499"/>
      <c r="R3" s="1499"/>
      <c r="S3" s="1499"/>
      <c r="T3" s="1499"/>
      <c r="U3" s="1499"/>
      <c r="V3" s="1499"/>
      <c r="W3" s="1499"/>
      <c r="X3" s="1499"/>
      <c r="Y3" s="719"/>
    </row>
    <row r="4" spans="2:25" s="623" customFormat="1" ht="14.25" customHeight="1" x14ac:dyDescent="0.25">
      <c r="B4" s="1420" t="str">
        <f>porsaad!$B$6</f>
        <v>Situación a 30 de noviembre de 2024</v>
      </c>
      <c r="C4" s="1420"/>
      <c r="D4" s="1420"/>
      <c r="E4" s="1420"/>
      <c r="F4" s="1420"/>
      <c r="G4" s="1420"/>
      <c r="H4" s="1420"/>
      <c r="I4" s="1420"/>
      <c r="J4" s="1420"/>
      <c r="K4" s="1420"/>
      <c r="L4" s="1420"/>
      <c r="M4" s="1420"/>
      <c r="N4" s="1420"/>
      <c r="O4" s="1420"/>
      <c r="P4" s="1420"/>
      <c r="Q4" s="1420"/>
      <c r="R4" s="1420"/>
      <c r="S4" s="1420"/>
      <c r="T4" s="1420"/>
      <c r="U4" s="1420"/>
      <c r="V4" s="1420"/>
      <c r="W4" s="1420"/>
      <c r="X4" s="622"/>
      <c r="Y4" s="622"/>
    </row>
    <row r="5" spans="2:25" s="621" customFormat="1" ht="5.25" customHeight="1" x14ac:dyDescent="0.25">
      <c r="B5" s="720"/>
      <c r="C5" s="720"/>
      <c r="D5" s="720"/>
      <c r="E5" s="720"/>
      <c r="F5" s="720"/>
      <c r="G5" s="720"/>
      <c r="H5" s="720"/>
      <c r="I5" s="720"/>
      <c r="J5" s="720"/>
      <c r="K5" s="720"/>
      <c r="L5" s="720"/>
      <c r="M5" s="720"/>
      <c r="N5" s="720"/>
      <c r="O5" s="720"/>
      <c r="P5" s="720"/>
      <c r="Q5" s="720"/>
      <c r="R5" s="720"/>
      <c r="S5" s="720"/>
      <c r="T5" s="720"/>
      <c r="U5" s="720"/>
      <c r="V5" s="720"/>
      <c r="W5" s="720"/>
      <c r="X5" s="721"/>
      <c r="Y5" s="721"/>
    </row>
    <row r="6" spans="2:25" s="722" customFormat="1" ht="19.5" customHeight="1" x14ac:dyDescent="0.25">
      <c r="F6" s="1500" t="s">
        <v>52</v>
      </c>
      <c r="G6" s="1500"/>
      <c r="H6" s="1500"/>
      <c r="I6" s="1500"/>
      <c r="J6" s="1500"/>
      <c r="K6" s="1500"/>
      <c r="L6" s="1500"/>
      <c r="M6" s="1500"/>
      <c r="N6" s="1500"/>
      <c r="O6" s="1500"/>
      <c r="P6" s="1500"/>
      <c r="Q6" s="1500"/>
      <c r="R6" s="1500"/>
      <c r="S6" s="1500"/>
      <c r="T6" s="1500"/>
      <c r="U6" s="1500"/>
      <c r="V6" s="1500"/>
      <c r="W6" s="1500"/>
      <c r="X6" s="723"/>
      <c r="Y6" s="723"/>
    </row>
    <row r="7" spans="2:25" s="722" customFormat="1" ht="64.5" customHeight="1" x14ac:dyDescent="0.25">
      <c r="B7" s="1501" t="s">
        <v>12</v>
      </c>
      <c r="C7" s="715"/>
      <c r="D7" s="713"/>
      <c r="E7" s="715"/>
      <c r="F7" s="1501" t="s">
        <v>32</v>
      </c>
      <c r="G7" s="1501"/>
      <c r="H7" s="1501" t="s">
        <v>33</v>
      </c>
      <c r="I7" s="1501"/>
      <c r="J7" s="1501" t="s">
        <v>48</v>
      </c>
      <c r="K7" s="1501"/>
      <c r="L7" s="1501" t="s">
        <v>34</v>
      </c>
      <c r="M7" s="1501"/>
      <c r="N7" s="1501" t="s">
        <v>190</v>
      </c>
      <c r="O7" s="1501"/>
      <c r="P7" s="713"/>
      <c r="Q7" s="713"/>
    </row>
    <row r="8" spans="2:25" s="715" customFormat="1" ht="20.25" customHeight="1" x14ac:dyDescent="0.25">
      <c r="B8" s="1501"/>
      <c r="D8" s="713"/>
      <c r="F8" s="713" t="s">
        <v>9</v>
      </c>
      <c r="G8" s="713" t="s">
        <v>28</v>
      </c>
      <c r="H8" s="713" t="s">
        <v>9</v>
      </c>
      <c r="I8" s="713" t="s">
        <v>28</v>
      </c>
      <c r="J8" s="713" t="s">
        <v>9</v>
      </c>
      <c r="K8" s="713" t="s">
        <v>28</v>
      </c>
      <c r="L8" s="713" t="s">
        <v>9</v>
      </c>
      <c r="M8" s="713" t="s">
        <v>28</v>
      </c>
      <c r="N8" s="713" t="s">
        <v>9</v>
      </c>
      <c r="O8" s="713" t="s">
        <v>28</v>
      </c>
      <c r="P8" s="713"/>
      <c r="Q8" s="713"/>
    </row>
    <row r="9" spans="2:25" s="715" customFormat="1" ht="8.25" customHeight="1" x14ac:dyDescent="0.25">
      <c r="B9" s="713"/>
      <c r="C9" s="697"/>
      <c r="E9" s="697"/>
      <c r="F9" s="713"/>
      <c r="G9" s="713"/>
      <c r="H9" s="713"/>
      <c r="I9" s="713"/>
      <c r="J9" s="713"/>
      <c r="K9" s="713"/>
      <c r="L9" s="713"/>
      <c r="M9" s="713"/>
      <c r="N9" s="713"/>
      <c r="O9" s="713"/>
      <c r="P9" s="713"/>
      <c r="Q9" s="713"/>
    </row>
    <row r="10" spans="2:25" s="697" customFormat="1" ht="18" customHeight="1" x14ac:dyDescent="0.25">
      <c r="B10" s="714" t="s">
        <v>8</v>
      </c>
      <c r="D10" s="703"/>
      <c r="F10" s="706">
        <f>'31dictsaad'!K10</f>
        <v>76848</v>
      </c>
      <c r="G10" s="560">
        <f t="shared" ref="G10:G27" si="0">F10*100/$N10</f>
        <v>19.946841646247769</v>
      </c>
      <c r="H10" s="706">
        <f>'31dictsaad'!N10</f>
        <v>137546</v>
      </c>
      <c r="I10" s="560">
        <f t="shared" ref="I10:I27" si="1">H10*100/$N10</f>
        <v>35.701752564475271</v>
      </c>
      <c r="J10" s="706">
        <f>'31dictsaad'!Q10</f>
        <v>96221</v>
      </c>
      <c r="K10" s="560">
        <f t="shared" ref="K10:K27" si="2">J10*100/$N10</f>
        <v>24.975341583952822</v>
      </c>
      <c r="L10" s="706">
        <f>'31dictsaad'!W10</f>
        <v>74649</v>
      </c>
      <c r="M10" s="560">
        <f t="shared" ref="M10:M27" si="3">L10*100/$N10</f>
        <v>19.376064205324141</v>
      </c>
      <c r="N10" s="706">
        <f>F10+H10+J10+L10</f>
        <v>385264</v>
      </c>
      <c r="O10" s="560">
        <f>G10+I10+K10+M10</f>
        <v>100</v>
      </c>
      <c r="P10" s="724"/>
      <c r="Q10" s="724"/>
    </row>
    <row r="11" spans="2:25" s="697" customFormat="1" ht="18" customHeight="1" x14ac:dyDescent="0.25">
      <c r="B11" s="714" t="s">
        <v>7</v>
      </c>
      <c r="D11" s="703"/>
      <c r="F11" s="706">
        <f>'31dictsaad'!K11</f>
        <v>13231</v>
      </c>
      <c r="G11" s="560">
        <f t="shared" si="0"/>
        <v>25.040216506746912</v>
      </c>
      <c r="H11" s="706">
        <f>'31dictsaad'!N11</f>
        <v>16016</v>
      </c>
      <c r="I11" s="560">
        <f t="shared" si="1"/>
        <v>30.310944567459643</v>
      </c>
      <c r="J11" s="706">
        <f>'31dictsaad'!Q11</f>
        <v>15692</v>
      </c>
      <c r="K11" s="560">
        <f t="shared" si="2"/>
        <v>29.697761123412629</v>
      </c>
      <c r="L11" s="706">
        <f>'31dictsaad'!W11</f>
        <v>7900</v>
      </c>
      <c r="M11" s="560">
        <f t="shared" si="3"/>
        <v>14.951077802380818</v>
      </c>
      <c r="N11" s="706">
        <f t="shared" ref="N11:O27" si="4">F11+H11+J11+L11</f>
        <v>52839</v>
      </c>
      <c r="O11" s="560">
        <f t="shared" si="4"/>
        <v>100.00000000000001</v>
      </c>
      <c r="P11" s="724"/>
      <c r="Q11" s="724"/>
    </row>
    <row r="12" spans="2:25" s="697" customFormat="1" ht="22.5" customHeight="1" x14ac:dyDescent="0.25">
      <c r="B12" s="714" t="s">
        <v>37</v>
      </c>
      <c r="D12" s="703"/>
      <c r="F12" s="703">
        <f>'31dictsaad'!K12</f>
        <v>7943</v>
      </c>
      <c r="G12" s="560">
        <f t="shared" si="0"/>
        <v>18.688972024187667</v>
      </c>
      <c r="H12" s="703">
        <f>'31dictsaad'!N12</f>
        <v>11098</v>
      </c>
      <c r="I12" s="560">
        <f t="shared" si="1"/>
        <v>26.112326768781912</v>
      </c>
      <c r="J12" s="703">
        <f>'31dictsaad'!Q12</f>
        <v>14320</v>
      </c>
      <c r="K12" s="560">
        <f t="shared" si="2"/>
        <v>33.693324862944401</v>
      </c>
      <c r="L12" s="703">
        <f>'31dictsaad'!W12</f>
        <v>9140</v>
      </c>
      <c r="M12" s="560">
        <f t="shared" si="3"/>
        <v>21.50537634408602</v>
      </c>
      <c r="N12" s="706">
        <f t="shared" si="4"/>
        <v>42501</v>
      </c>
      <c r="O12" s="560">
        <f t="shared" si="4"/>
        <v>100</v>
      </c>
      <c r="P12" s="724"/>
      <c r="Q12" s="724"/>
    </row>
    <row r="13" spans="2:25" s="697" customFormat="1" ht="18" customHeight="1" x14ac:dyDescent="0.25">
      <c r="B13" s="714" t="s">
        <v>38</v>
      </c>
      <c r="D13" s="703"/>
      <c r="F13" s="706">
        <f>'31dictsaad'!K13</f>
        <v>8607</v>
      </c>
      <c r="G13" s="560">
        <f t="shared" si="0"/>
        <v>19.581835555353322</v>
      </c>
      <c r="H13" s="706">
        <f>'31dictsaad'!N13</f>
        <v>11447</v>
      </c>
      <c r="I13" s="560">
        <f t="shared" si="1"/>
        <v>26.04313600582427</v>
      </c>
      <c r="J13" s="706">
        <f>'31dictsaad'!Q13</f>
        <v>15499</v>
      </c>
      <c r="K13" s="560">
        <f t="shared" si="2"/>
        <v>35.261864676707468</v>
      </c>
      <c r="L13" s="706">
        <f>'31dictsaad'!W13</f>
        <v>8401</v>
      </c>
      <c r="M13" s="560">
        <f t="shared" si="3"/>
        <v>19.113163762114937</v>
      </c>
      <c r="N13" s="706">
        <f t="shared" si="4"/>
        <v>43954</v>
      </c>
      <c r="O13" s="560">
        <f t="shared" si="4"/>
        <v>100</v>
      </c>
      <c r="P13" s="724"/>
      <c r="Q13" s="724"/>
    </row>
    <row r="14" spans="2:25" s="697" customFormat="1" ht="18" customHeight="1" x14ac:dyDescent="0.25">
      <c r="B14" s="714" t="s">
        <v>6</v>
      </c>
      <c r="D14" s="703"/>
      <c r="F14" s="706">
        <f>'31dictsaad'!K14</f>
        <v>17145</v>
      </c>
      <c r="G14" s="560">
        <f t="shared" si="0"/>
        <v>29.314206575820268</v>
      </c>
      <c r="H14" s="706">
        <f>'31dictsaad'!N14</f>
        <v>18280</v>
      </c>
      <c r="I14" s="560">
        <f t="shared" si="1"/>
        <v>31.254808760921229</v>
      </c>
      <c r="J14" s="706">
        <f>'31dictsaad'!Q14</f>
        <v>16402</v>
      </c>
      <c r="K14" s="560">
        <f t="shared" si="2"/>
        <v>28.043838801785011</v>
      </c>
      <c r="L14" s="706">
        <f>'31dictsaad'!W14</f>
        <v>6660</v>
      </c>
      <c r="M14" s="560">
        <f t="shared" si="3"/>
        <v>11.38714586147349</v>
      </c>
      <c r="N14" s="706">
        <f t="shared" si="4"/>
        <v>58487</v>
      </c>
      <c r="O14" s="560">
        <f t="shared" si="4"/>
        <v>100</v>
      </c>
      <c r="P14" s="724"/>
      <c r="Q14" s="724"/>
    </row>
    <row r="15" spans="2:25" s="697" customFormat="1" ht="18" customHeight="1" x14ac:dyDescent="0.25">
      <c r="B15" s="714" t="s">
        <v>5</v>
      </c>
      <c r="D15" s="703"/>
      <c r="F15" s="703">
        <f>'31dictsaad'!K15</f>
        <v>5392</v>
      </c>
      <c r="G15" s="560">
        <f t="shared" si="0"/>
        <v>23.05751550138978</v>
      </c>
      <c r="H15" s="703">
        <f>'31dictsaad'!N15</f>
        <v>7940</v>
      </c>
      <c r="I15" s="560">
        <f t="shared" si="1"/>
        <v>33.953388924524269</v>
      </c>
      <c r="J15" s="703">
        <f>'31dictsaad'!Q15</f>
        <v>5269</v>
      </c>
      <c r="K15" s="560">
        <f t="shared" si="2"/>
        <v>22.531537310241607</v>
      </c>
      <c r="L15" s="703">
        <f>'31dictsaad'!W15</f>
        <v>4784</v>
      </c>
      <c r="M15" s="560">
        <f t="shared" si="3"/>
        <v>20.457558263844344</v>
      </c>
      <c r="N15" s="706">
        <f t="shared" si="4"/>
        <v>23385</v>
      </c>
      <c r="O15" s="560">
        <f t="shared" si="4"/>
        <v>100</v>
      </c>
      <c r="P15" s="724"/>
      <c r="Q15" s="724"/>
    </row>
    <row r="16" spans="2:25" s="697" customFormat="1" ht="18" customHeight="1" x14ac:dyDescent="0.25">
      <c r="B16" s="714" t="s">
        <v>4</v>
      </c>
      <c r="D16" s="703"/>
      <c r="F16" s="706">
        <f>'31dictsaad'!K16</f>
        <v>35112</v>
      </c>
      <c r="G16" s="560">
        <f t="shared" si="0"/>
        <v>22.540491612795542</v>
      </c>
      <c r="H16" s="706">
        <f>'31dictsaad'!N16</f>
        <v>41418</v>
      </c>
      <c r="I16" s="560">
        <f t="shared" si="1"/>
        <v>26.588689952687563</v>
      </c>
      <c r="J16" s="706">
        <f>'31dictsaad'!Q16</f>
        <v>49388</v>
      </c>
      <c r="K16" s="560">
        <f t="shared" si="2"/>
        <v>31.705109357847636</v>
      </c>
      <c r="L16" s="706">
        <f>'31dictsaad'!W16</f>
        <v>29855</v>
      </c>
      <c r="M16" s="560">
        <f t="shared" si="3"/>
        <v>19.165709076669255</v>
      </c>
      <c r="N16" s="706">
        <f t="shared" si="4"/>
        <v>155773</v>
      </c>
      <c r="O16" s="560">
        <f t="shared" si="4"/>
        <v>100</v>
      </c>
      <c r="P16" s="724"/>
      <c r="Q16" s="724"/>
    </row>
    <row r="17" spans="2:25" s="697" customFormat="1" ht="18" customHeight="1" x14ac:dyDescent="0.25">
      <c r="B17" s="714" t="s">
        <v>40</v>
      </c>
      <c r="D17" s="703"/>
      <c r="F17" s="706">
        <f>'31dictsaad'!K17</f>
        <v>23726</v>
      </c>
      <c r="G17" s="560">
        <f t="shared" si="0"/>
        <v>24.496412162510971</v>
      </c>
      <c r="H17" s="706">
        <f>'31dictsaad'!N17</f>
        <v>26233</v>
      </c>
      <c r="I17" s="560">
        <f t="shared" si="1"/>
        <v>27.08481751071189</v>
      </c>
      <c r="J17" s="706">
        <f>'31dictsaad'!Q17</f>
        <v>29715</v>
      </c>
      <c r="K17" s="560">
        <f t="shared" si="2"/>
        <v>30.679882298280937</v>
      </c>
      <c r="L17" s="706">
        <f>'31dictsaad'!W17</f>
        <v>17181</v>
      </c>
      <c r="M17" s="560">
        <f t="shared" si="3"/>
        <v>17.738888028496206</v>
      </c>
      <c r="N17" s="706">
        <f t="shared" si="4"/>
        <v>96855</v>
      </c>
      <c r="O17" s="560">
        <f t="shared" si="4"/>
        <v>100</v>
      </c>
      <c r="P17" s="724"/>
      <c r="Q17" s="724"/>
    </row>
    <row r="18" spans="2:25" s="697" customFormat="1" ht="18" customHeight="1" x14ac:dyDescent="0.25">
      <c r="B18" s="714" t="s">
        <v>41</v>
      </c>
      <c r="D18" s="703"/>
      <c r="F18" s="706">
        <f>'31dictsaad'!K18</f>
        <v>49592</v>
      </c>
      <c r="G18" s="560">
        <f t="shared" si="0"/>
        <v>14.192540273536659</v>
      </c>
      <c r="H18" s="706">
        <f>'31dictsaad'!N18</f>
        <v>101250</v>
      </c>
      <c r="I18" s="560">
        <f t="shared" si="1"/>
        <v>28.976340996442708</v>
      </c>
      <c r="J18" s="706">
        <f>'31dictsaad'!Q18</f>
        <v>115971</v>
      </c>
      <c r="K18" s="560">
        <f t="shared" si="2"/>
        <v>33.189286337762539</v>
      </c>
      <c r="L18" s="706">
        <f>'31dictsaad'!W18</f>
        <v>82610</v>
      </c>
      <c r="M18" s="560">
        <f t="shared" si="3"/>
        <v>23.641832392258095</v>
      </c>
      <c r="N18" s="706">
        <f t="shared" si="4"/>
        <v>349423</v>
      </c>
      <c r="O18" s="560">
        <f t="shared" si="4"/>
        <v>100</v>
      </c>
      <c r="P18" s="724"/>
      <c r="Q18" s="724"/>
    </row>
    <row r="19" spans="2:25" s="697" customFormat="1" ht="18" customHeight="1" x14ac:dyDescent="0.25">
      <c r="B19" s="714" t="s">
        <v>3</v>
      </c>
      <c r="D19" s="703"/>
      <c r="F19" s="706">
        <f>'31dictsaad'!K19</f>
        <v>48217</v>
      </c>
      <c r="G19" s="560">
        <f t="shared" si="0"/>
        <v>24.101510561937037</v>
      </c>
      <c r="H19" s="706">
        <f>'31dictsaad'!N19</f>
        <v>64272</v>
      </c>
      <c r="I19" s="560">
        <f>H19*100/$N19</f>
        <v>32.126683261854062</v>
      </c>
      <c r="J19" s="706">
        <f>'31dictsaad'!Q19</f>
        <v>59060</v>
      </c>
      <c r="K19" s="560">
        <f>J19*100/$N19</f>
        <v>29.521438782753002</v>
      </c>
      <c r="L19" s="706">
        <f>'31dictsaad'!W19</f>
        <v>28509</v>
      </c>
      <c r="M19" s="560">
        <f t="shared" si="3"/>
        <v>14.250367393455898</v>
      </c>
      <c r="N19" s="706">
        <f t="shared" si="4"/>
        <v>200058</v>
      </c>
      <c r="O19" s="560">
        <f t="shared" si="4"/>
        <v>100.00000000000001</v>
      </c>
      <c r="P19" s="724"/>
      <c r="Q19" s="724"/>
    </row>
    <row r="20" spans="2:25" s="697" customFormat="1" ht="18" customHeight="1" x14ac:dyDescent="0.25">
      <c r="B20" s="714" t="s">
        <v>2</v>
      </c>
      <c r="D20" s="703"/>
      <c r="F20" s="706">
        <f>'31dictsaad'!K20</f>
        <v>13333</v>
      </c>
      <c r="G20" s="560">
        <f t="shared" si="0"/>
        <v>23.404778204925659</v>
      </c>
      <c r="H20" s="706">
        <f>'31dictsaad'!N20</f>
        <v>13707</v>
      </c>
      <c r="I20" s="560">
        <f>H20*100/$N20</f>
        <v>24.061298646584866</v>
      </c>
      <c r="J20" s="706">
        <f>'31dictsaad'!Q20</f>
        <v>14168</v>
      </c>
      <c r="K20" s="560">
        <f>J20*100/$N20</f>
        <v>24.870539084031105</v>
      </c>
      <c r="L20" s="706">
        <f>'31dictsaad'!W20</f>
        <v>15759</v>
      </c>
      <c r="M20" s="560">
        <f t="shared" si="3"/>
        <v>27.66338406445837</v>
      </c>
      <c r="N20" s="706">
        <f t="shared" si="4"/>
        <v>56967</v>
      </c>
      <c r="O20" s="560">
        <f t="shared" si="4"/>
        <v>100</v>
      </c>
      <c r="P20" s="724"/>
      <c r="Q20" s="724"/>
    </row>
    <row r="21" spans="2:25" s="697" customFormat="1" ht="18" customHeight="1" x14ac:dyDescent="0.25">
      <c r="B21" s="714" t="s">
        <v>35</v>
      </c>
      <c r="D21" s="703"/>
      <c r="F21" s="706">
        <f>'31dictsaad'!K21</f>
        <v>25967</v>
      </c>
      <c r="G21" s="560">
        <f t="shared" si="0"/>
        <v>30.506343984962406</v>
      </c>
      <c r="H21" s="706">
        <f>'31dictsaad'!N21</f>
        <v>26890</v>
      </c>
      <c r="I21" s="560">
        <f>H21*100/$N21</f>
        <v>31.590695488721803</v>
      </c>
      <c r="J21" s="706">
        <f>'31dictsaad'!Q21</f>
        <v>25483</v>
      </c>
      <c r="K21" s="560">
        <f>J21*100/$N21</f>
        <v>29.937734962406015</v>
      </c>
      <c r="L21" s="706">
        <f>'31dictsaad'!W21</f>
        <v>6780</v>
      </c>
      <c r="M21" s="560">
        <f t="shared" si="3"/>
        <v>7.9652255639097742</v>
      </c>
      <c r="N21" s="706">
        <f t="shared" si="4"/>
        <v>85120</v>
      </c>
      <c r="O21" s="560">
        <f t="shared" si="4"/>
        <v>99.999999999999986</v>
      </c>
      <c r="P21" s="724"/>
      <c r="Q21" s="724"/>
    </row>
    <row r="22" spans="2:25" s="697" customFormat="1" ht="21" customHeight="1" x14ac:dyDescent="0.25">
      <c r="B22" s="714" t="s">
        <v>42</v>
      </c>
      <c r="D22" s="703"/>
      <c r="F22" s="706">
        <f>'31dictsaad'!K22</f>
        <v>64764</v>
      </c>
      <c r="G22" s="560">
        <f t="shared" si="0"/>
        <v>25.148431038298895</v>
      </c>
      <c r="H22" s="706">
        <f>'31dictsaad'!N22</f>
        <v>75546</v>
      </c>
      <c r="I22" s="560">
        <f>H22*100/$N22</f>
        <v>29.335176505764444</v>
      </c>
      <c r="J22" s="706">
        <f>'31dictsaad'!Q22</f>
        <v>62384</v>
      </c>
      <c r="K22" s="560">
        <f>J22*100/$N22</f>
        <v>24.224256097418913</v>
      </c>
      <c r="L22" s="706">
        <f>'31dictsaad'!W22</f>
        <v>54833</v>
      </c>
      <c r="M22" s="560">
        <f t="shared" si="3"/>
        <v>21.292136358517748</v>
      </c>
      <c r="N22" s="706">
        <f t="shared" si="4"/>
        <v>257527</v>
      </c>
      <c r="O22" s="560">
        <f t="shared" si="4"/>
        <v>100</v>
      </c>
      <c r="P22" s="724"/>
      <c r="Q22" s="724"/>
    </row>
    <row r="23" spans="2:25" s="697" customFormat="1" ht="18" customHeight="1" x14ac:dyDescent="0.25">
      <c r="B23" s="714" t="s">
        <v>43</v>
      </c>
      <c r="D23" s="703"/>
      <c r="F23" s="706">
        <f>'31dictsaad'!K23</f>
        <v>15073</v>
      </c>
      <c r="G23" s="560">
        <f t="shared" si="0"/>
        <v>25.458138395797793</v>
      </c>
      <c r="H23" s="706">
        <f>'31dictsaad'!N23</f>
        <v>19398</v>
      </c>
      <c r="I23" s="560">
        <f>H23*100/$N23</f>
        <v>32.763017886398565</v>
      </c>
      <c r="J23" s="706">
        <f>'31dictsaad'!Q23</f>
        <v>16940</v>
      </c>
      <c r="K23" s="560">
        <f>J23*100/$N23</f>
        <v>28.611481750468695</v>
      </c>
      <c r="L23" s="706">
        <f>'31dictsaad'!W23</f>
        <v>7796</v>
      </c>
      <c r="M23" s="560">
        <f t="shared" si="3"/>
        <v>13.167361967334944</v>
      </c>
      <c r="N23" s="706">
        <f t="shared" si="4"/>
        <v>59207</v>
      </c>
      <c r="O23" s="560">
        <f t="shared" si="4"/>
        <v>100</v>
      </c>
      <c r="P23" s="724"/>
      <c r="Q23" s="724"/>
    </row>
    <row r="24" spans="2:25" s="697" customFormat="1" ht="22.5" customHeight="1" x14ac:dyDescent="0.25">
      <c r="B24" s="714" t="s">
        <v>44</v>
      </c>
      <c r="D24" s="703"/>
      <c r="F24" s="703">
        <f>'31dictsaad'!K24</f>
        <v>3287</v>
      </c>
      <c r="G24" s="704">
        <f t="shared" si="0"/>
        <v>15.561236566775552</v>
      </c>
      <c r="H24" s="703">
        <f>'31dictsaad'!N24</f>
        <v>6331</v>
      </c>
      <c r="I24" s="560">
        <f t="shared" si="1"/>
        <v>29.97206836150168</v>
      </c>
      <c r="J24" s="703">
        <f>'31dictsaad'!Q24</f>
        <v>6900</v>
      </c>
      <c r="K24" s="560">
        <f t="shared" si="2"/>
        <v>32.665814514983666</v>
      </c>
      <c r="L24" s="703">
        <f>'31dictsaad'!W24</f>
        <v>4605</v>
      </c>
      <c r="M24" s="560">
        <f t="shared" si="3"/>
        <v>21.800880556739099</v>
      </c>
      <c r="N24" s="703">
        <f t="shared" si="4"/>
        <v>21123</v>
      </c>
      <c r="O24" s="560">
        <f t="shared" si="4"/>
        <v>100</v>
      </c>
      <c r="P24" s="724"/>
      <c r="Q24" s="724"/>
    </row>
    <row r="25" spans="2:25" s="697" customFormat="1" ht="18" customHeight="1" x14ac:dyDescent="0.25">
      <c r="B25" s="714" t="s">
        <v>45</v>
      </c>
      <c r="D25" s="703"/>
      <c r="F25" s="703">
        <f>'31dictsaad'!K25</f>
        <v>19949</v>
      </c>
      <c r="G25" s="704">
        <f t="shared" si="0"/>
        <v>16.981485422430303</v>
      </c>
      <c r="H25" s="703">
        <f>'31dictsaad'!N25</f>
        <v>27074</v>
      </c>
      <c r="I25" s="560">
        <f t="shared" si="1"/>
        <v>23.046605660778891</v>
      </c>
      <c r="J25" s="703">
        <f>'31dictsaad'!Q25</f>
        <v>38104</v>
      </c>
      <c r="K25" s="560">
        <f t="shared" si="2"/>
        <v>32.435837412215363</v>
      </c>
      <c r="L25" s="703">
        <f>'31dictsaad'!W25</f>
        <v>32348</v>
      </c>
      <c r="M25" s="560">
        <f t="shared" si="3"/>
        <v>27.536071504575443</v>
      </c>
      <c r="N25" s="703">
        <f t="shared" si="4"/>
        <v>117475</v>
      </c>
      <c r="O25" s="560">
        <f t="shared" si="4"/>
        <v>100</v>
      </c>
      <c r="P25" s="724"/>
      <c r="Q25" s="724"/>
    </row>
    <row r="26" spans="2:25" s="697" customFormat="1" ht="18" customHeight="1" x14ac:dyDescent="0.25">
      <c r="B26" s="714" t="s">
        <v>46</v>
      </c>
      <c r="D26" s="703"/>
      <c r="F26" s="703">
        <f>'31dictsaad'!K26</f>
        <v>2491</v>
      </c>
      <c r="G26" s="704">
        <f t="shared" si="0"/>
        <v>16.888135593220341</v>
      </c>
      <c r="H26" s="703">
        <f>'31dictsaad'!N26</f>
        <v>4396</v>
      </c>
      <c r="I26" s="560">
        <f t="shared" si="1"/>
        <v>29.803389830508475</v>
      </c>
      <c r="J26" s="703">
        <f>'31dictsaad'!Q26</f>
        <v>3652</v>
      </c>
      <c r="K26" s="560">
        <f t="shared" si="2"/>
        <v>24.759322033898304</v>
      </c>
      <c r="L26" s="703">
        <f>'31dictsaad'!W26</f>
        <v>4211</v>
      </c>
      <c r="M26" s="560">
        <f t="shared" si="3"/>
        <v>28.54915254237288</v>
      </c>
      <c r="N26" s="703">
        <f t="shared" si="4"/>
        <v>14750</v>
      </c>
      <c r="O26" s="560">
        <f t="shared" si="4"/>
        <v>100</v>
      </c>
      <c r="P26" s="724"/>
      <c r="Q26" s="724"/>
    </row>
    <row r="27" spans="2:25" s="697" customFormat="1" ht="18" customHeight="1" x14ac:dyDescent="0.25">
      <c r="B27" s="714" t="s">
        <v>1</v>
      </c>
      <c r="D27" s="703"/>
      <c r="F27" s="703">
        <f>'31dictsaad'!K27</f>
        <v>1250</v>
      </c>
      <c r="G27" s="704">
        <f t="shared" si="0"/>
        <v>23.247163846010785</v>
      </c>
      <c r="H27" s="703">
        <f>'31dictsaad'!N27</f>
        <v>1475</v>
      </c>
      <c r="I27" s="560">
        <f t="shared" si="1"/>
        <v>27.43165333829273</v>
      </c>
      <c r="J27" s="703">
        <f>'31dictsaad'!Q27</f>
        <v>1259</v>
      </c>
      <c r="K27" s="560">
        <f t="shared" si="2"/>
        <v>23.414543425702064</v>
      </c>
      <c r="L27" s="703">
        <f>'31dictsaad'!W27</f>
        <v>1393</v>
      </c>
      <c r="M27" s="560">
        <f t="shared" si="3"/>
        <v>25.906639389994421</v>
      </c>
      <c r="N27" s="706">
        <f t="shared" si="4"/>
        <v>5377</v>
      </c>
      <c r="O27" s="560">
        <f t="shared" si="4"/>
        <v>100</v>
      </c>
      <c r="P27" s="724"/>
      <c r="Q27" s="724"/>
    </row>
    <row r="28" spans="2:25" s="697" customFormat="1" ht="8.25" customHeight="1" x14ac:dyDescent="0.25">
      <c r="B28" s="714"/>
      <c r="D28" s="725"/>
      <c r="F28" s="703"/>
      <c r="G28" s="705"/>
      <c r="H28" s="703"/>
      <c r="I28" s="705"/>
      <c r="J28" s="703"/>
      <c r="K28" s="705"/>
      <c r="L28" s="703"/>
      <c r="M28" s="705"/>
      <c r="N28" s="706"/>
      <c r="O28" s="724"/>
      <c r="P28" s="724"/>
      <c r="Q28" s="705"/>
    </row>
    <row r="29" spans="2:25" s="697" customFormat="1" x14ac:dyDescent="0.25">
      <c r="B29" s="714" t="s">
        <v>0</v>
      </c>
      <c r="D29" s="726"/>
      <c r="F29" s="727">
        <f>SUM(F10:F27)</f>
        <v>431927</v>
      </c>
      <c r="G29" s="713">
        <f>F29*100/$N29</f>
        <v>21.318305994072311</v>
      </c>
      <c r="H29" s="727">
        <f>SUM(H10:H27)</f>
        <v>610317</v>
      </c>
      <c r="I29" s="713">
        <f>H29*100/$N29</f>
        <v>30.122971148791883</v>
      </c>
      <c r="J29" s="727">
        <f>SUM(J10:J27)</f>
        <v>586427</v>
      </c>
      <c r="K29" s="713">
        <f>J29*100/$N29</f>
        <v>28.943849838481604</v>
      </c>
      <c r="L29" s="727">
        <f>SUM(L10:L27)</f>
        <v>397414</v>
      </c>
      <c r="M29" s="713">
        <f>L29*100/$N29</f>
        <v>19.614873018654201</v>
      </c>
      <c r="N29" s="727">
        <f>SUM(N10:N27)</f>
        <v>2026085</v>
      </c>
      <c r="O29" s="713">
        <f>N29*100/$N29</f>
        <v>100</v>
      </c>
      <c r="P29" s="713"/>
      <c r="Q29" s="713"/>
    </row>
    <row r="30" spans="2:25" s="697" customFormat="1" ht="20.25" customHeight="1" x14ac:dyDescent="0.25">
      <c r="B30" s="714" t="s">
        <v>0</v>
      </c>
      <c r="C30" s="715"/>
      <c r="D30" s="727">
        <f>SUM(D10:D29)</f>
        <v>0</v>
      </c>
      <c r="E30" s="715"/>
      <c r="F30" s="727">
        <f>SUM(F10:F27)</f>
        <v>431927</v>
      </c>
      <c r="G30" s="728">
        <f>F30*100/$N30</f>
        <v>21.318305994072311</v>
      </c>
      <c r="H30" s="727">
        <f>SUM(H10:H27)</f>
        <v>610317</v>
      </c>
      <c r="I30" s="728">
        <f>H30*100/$N30</f>
        <v>30.122971148791883</v>
      </c>
      <c r="J30" s="727">
        <f>SUM(J10:J27)</f>
        <v>586427</v>
      </c>
      <c r="K30" s="728">
        <f>J30*100/$N30</f>
        <v>28.943849838481604</v>
      </c>
      <c r="L30" s="727">
        <f>SUM(L10:L28)</f>
        <v>397414</v>
      </c>
      <c r="M30" s="728">
        <f>L30*100/$N30</f>
        <v>19.614873018654201</v>
      </c>
      <c r="N30" s="727">
        <f>F30+H30+J30+L30</f>
        <v>2026085</v>
      </c>
      <c r="O30" s="728">
        <f>G30+I30+K30+M30</f>
        <v>100</v>
      </c>
      <c r="P30" s="729"/>
      <c r="Q30" s="729" t="e">
        <f>(N30/D30)</f>
        <v>#DIV/0!</v>
      </c>
    </row>
    <row r="31" spans="2:25" s="697" customFormat="1" ht="5.25" customHeight="1" x14ac:dyDescent="0.25">
      <c r="B31" s="714"/>
      <c r="C31" s="715"/>
      <c r="D31" s="727"/>
      <c r="E31" s="715"/>
      <c r="F31" s="727"/>
      <c r="G31" s="729"/>
      <c r="H31" s="727"/>
      <c r="I31" s="729"/>
      <c r="J31" s="727"/>
      <c r="K31" s="729"/>
      <c r="L31" s="727"/>
      <c r="M31" s="729"/>
      <c r="N31" s="727"/>
      <c r="O31" s="729"/>
      <c r="P31" s="727"/>
      <c r="Q31" s="729"/>
      <c r="R31" s="727"/>
      <c r="S31" s="729"/>
      <c r="T31" s="727"/>
      <c r="U31" s="729"/>
      <c r="V31" s="727"/>
      <c r="W31" s="729"/>
      <c r="X31" s="729"/>
      <c r="Y31" s="729"/>
    </row>
    <row r="32" spans="2:25" s="697" customFormat="1" ht="18.75" customHeight="1" x14ac:dyDescent="0.25">
      <c r="B32" s="730" t="s">
        <v>39</v>
      </c>
      <c r="C32" s="731"/>
      <c r="D32" s="731"/>
      <c r="E32" s="731"/>
      <c r="F32" s="731"/>
      <c r="G32" s="731"/>
      <c r="H32" s="731"/>
      <c r="I32" s="731"/>
      <c r="J32" s="731"/>
      <c r="K32" s="731"/>
      <c r="L32" s="731"/>
      <c r="N32" s="731"/>
      <c r="O32" s="731"/>
      <c r="P32" s="731"/>
      <c r="Q32" s="731"/>
      <c r="R32" s="731"/>
      <c r="S32" s="731"/>
      <c r="T32" s="731"/>
      <c r="U32" s="731"/>
      <c r="V32" s="731"/>
      <c r="W32" s="731"/>
    </row>
    <row r="33" spans="1:25" x14ac:dyDescent="0.35">
      <c r="A33" s="732"/>
      <c r="B33" s="733" t="s">
        <v>47</v>
      </c>
    </row>
    <row r="36" spans="1:25" x14ac:dyDescent="0.25">
      <c r="D36" s="734"/>
      <c r="T36" s="732"/>
      <c r="U36" s="732"/>
      <c r="X36" s="615"/>
      <c r="Y36" s="615"/>
    </row>
    <row r="37" spans="1:25" x14ac:dyDescent="0.25">
      <c r="T37" s="732"/>
      <c r="U37" s="732"/>
      <c r="X37" s="615"/>
      <c r="Y37" s="615"/>
    </row>
    <row r="38" spans="1:25" x14ac:dyDescent="0.25">
      <c r="T38" s="732"/>
      <c r="U38" s="732"/>
      <c r="X38" s="615"/>
      <c r="Y38" s="615"/>
    </row>
    <row r="39" spans="1:25" x14ac:dyDescent="0.25">
      <c r="T39" s="732"/>
      <c r="U39" s="732"/>
      <c r="X39" s="615"/>
      <c r="Y39" s="615"/>
    </row>
    <row r="40" spans="1:25" x14ac:dyDescent="0.25">
      <c r="T40" s="732"/>
      <c r="U40" s="732"/>
      <c r="X40" s="615"/>
      <c r="Y40" s="615"/>
    </row>
    <row r="41" spans="1:25" x14ac:dyDescent="0.25">
      <c r="T41" s="732"/>
      <c r="U41" s="732"/>
      <c r="X41" s="615"/>
      <c r="Y41" s="615"/>
    </row>
    <row r="42" spans="1:25" x14ac:dyDescent="0.25">
      <c r="T42" s="732"/>
      <c r="U42" s="732"/>
      <c r="X42" s="615"/>
      <c r="Y42" s="615"/>
    </row>
    <row r="43" spans="1:25" x14ac:dyDescent="0.25">
      <c r="T43" s="732"/>
      <c r="U43" s="732"/>
      <c r="X43" s="615"/>
      <c r="Y43" s="615"/>
    </row>
    <row r="44" spans="1:25" x14ac:dyDescent="0.25">
      <c r="T44" s="732"/>
      <c r="U44" s="732"/>
      <c r="X44" s="615"/>
      <c r="Y44" s="615"/>
    </row>
    <row r="45" spans="1:25" x14ac:dyDescent="0.25">
      <c r="T45" s="732"/>
      <c r="U45" s="732"/>
      <c r="X45" s="615"/>
      <c r="Y45" s="615"/>
    </row>
    <row r="46" spans="1:25" x14ac:dyDescent="0.25">
      <c r="T46" s="732"/>
      <c r="U46" s="732"/>
      <c r="X46" s="615"/>
      <c r="Y46" s="615"/>
    </row>
    <row r="47" spans="1:25" x14ac:dyDescent="0.25">
      <c r="T47" s="732"/>
      <c r="U47" s="732"/>
      <c r="X47" s="615"/>
      <c r="Y47" s="615"/>
    </row>
    <row r="48" spans="1:25" x14ac:dyDescent="0.25">
      <c r="T48" s="732"/>
      <c r="U48" s="732"/>
      <c r="X48" s="615"/>
      <c r="Y48" s="615"/>
    </row>
    <row r="49" spans="20:25" x14ac:dyDescent="0.25">
      <c r="T49" s="732"/>
      <c r="U49" s="732"/>
      <c r="X49" s="615"/>
      <c r="Y49" s="615"/>
    </row>
    <row r="50" spans="20:25" x14ac:dyDescent="0.25">
      <c r="T50" s="732"/>
      <c r="U50" s="732"/>
      <c r="X50" s="615"/>
      <c r="Y50" s="615"/>
    </row>
    <row r="51" spans="20:25" x14ac:dyDescent="0.25">
      <c r="T51" s="732"/>
      <c r="U51" s="732"/>
      <c r="X51" s="615"/>
      <c r="Y51" s="615"/>
    </row>
    <row r="52" spans="20:25" x14ac:dyDescent="0.25">
      <c r="T52" s="732"/>
      <c r="U52" s="732"/>
      <c r="X52" s="615"/>
      <c r="Y52" s="615"/>
    </row>
    <row r="53" spans="20:25" x14ac:dyDescent="0.25">
      <c r="T53" s="732"/>
      <c r="U53" s="732"/>
      <c r="X53" s="615"/>
      <c r="Y53" s="615"/>
    </row>
    <row r="54" spans="20:25" x14ac:dyDescent="0.25">
      <c r="T54" s="732"/>
      <c r="U54" s="732"/>
      <c r="X54" s="615"/>
      <c r="Y54" s="615"/>
    </row>
    <row r="55" spans="20:25" x14ac:dyDescent="0.25">
      <c r="T55" s="732"/>
      <c r="U55" s="732"/>
      <c r="X55" s="615"/>
      <c r="Y55" s="615"/>
    </row>
    <row r="56" spans="20:25" x14ac:dyDescent="0.25">
      <c r="T56" s="732"/>
      <c r="U56" s="732"/>
      <c r="X56" s="615"/>
      <c r="Y56" s="615"/>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9" orientation="landscape" horizontalDpi="300" verticalDpi="300" r:id="rId1"/>
  <headerFooter alignWithMargins="0"/>
  <rowBreaks count="1" manualBreakCount="1">
    <brk id="32" max="21"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Hoja89">
    <tabColor theme="0"/>
    <pageSetUpPr fitToPage="1"/>
  </sheetPr>
  <dimension ref="A1:Y56"/>
  <sheetViews>
    <sheetView zoomScaleNormal="100" workbookViewId="0"/>
  </sheetViews>
  <sheetFormatPr baseColWidth="10" defaultColWidth="11.453125" defaultRowHeight="15" x14ac:dyDescent="0.25"/>
  <cols>
    <col min="1" max="1" width="0.7265625" style="1" customWidth="1"/>
    <col min="2" max="2" width="21.7265625" style="1" customWidth="1"/>
    <col min="3" max="3" width="0.54296875" style="1" customWidth="1"/>
    <col min="4" max="4" width="9.7265625" style="1" customWidth="1"/>
    <col min="5" max="5" width="0.7265625" style="1" customWidth="1"/>
    <col min="6" max="6" width="8" style="1" customWidth="1"/>
    <col min="7" max="7" width="5.54296875" style="1" customWidth="1"/>
    <col min="8" max="8" width="7.54296875" style="1" customWidth="1"/>
    <col min="9" max="9" width="5.453125" style="1" customWidth="1"/>
    <col min="10" max="10" width="7.54296875" style="1" customWidth="1"/>
    <col min="11" max="11" width="5.453125" style="1" customWidth="1"/>
    <col min="12" max="12" width="7.81640625" style="1" customWidth="1"/>
    <col min="13" max="13" width="5.7265625" style="1" customWidth="1"/>
    <col min="14" max="14" width="8.81640625" style="1" customWidth="1"/>
    <col min="15" max="15" width="7.26953125" style="1" customWidth="1"/>
    <col min="16" max="16" width="7.1796875" style="1" customWidth="1"/>
    <col min="17" max="17" width="6" style="1" customWidth="1"/>
    <col min="18" max="18" width="7.26953125" style="1" customWidth="1"/>
    <col min="19" max="19" width="5.453125" style="1" customWidth="1"/>
    <col min="20" max="20" width="5.54296875" style="1" customWidth="1"/>
    <col min="21" max="21" width="5.453125" style="1" customWidth="1"/>
    <col min="22" max="22" width="8.54296875" style="1" customWidth="1"/>
    <col min="23" max="23" width="6.7265625" style="1" customWidth="1"/>
    <col min="24" max="24" width="0.54296875" style="22" customWidth="1"/>
    <col min="25" max="25" width="10.453125" style="22" customWidth="1"/>
    <col min="26" max="26" width="1.453125" style="1" customWidth="1"/>
    <col min="27" max="16384" width="11.453125" style="1"/>
  </cols>
  <sheetData>
    <row r="1" spans="1:25" s="2" customFormat="1" ht="9" customHeight="1" x14ac:dyDescent="0.25">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1:25" s="11" customFormat="1" ht="49.5" customHeight="1" x14ac:dyDescent="0.3">
      <c r="B2" s="18"/>
      <c r="C2" s="18"/>
      <c r="D2" s="18"/>
      <c r="E2" s="18"/>
      <c r="F2" s="18"/>
      <c r="G2" s="18"/>
      <c r="H2" s="18"/>
      <c r="I2" s="18"/>
      <c r="J2" s="18"/>
      <c r="K2" s="18"/>
      <c r="X2" s="17"/>
      <c r="Y2" s="17"/>
    </row>
    <row r="3" spans="1:25" s="738" customFormat="1" ht="21" x14ac:dyDescent="0.25">
      <c r="B3" s="1499" t="s">
        <v>401</v>
      </c>
      <c r="C3" s="1499"/>
      <c r="D3" s="1499"/>
      <c r="E3" s="1499"/>
      <c r="F3" s="1499"/>
      <c r="G3" s="1499"/>
      <c r="H3" s="1499"/>
      <c r="I3" s="1499"/>
      <c r="J3" s="1499"/>
      <c r="K3" s="1499"/>
      <c r="L3" s="1499"/>
      <c r="M3" s="1499"/>
      <c r="N3" s="1499"/>
      <c r="O3" s="1499"/>
      <c r="P3" s="1499"/>
      <c r="Q3" s="1499"/>
      <c r="R3" s="1499"/>
      <c r="S3" s="1499"/>
      <c r="T3" s="1499"/>
      <c r="U3" s="1499"/>
      <c r="V3" s="1499"/>
      <c r="W3" s="1499"/>
      <c r="X3" s="1499"/>
      <c r="Y3" s="712"/>
    </row>
    <row r="4" spans="1:25" s="738" customFormat="1" ht="14.25" customHeight="1" x14ac:dyDescent="0.25">
      <c r="B4" s="1420" t="str">
        <f>porsaad!$B$6</f>
        <v>Situación a 30 de noviembre de 2024</v>
      </c>
      <c r="C4" s="1420"/>
      <c r="D4" s="1420"/>
      <c r="E4" s="1420"/>
      <c r="F4" s="1420"/>
      <c r="G4" s="1420"/>
      <c r="H4" s="1420"/>
      <c r="I4" s="1420"/>
      <c r="J4" s="1420"/>
      <c r="K4" s="1420"/>
      <c r="L4" s="1420"/>
      <c r="M4" s="1420"/>
      <c r="N4" s="1420"/>
      <c r="O4" s="1420"/>
      <c r="P4" s="1420"/>
      <c r="Q4" s="1420"/>
      <c r="R4" s="1420"/>
      <c r="S4" s="1420"/>
      <c r="T4" s="1420"/>
      <c r="U4" s="1420"/>
      <c r="V4" s="1420"/>
      <c r="W4" s="1420"/>
      <c r="X4" s="739"/>
      <c r="Y4" s="739"/>
    </row>
    <row r="5" spans="1:25" s="4" customFormat="1" ht="5.25" customHeight="1" x14ac:dyDescent="0.25">
      <c r="B5" s="19"/>
      <c r="C5" s="19"/>
      <c r="D5" s="19"/>
      <c r="E5" s="19"/>
      <c r="F5" s="19"/>
      <c r="G5" s="19"/>
      <c r="H5" s="19"/>
      <c r="I5" s="19"/>
      <c r="J5" s="19"/>
      <c r="K5" s="19"/>
      <c r="L5" s="19"/>
      <c r="M5" s="19"/>
      <c r="N5" s="19"/>
      <c r="O5" s="19"/>
      <c r="P5" s="19"/>
      <c r="Q5" s="19"/>
      <c r="R5" s="19"/>
      <c r="S5" s="19"/>
      <c r="T5" s="19"/>
      <c r="U5" s="19"/>
      <c r="V5" s="19"/>
      <c r="W5" s="19"/>
      <c r="X5" s="20"/>
      <c r="Y5" s="20"/>
    </row>
    <row r="6" spans="1:25" s="133" customFormat="1" ht="19.5" customHeight="1" x14ac:dyDescent="0.25">
      <c r="A6" s="132"/>
      <c r="F6" s="1502" t="s">
        <v>52</v>
      </c>
      <c r="G6" s="1502"/>
      <c r="H6" s="1502"/>
      <c r="I6" s="1502"/>
      <c r="J6" s="1502"/>
      <c r="K6" s="1502"/>
      <c r="L6" s="1502"/>
      <c r="M6" s="1502"/>
      <c r="N6" s="1502"/>
      <c r="O6" s="1502"/>
      <c r="P6" s="1502"/>
      <c r="Q6" s="1502"/>
      <c r="R6" s="1502"/>
      <c r="S6" s="1502"/>
      <c r="T6" s="1502"/>
      <c r="U6" s="1502"/>
      <c r="V6" s="1502"/>
      <c r="W6" s="1502"/>
      <c r="X6" s="154"/>
      <c r="Y6" s="154"/>
    </row>
    <row r="7" spans="1:25" s="133" customFormat="1" ht="64.5" customHeight="1" x14ac:dyDescent="0.25">
      <c r="A7" s="132"/>
      <c r="B7" s="1503" t="s">
        <v>12</v>
      </c>
      <c r="C7" s="155"/>
      <c r="D7" s="156"/>
      <c r="E7" s="155"/>
      <c r="F7" s="1504" t="s">
        <v>32</v>
      </c>
      <c r="G7" s="1504"/>
      <c r="H7" s="1504" t="s">
        <v>33</v>
      </c>
      <c r="I7" s="1504"/>
      <c r="J7" s="1504" t="s">
        <v>48</v>
      </c>
      <c r="K7" s="1504"/>
      <c r="L7" s="1504"/>
      <c r="M7" s="1504"/>
      <c r="N7" s="1504" t="s">
        <v>224</v>
      </c>
      <c r="O7" s="1504"/>
      <c r="P7" s="156"/>
      <c r="Q7" s="156"/>
    </row>
    <row r="8" spans="1:25" s="155" customFormat="1" ht="20.25" customHeight="1" x14ac:dyDescent="0.25">
      <c r="A8" s="189"/>
      <c r="B8" s="1503"/>
      <c r="C8" s="157"/>
      <c r="D8" s="156"/>
      <c r="E8" s="157"/>
      <c r="F8" s="156" t="s">
        <v>9</v>
      </c>
      <c r="G8" s="156" t="s">
        <v>28</v>
      </c>
      <c r="H8" s="156" t="s">
        <v>9</v>
      </c>
      <c r="I8" s="156" t="s">
        <v>28</v>
      </c>
      <c r="J8" s="156" t="s">
        <v>9</v>
      </c>
      <c r="K8" s="156" t="s">
        <v>28</v>
      </c>
      <c r="L8" s="156"/>
      <c r="M8" s="156"/>
      <c r="N8" s="156" t="s">
        <v>9</v>
      </c>
      <c r="O8" s="156" t="s">
        <v>28</v>
      </c>
      <c r="P8" s="156"/>
      <c r="Q8" s="156"/>
    </row>
    <row r="9" spans="1:25" s="157" customFormat="1" ht="8.25" customHeight="1" x14ac:dyDescent="0.25">
      <c r="A9" s="190"/>
      <c r="B9" s="158"/>
      <c r="C9" s="159"/>
      <c r="D9" s="160"/>
      <c r="E9" s="159"/>
      <c r="F9" s="161"/>
      <c r="G9" s="161"/>
      <c r="H9" s="161"/>
      <c r="I9" s="161"/>
      <c r="J9" s="161"/>
      <c r="K9" s="161"/>
      <c r="L9" s="161"/>
      <c r="M9" s="161"/>
      <c r="N9" s="161"/>
      <c r="O9" s="161"/>
      <c r="P9" s="161"/>
      <c r="Q9" s="161"/>
    </row>
    <row r="10" spans="1:25" s="162" customFormat="1" ht="18" customHeight="1" x14ac:dyDescent="0.25">
      <c r="A10" s="191"/>
      <c r="B10" s="146" t="s">
        <v>8</v>
      </c>
      <c r="C10" s="159"/>
      <c r="D10" s="163"/>
      <c r="F10" s="164">
        <f>'31dictsaad'!K10</f>
        <v>76848</v>
      </c>
      <c r="G10" s="165">
        <f t="shared" ref="G10:G27" si="0">F10*100/$N10</f>
        <v>24.740595270672699</v>
      </c>
      <c r="H10" s="164">
        <f>'31dictsaad'!N10</f>
        <v>137546</v>
      </c>
      <c r="I10" s="165">
        <f t="shared" ref="I10:I27" si="1">H10*100/$N10</f>
        <v>44.281827986414051</v>
      </c>
      <c r="J10" s="164">
        <f>'31dictsaad'!Q10</f>
        <v>96221</v>
      </c>
      <c r="K10" s="165">
        <f t="shared" ref="K10:K27" si="2">J10*100/$N10</f>
        <v>30.977576742913254</v>
      </c>
      <c r="L10" s="164"/>
      <c r="M10" s="165"/>
      <c r="N10" s="164">
        <f>F10+H10+J10+L10</f>
        <v>310615</v>
      </c>
      <c r="O10" s="165">
        <f>G10+I10+K10+M10</f>
        <v>100.00000000000001</v>
      </c>
      <c r="P10" s="166"/>
      <c r="Q10" s="166"/>
    </row>
    <row r="11" spans="1:25" s="162" customFormat="1" ht="18" customHeight="1" x14ac:dyDescent="0.25">
      <c r="A11" s="191"/>
      <c r="B11" s="146" t="s">
        <v>7</v>
      </c>
      <c r="C11" s="159"/>
      <c r="D11" s="163"/>
      <c r="F11" s="164">
        <f>'31dictsaad'!K11</f>
        <v>13231</v>
      </c>
      <c r="G11" s="165">
        <f t="shared" si="0"/>
        <v>29.442132668728721</v>
      </c>
      <c r="H11" s="164">
        <f>'31dictsaad'!N11</f>
        <v>16016</v>
      </c>
      <c r="I11" s="165">
        <f t="shared" si="1"/>
        <v>35.639422328044681</v>
      </c>
      <c r="J11" s="164">
        <f>'31dictsaad'!Q11</f>
        <v>15692</v>
      </c>
      <c r="K11" s="165">
        <f t="shared" si="2"/>
        <v>34.918445003226594</v>
      </c>
      <c r="L11" s="164"/>
      <c r="M11" s="165"/>
      <c r="N11" s="164">
        <f t="shared" ref="N11:O27" si="3">F11+H11+J11+L11</f>
        <v>44939</v>
      </c>
      <c r="O11" s="165">
        <f t="shared" si="3"/>
        <v>100</v>
      </c>
      <c r="P11" s="166"/>
      <c r="Q11" s="166"/>
    </row>
    <row r="12" spans="1:25" s="162" customFormat="1" ht="22.5" customHeight="1" x14ac:dyDescent="0.25">
      <c r="A12" s="191"/>
      <c r="B12" s="146" t="s">
        <v>37</v>
      </c>
      <c r="C12" s="159"/>
      <c r="D12" s="163"/>
      <c r="F12" s="163">
        <f>'31dictsaad'!K12</f>
        <v>7943</v>
      </c>
      <c r="G12" s="165">
        <f t="shared" si="0"/>
        <v>23.809238332184286</v>
      </c>
      <c r="H12" s="163">
        <f>'31dictsaad'!N12</f>
        <v>11098</v>
      </c>
      <c r="I12" s="165">
        <f t="shared" si="1"/>
        <v>33.266388897215315</v>
      </c>
      <c r="J12" s="163">
        <f>'31dictsaad'!Q12</f>
        <v>14320</v>
      </c>
      <c r="K12" s="165">
        <f t="shared" si="2"/>
        <v>42.924372770600399</v>
      </c>
      <c r="L12" s="163"/>
      <c r="M12" s="165"/>
      <c r="N12" s="164">
        <f t="shared" si="3"/>
        <v>33361</v>
      </c>
      <c r="O12" s="165">
        <f t="shared" si="3"/>
        <v>100</v>
      </c>
      <c r="P12" s="166"/>
      <c r="Q12" s="166"/>
    </row>
    <row r="13" spans="1:25" s="162" customFormat="1" ht="18" customHeight="1" x14ac:dyDescent="0.25">
      <c r="A13" s="191"/>
      <c r="B13" s="146" t="s">
        <v>38</v>
      </c>
      <c r="C13" s="159"/>
      <c r="D13" s="163"/>
      <c r="F13" s="164">
        <f>'31dictsaad'!K13</f>
        <v>8607</v>
      </c>
      <c r="G13" s="165">
        <f t="shared" si="0"/>
        <v>24.208927516665259</v>
      </c>
      <c r="H13" s="164">
        <f>'31dictsaad'!N13</f>
        <v>11447</v>
      </c>
      <c r="I13" s="165">
        <f t="shared" si="1"/>
        <v>32.197001659494276</v>
      </c>
      <c r="J13" s="164">
        <f>'31dictsaad'!Q13</f>
        <v>15499</v>
      </c>
      <c r="K13" s="165">
        <f t="shared" si="2"/>
        <v>43.594070823840461</v>
      </c>
      <c r="L13" s="164"/>
      <c r="M13" s="165"/>
      <c r="N13" s="164">
        <f t="shared" si="3"/>
        <v>35553</v>
      </c>
      <c r="O13" s="165">
        <f t="shared" si="3"/>
        <v>100</v>
      </c>
      <c r="P13" s="166"/>
      <c r="Q13" s="166"/>
    </row>
    <row r="14" spans="1:25" s="162" customFormat="1" ht="18" customHeight="1" x14ac:dyDescent="0.25">
      <c r="A14" s="191"/>
      <c r="B14" s="146" t="s">
        <v>6</v>
      </c>
      <c r="C14" s="159"/>
      <c r="D14" s="163"/>
      <c r="F14" s="164">
        <f>'31dictsaad'!K14</f>
        <v>17145</v>
      </c>
      <c r="G14" s="165">
        <f t="shared" si="0"/>
        <v>33.081212495417446</v>
      </c>
      <c r="H14" s="164">
        <f>'31dictsaad'!N14</f>
        <v>18280</v>
      </c>
      <c r="I14" s="165">
        <f t="shared" si="1"/>
        <v>35.271190692110288</v>
      </c>
      <c r="J14" s="164">
        <f>'31dictsaad'!Q14</f>
        <v>16402</v>
      </c>
      <c r="K14" s="165">
        <f t="shared" si="2"/>
        <v>31.647596812472262</v>
      </c>
      <c r="L14" s="164"/>
      <c r="M14" s="165"/>
      <c r="N14" s="164">
        <f t="shared" si="3"/>
        <v>51827</v>
      </c>
      <c r="O14" s="165">
        <f t="shared" si="3"/>
        <v>99.999999999999986</v>
      </c>
      <c r="P14" s="166"/>
      <c r="Q14" s="166"/>
    </row>
    <row r="15" spans="1:25" s="162" customFormat="1" ht="18" customHeight="1" x14ac:dyDescent="0.25">
      <c r="A15" s="191"/>
      <c r="B15" s="146" t="s">
        <v>5</v>
      </c>
      <c r="C15" s="159"/>
      <c r="D15" s="163"/>
      <c r="F15" s="163">
        <f>'31dictsaad'!K15</f>
        <v>5392</v>
      </c>
      <c r="G15" s="165">
        <f t="shared" si="0"/>
        <v>28.98768883393366</v>
      </c>
      <c r="H15" s="163">
        <f>'31dictsaad'!N15</f>
        <v>7940</v>
      </c>
      <c r="I15" s="165">
        <f t="shared" si="1"/>
        <v>42.685877103381536</v>
      </c>
      <c r="J15" s="163">
        <f>'31dictsaad'!Q15</f>
        <v>5269</v>
      </c>
      <c r="K15" s="165">
        <f t="shared" si="2"/>
        <v>28.3264340626848</v>
      </c>
      <c r="L15" s="163"/>
      <c r="M15" s="165"/>
      <c r="N15" s="164">
        <f t="shared" si="3"/>
        <v>18601</v>
      </c>
      <c r="O15" s="165">
        <f t="shared" si="3"/>
        <v>100</v>
      </c>
      <c r="P15" s="166"/>
      <c r="Q15" s="166"/>
    </row>
    <row r="16" spans="1:25" s="162" customFormat="1" ht="18" customHeight="1" x14ac:dyDescent="0.25">
      <c r="A16" s="191"/>
      <c r="B16" s="146" t="s">
        <v>4</v>
      </c>
      <c r="C16" s="159"/>
      <c r="D16" s="163"/>
      <c r="F16" s="164">
        <f>'31dictsaad'!K16</f>
        <v>35112</v>
      </c>
      <c r="G16" s="165">
        <f t="shared" si="0"/>
        <v>27.884813926523609</v>
      </c>
      <c r="H16" s="164">
        <f>'31dictsaad'!N16</f>
        <v>41418</v>
      </c>
      <c r="I16" s="165">
        <f t="shared" si="1"/>
        <v>32.892835019615937</v>
      </c>
      <c r="J16" s="164">
        <f>'31dictsaad'!Q16</f>
        <v>49388</v>
      </c>
      <c r="K16" s="165">
        <f t="shared" si="2"/>
        <v>39.22235105386045</v>
      </c>
      <c r="L16" s="164"/>
      <c r="M16" s="165"/>
      <c r="N16" s="164">
        <f t="shared" si="3"/>
        <v>125918</v>
      </c>
      <c r="O16" s="165">
        <f t="shared" si="3"/>
        <v>100</v>
      </c>
      <c r="P16" s="166"/>
      <c r="Q16" s="166"/>
    </row>
    <row r="17" spans="1:25" s="162" customFormat="1" ht="18" customHeight="1" x14ac:dyDescent="0.25">
      <c r="A17" s="191"/>
      <c r="B17" s="146" t="s">
        <v>40</v>
      </c>
      <c r="C17" s="159"/>
      <c r="D17" s="163"/>
      <c r="F17" s="164">
        <f>'31dictsaad'!K17</f>
        <v>23726</v>
      </c>
      <c r="G17" s="165">
        <f t="shared" si="0"/>
        <v>29.778848808896253</v>
      </c>
      <c r="H17" s="164">
        <f>'31dictsaad'!N17</f>
        <v>26233</v>
      </c>
      <c r="I17" s="165">
        <f t="shared" si="1"/>
        <v>32.925421090945605</v>
      </c>
      <c r="J17" s="164">
        <f>'31dictsaad'!Q17</f>
        <v>29715</v>
      </c>
      <c r="K17" s="165">
        <f t="shared" si="2"/>
        <v>37.295730100158146</v>
      </c>
      <c r="L17" s="164"/>
      <c r="M17" s="165"/>
      <c r="N17" s="164">
        <f t="shared" si="3"/>
        <v>79674</v>
      </c>
      <c r="O17" s="165">
        <f t="shared" si="3"/>
        <v>100</v>
      </c>
      <c r="P17" s="166"/>
      <c r="Q17" s="166"/>
    </row>
    <row r="18" spans="1:25" s="162" customFormat="1" ht="18" customHeight="1" x14ac:dyDescent="0.25">
      <c r="A18" s="191"/>
      <c r="B18" s="146" t="s">
        <v>41</v>
      </c>
      <c r="C18" s="159"/>
      <c r="D18" s="163"/>
      <c r="F18" s="164">
        <f>'31dictsaad'!K18</f>
        <v>49592</v>
      </c>
      <c r="G18" s="165">
        <f t="shared" si="0"/>
        <v>18.58680049322934</v>
      </c>
      <c r="H18" s="164">
        <f>'31dictsaad'!N18</f>
        <v>101250</v>
      </c>
      <c r="I18" s="165">
        <f t="shared" si="1"/>
        <v>37.947926075566031</v>
      </c>
      <c r="J18" s="164">
        <f>'31dictsaad'!Q18</f>
        <v>115971</v>
      </c>
      <c r="K18" s="165">
        <f t="shared" si="2"/>
        <v>43.465273431204629</v>
      </c>
      <c r="L18" s="164"/>
      <c r="M18" s="165"/>
      <c r="N18" s="164">
        <f t="shared" si="3"/>
        <v>266813</v>
      </c>
      <c r="O18" s="165">
        <f t="shared" si="3"/>
        <v>100</v>
      </c>
      <c r="P18" s="166"/>
      <c r="Q18" s="166"/>
    </row>
    <row r="19" spans="1:25" s="162" customFormat="1" ht="18" customHeight="1" x14ac:dyDescent="0.25">
      <c r="A19" s="191"/>
      <c r="B19" s="146" t="s">
        <v>3</v>
      </c>
      <c r="C19" s="159"/>
      <c r="D19" s="163"/>
      <c r="F19" s="164">
        <f>'31dictsaad'!K19</f>
        <v>48217</v>
      </c>
      <c r="G19" s="165">
        <f t="shared" si="0"/>
        <v>28.106838279442027</v>
      </c>
      <c r="H19" s="164">
        <f>'31dictsaad'!N19</f>
        <v>64272</v>
      </c>
      <c r="I19" s="165">
        <f>H19*100/$N19</f>
        <v>37.46568035954742</v>
      </c>
      <c r="J19" s="164">
        <f>'31dictsaad'!Q19</f>
        <v>59060</v>
      </c>
      <c r="K19" s="165">
        <f>J19*100/$N19</f>
        <v>34.427481361010557</v>
      </c>
      <c r="L19" s="164"/>
      <c r="M19" s="165"/>
      <c r="N19" s="164">
        <f t="shared" si="3"/>
        <v>171549</v>
      </c>
      <c r="O19" s="165">
        <f t="shared" si="3"/>
        <v>100</v>
      </c>
      <c r="P19" s="166"/>
      <c r="Q19" s="166"/>
    </row>
    <row r="20" spans="1:25" s="162" customFormat="1" ht="18" customHeight="1" x14ac:dyDescent="0.25">
      <c r="A20" s="191"/>
      <c r="B20" s="146" t="s">
        <v>2</v>
      </c>
      <c r="C20" s="159"/>
      <c r="D20" s="163"/>
      <c r="F20" s="164">
        <f>'31dictsaad'!K20</f>
        <v>13333</v>
      </c>
      <c r="G20" s="165">
        <f t="shared" si="0"/>
        <v>32.355367889730147</v>
      </c>
      <c r="H20" s="164">
        <f>'31dictsaad'!N20</f>
        <v>13707</v>
      </c>
      <c r="I20" s="165">
        <f>H20*100/$N20</f>
        <v>33.262958648806055</v>
      </c>
      <c r="J20" s="164">
        <f>'31dictsaad'!Q20</f>
        <v>14168</v>
      </c>
      <c r="K20" s="165">
        <f>J20*100/$N20</f>
        <v>34.381673461463791</v>
      </c>
      <c r="L20" s="164"/>
      <c r="M20" s="165"/>
      <c r="N20" s="164">
        <f t="shared" si="3"/>
        <v>41208</v>
      </c>
      <c r="O20" s="165">
        <f t="shared" si="3"/>
        <v>99.999999999999986</v>
      </c>
      <c r="P20" s="166"/>
      <c r="Q20" s="166"/>
    </row>
    <row r="21" spans="1:25" s="162" customFormat="1" ht="18" customHeight="1" x14ac:dyDescent="0.25">
      <c r="A21" s="191"/>
      <c r="B21" s="146" t="s">
        <v>35</v>
      </c>
      <c r="C21" s="159"/>
      <c r="D21" s="163"/>
      <c r="F21" s="164">
        <f>'31dictsaad'!K21</f>
        <v>25967</v>
      </c>
      <c r="G21" s="165">
        <f t="shared" si="0"/>
        <v>33.146540719938727</v>
      </c>
      <c r="H21" s="164">
        <f>'31dictsaad'!N21</f>
        <v>26890</v>
      </c>
      <c r="I21" s="165">
        <f>H21*100/$N21</f>
        <v>34.32473832014297</v>
      </c>
      <c r="J21" s="164">
        <f>'31dictsaad'!Q21</f>
        <v>25483</v>
      </c>
      <c r="K21" s="165">
        <f>J21*100/$N21</f>
        <v>32.528720959918303</v>
      </c>
      <c r="L21" s="164"/>
      <c r="M21" s="165"/>
      <c r="N21" s="164">
        <f t="shared" si="3"/>
        <v>78340</v>
      </c>
      <c r="O21" s="165">
        <f t="shared" si="3"/>
        <v>100</v>
      </c>
      <c r="P21" s="166"/>
      <c r="Q21" s="166"/>
    </row>
    <row r="22" spans="1:25" s="162" customFormat="1" ht="21" customHeight="1" x14ac:dyDescent="0.25">
      <c r="A22" s="191"/>
      <c r="B22" s="146" t="s">
        <v>42</v>
      </c>
      <c r="C22" s="159"/>
      <c r="D22" s="163"/>
      <c r="F22" s="164">
        <f>'31dictsaad'!K22</f>
        <v>64764</v>
      </c>
      <c r="G22" s="165">
        <f t="shared" si="0"/>
        <v>31.951611789199482</v>
      </c>
      <c r="H22" s="164">
        <f>'31dictsaad'!N22</f>
        <v>75546</v>
      </c>
      <c r="I22" s="165">
        <f>H22*100/$N22</f>
        <v>37.270960166556485</v>
      </c>
      <c r="J22" s="164">
        <f>'31dictsaad'!Q22</f>
        <v>62384</v>
      </c>
      <c r="K22" s="165">
        <f>J22*100/$N22</f>
        <v>30.777428044244033</v>
      </c>
      <c r="L22" s="164"/>
      <c r="M22" s="165"/>
      <c r="N22" s="164">
        <f t="shared" si="3"/>
        <v>202694</v>
      </c>
      <c r="O22" s="165">
        <f t="shared" si="3"/>
        <v>100</v>
      </c>
      <c r="P22" s="166"/>
      <c r="Q22" s="166"/>
    </row>
    <row r="23" spans="1:25" s="162" customFormat="1" ht="18" customHeight="1" x14ac:dyDescent="0.25">
      <c r="A23" s="191"/>
      <c r="B23" s="146" t="s">
        <v>43</v>
      </c>
      <c r="C23" s="159"/>
      <c r="D23" s="163"/>
      <c r="F23" s="164">
        <f>'31dictsaad'!K23</f>
        <v>15073</v>
      </c>
      <c r="G23" s="165">
        <f t="shared" si="0"/>
        <v>29.318628309116725</v>
      </c>
      <c r="H23" s="164">
        <f>'31dictsaad'!N23</f>
        <v>19398</v>
      </c>
      <c r="I23" s="165">
        <f>H23*100/$N23</f>
        <v>37.731224835152013</v>
      </c>
      <c r="J23" s="164">
        <f>'31dictsaad'!Q23</f>
        <v>16940</v>
      </c>
      <c r="K23" s="165">
        <f>J23*100/$N23</f>
        <v>32.950146855731262</v>
      </c>
      <c r="L23" s="164"/>
      <c r="M23" s="165"/>
      <c r="N23" s="164">
        <f t="shared" si="3"/>
        <v>51411</v>
      </c>
      <c r="O23" s="165">
        <f t="shared" si="3"/>
        <v>100</v>
      </c>
      <c r="P23" s="166"/>
      <c r="Q23" s="166"/>
    </row>
    <row r="24" spans="1:25" s="162" customFormat="1" ht="22.5" customHeight="1" x14ac:dyDescent="0.25">
      <c r="A24" s="191"/>
      <c r="B24" s="146" t="s">
        <v>44</v>
      </c>
      <c r="C24" s="159"/>
      <c r="D24" s="163"/>
      <c r="F24" s="163">
        <f>'31dictsaad'!K24</f>
        <v>3287</v>
      </c>
      <c r="G24" s="167">
        <f t="shared" si="0"/>
        <v>19.899503571861</v>
      </c>
      <c r="H24" s="163">
        <f>'31dictsaad'!N24</f>
        <v>6331</v>
      </c>
      <c r="I24" s="165">
        <f t="shared" si="1"/>
        <v>38.327884731807728</v>
      </c>
      <c r="J24" s="163">
        <f>'31dictsaad'!Q24</f>
        <v>6900</v>
      </c>
      <c r="K24" s="165">
        <f t="shared" si="2"/>
        <v>41.772611696331275</v>
      </c>
      <c r="L24" s="163"/>
      <c r="M24" s="165"/>
      <c r="N24" s="163">
        <f t="shared" si="3"/>
        <v>16518</v>
      </c>
      <c r="O24" s="165">
        <f t="shared" si="3"/>
        <v>100</v>
      </c>
      <c r="P24" s="166"/>
      <c r="Q24" s="166"/>
    </row>
    <row r="25" spans="1:25" s="162" customFormat="1" ht="18" customHeight="1" x14ac:dyDescent="0.25">
      <c r="A25" s="191"/>
      <c r="B25" s="146" t="s">
        <v>45</v>
      </c>
      <c r="C25" s="159"/>
      <c r="D25" s="163"/>
      <c r="F25" s="163">
        <f>'31dictsaad'!K25</f>
        <v>19949</v>
      </c>
      <c r="G25" s="167">
        <f t="shared" si="0"/>
        <v>23.434398017080362</v>
      </c>
      <c r="H25" s="163">
        <f>'31dictsaad'!N25</f>
        <v>27074</v>
      </c>
      <c r="I25" s="165">
        <f t="shared" si="1"/>
        <v>31.804245421546629</v>
      </c>
      <c r="J25" s="163">
        <f>'31dictsaad'!Q25</f>
        <v>38104</v>
      </c>
      <c r="K25" s="165">
        <f t="shared" si="2"/>
        <v>44.761356561373006</v>
      </c>
      <c r="L25" s="163"/>
      <c r="M25" s="165"/>
      <c r="N25" s="163">
        <f t="shared" si="3"/>
        <v>85127</v>
      </c>
      <c r="O25" s="165">
        <f t="shared" si="3"/>
        <v>100</v>
      </c>
      <c r="P25" s="166"/>
      <c r="Q25" s="166"/>
    </row>
    <row r="26" spans="1:25" s="162" customFormat="1" ht="18" customHeight="1" x14ac:dyDescent="0.25">
      <c r="A26" s="191"/>
      <c r="B26" s="146" t="s">
        <v>46</v>
      </c>
      <c r="C26" s="159"/>
      <c r="D26" s="163"/>
      <c r="F26" s="163">
        <f>'31dictsaad'!K26</f>
        <v>2491</v>
      </c>
      <c r="G26" s="167">
        <f t="shared" si="0"/>
        <v>23.636018597589903</v>
      </c>
      <c r="H26" s="163">
        <f>'31dictsaad'!N26</f>
        <v>4396</v>
      </c>
      <c r="I26" s="165">
        <f t="shared" si="1"/>
        <v>41.711737356485436</v>
      </c>
      <c r="J26" s="163">
        <f>'31dictsaad'!Q26</f>
        <v>3652</v>
      </c>
      <c r="K26" s="165">
        <f t="shared" si="2"/>
        <v>34.652244045924661</v>
      </c>
      <c r="L26" s="163"/>
      <c r="M26" s="165"/>
      <c r="N26" s="163">
        <f t="shared" si="3"/>
        <v>10539</v>
      </c>
      <c r="O26" s="165">
        <f t="shared" si="3"/>
        <v>100</v>
      </c>
      <c r="P26" s="166"/>
      <c r="Q26" s="166"/>
    </row>
    <row r="27" spans="1:25" s="162" customFormat="1" ht="18" customHeight="1" x14ac:dyDescent="0.25">
      <c r="A27" s="191"/>
      <c r="B27" s="146" t="s">
        <v>1</v>
      </c>
      <c r="C27" s="159"/>
      <c r="D27" s="163"/>
      <c r="F27" s="163">
        <f>'31dictsaad'!K27</f>
        <v>1250</v>
      </c>
      <c r="G27" s="167">
        <f t="shared" si="0"/>
        <v>31.375502008032129</v>
      </c>
      <c r="H27" s="163">
        <f>'31dictsaad'!N27</f>
        <v>1475</v>
      </c>
      <c r="I27" s="165">
        <f t="shared" si="1"/>
        <v>37.023092369477915</v>
      </c>
      <c r="J27" s="163">
        <f>'31dictsaad'!Q27</f>
        <v>1259</v>
      </c>
      <c r="K27" s="165">
        <f t="shared" si="2"/>
        <v>31.60140562248996</v>
      </c>
      <c r="L27" s="163"/>
      <c r="M27" s="165"/>
      <c r="N27" s="164">
        <f t="shared" si="3"/>
        <v>3984</v>
      </c>
      <c r="O27" s="165">
        <f t="shared" si="3"/>
        <v>100.00000000000001</v>
      </c>
      <c r="P27" s="166"/>
      <c r="Q27" s="166"/>
    </row>
    <row r="28" spans="1:25" s="162" customFormat="1" ht="8.25" customHeight="1" x14ac:dyDescent="0.25">
      <c r="A28" s="191"/>
      <c r="B28" s="168"/>
      <c r="C28" s="159"/>
      <c r="D28" s="169"/>
      <c r="F28" s="163"/>
      <c r="G28" s="170"/>
      <c r="H28" s="163"/>
      <c r="I28" s="170"/>
      <c r="J28" s="163"/>
      <c r="K28" s="170"/>
      <c r="L28" s="163"/>
      <c r="M28" s="170"/>
      <c r="N28" s="164"/>
      <c r="O28" s="166"/>
      <c r="P28" s="166"/>
      <c r="Q28" s="170"/>
    </row>
    <row r="29" spans="1:25" s="162" customFormat="1" ht="14" x14ac:dyDescent="0.25">
      <c r="B29" s="208" t="s">
        <v>0</v>
      </c>
      <c r="C29" s="159"/>
      <c r="D29" s="171"/>
      <c r="F29" s="147">
        <f>SUM(F10:F27)</f>
        <v>431927</v>
      </c>
      <c r="G29" s="172">
        <f>F29*100/$N29</f>
        <v>26.520211878273759</v>
      </c>
      <c r="H29" s="147">
        <f>SUM(H10:H27)</f>
        <v>610317</v>
      </c>
      <c r="I29" s="172">
        <f>H29*100/$N29</f>
        <v>37.473314131583358</v>
      </c>
      <c r="J29" s="147">
        <f>SUM(J10:J27)</f>
        <v>586427</v>
      </c>
      <c r="K29" s="172">
        <f>J29*100/$N29</f>
        <v>36.006473990142887</v>
      </c>
      <c r="L29" s="147"/>
      <c r="M29" s="172"/>
      <c r="N29" s="147">
        <f>SUM(N10:N27)</f>
        <v>1628671</v>
      </c>
      <c r="O29" s="172">
        <f>N29*100/$N29</f>
        <v>100</v>
      </c>
      <c r="P29" s="172"/>
      <c r="Q29" s="172"/>
    </row>
    <row r="30" spans="1:25" s="162" customFormat="1" ht="20.25" customHeight="1" x14ac:dyDescent="0.25">
      <c r="B30" s="146" t="s">
        <v>0</v>
      </c>
      <c r="C30" s="173"/>
      <c r="D30" s="147">
        <f>SUM(D10:D29)</f>
        <v>0</v>
      </c>
      <c r="E30" s="174"/>
      <c r="F30" s="147">
        <f>SUM(F10:F27)</f>
        <v>431927</v>
      </c>
      <c r="G30" s="175">
        <f>F30*100/$N30</f>
        <v>26.520211878273759</v>
      </c>
      <c r="H30" s="147">
        <f>SUM(H10:H27)</f>
        <v>610317</v>
      </c>
      <c r="I30" s="175">
        <f>H30*100/$N30</f>
        <v>37.473314131583358</v>
      </c>
      <c r="J30" s="147">
        <f>SUM(J10:J27)</f>
        <v>586427</v>
      </c>
      <c r="K30" s="175">
        <f>J30*100/$N30</f>
        <v>36.006473990142887</v>
      </c>
      <c r="L30" s="147">
        <f>SUM(L10:L28)</f>
        <v>0</v>
      </c>
      <c r="M30" s="175">
        <f>L30*100/$N30</f>
        <v>0</v>
      </c>
      <c r="N30" s="147">
        <f>F30+H30+J30+L30</f>
        <v>1628671</v>
      </c>
      <c r="O30" s="175">
        <f>G30+I30+K30+M30</f>
        <v>100</v>
      </c>
      <c r="P30" s="176"/>
      <c r="Q30" s="176" t="e">
        <f>(N30/D30)</f>
        <v>#DIV/0!</v>
      </c>
    </row>
    <row r="31" spans="1:25" s="162" customFormat="1" ht="5.25" customHeight="1" x14ac:dyDescent="0.25">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1:25" s="151" customFormat="1" ht="18.75" customHeight="1" x14ac:dyDescent="0.25">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3">
      <c r="B33" s="27" t="s">
        <v>47</v>
      </c>
      <c r="F33" s="25"/>
      <c r="G33" s="25"/>
      <c r="H33" s="25"/>
      <c r="I33" s="25"/>
      <c r="J33" s="25"/>
      <c r="K33" s="25"/>
      <c r="L33" s="25"/>
      <c r="M33" s="25"/>
      <c r="N33" s="25"/>
      <c r="O33" s="25"/>
      <c r="P33" s="25"/>
      <c r="Q33" s="25"/>
      <c r="R33" s="25"/>
      <c r="S33" s="25"/>
      <c r="T33" s="25"/>
      <c r="U33" s="25"/>
    </row>
    <row r="34" spans="2:25" x14ac:dyDescent="0.25">
      <c r="F34" s="14"/>
      <c r="G34" s="14"/>
      <c r="H34" s="14"/>
      <c r="I34" s="14"/>
      <c r="J34" s="14"/>
    </row>
    <row r="36" spans="2:25" x14ac:dyDescent="0.25">
      <c r="D36" s="8"/>
      <c r="T36" s="22"/>
      <c r="U36" s="22"/>
      <c r="X36" s="1"/>
      <c r="Y36" s="1"/>
    </row>
    <row r="37" spans="2:25" x14ac:dyDescent="0.25">
      <c r="T37" s="22"/>
      <c r="U37" s="22"/>
      <c r="X37" s="1"/>
      <c r="Y37" s="1"/>
    </row>
    <row r="38" spans="2:25" x14ac:dyDescent="0.25">
      <c r="T38" s="22"/>
      <c r="U38" s="22"/>
      <c r="X38" s="1"/>
      <c r="Y38" s="1"/>
    </row>
    <row r="39" spans="2:25" x14ac:dyDescent="0.25">
      <c r="T39" s="22"/>
      <c r="U39" s="22"/>
      <c r="X39" s="1"/>
      <c r="Y39" s="1"/>
    </row>
    <row r="40" spans="2:25" x14ac:dyDescent="0.25">
      <c r="T40" s="22"/>
      <c r="U40" s="22"/>
      <c r="X40" s="1"/>
      <c r="Y40" s="1"/>
    </row>
    <row r="41" spans="2:25" x14ac:dyDescent="0.25">
      <c r="T41" s="22"/>
      <c r="U41" s="22"/>
      <c r="X41" s="1"/>
      <c r="Y41" s="1"/>
    </row>
    <row r="42" spans="2:25" x14ac:dyDescent="0.25">
      <c r="T42" s="22"/>
      <c r="U42" s="22"/>
      <c r="X42" s="1"/>
      <c r="Y42" s="1"/>
    </row>
    <row r="43" spans="2:25" x14ac:dyDescent="0.25">
      <c r="T43" s="22"/>
      <c r="U43" s="22"/>
      <c r="X43" s="1"/>
      <c r="Y43" s="1"/>
    </row>
    <row r="44" spans="2:25" x14ac:dyDescent="0.25">
      <c r="T44" s="22"/>
      <c r="U44" s="22"/>
      <c r="X44" s="1"/>
      <c r="Y44" s="1"/>
    </row>
    <row r="45" spans="2:25" x14ac:dyDescent="0.25">
      <c r="T45" s="22"/>
      <c r="U45" s="22"/>
      <c r="X45" s="1"/>
      <c r="Y45" s="1"/>
    </row>
    <row r="46" spans="2:25" x14ac:dyDescent="0.25">
      <c r="T46" s="22"/>
      <c r="U46" s="22"/>
      <c r="X46" s="1"/>
      <c r="Y46" s="1"/>
    </row>
    <row r="47" spans="2:25" x14ac:dyDescent="0.25">
      <c r="T47" s="22"/>
      <c r="U47" s="22"/>
      <c r="X47" s="1"/>
      <c r="Y47" s="1"/>
    </row>
    <row r="48" spans="2:25" x14ac:dyDescent="0.25">
      <c r="T48" s="22"/>
      <c r="U48" s="22"/>
      <c r="X48" s="1"/>
      <c r="Y48" s="1"/>
    </row>
    <row r="49" spans="20:25" x14ac:dyDescent="0.25">
      <c r="T49" s="22"/>
      <c r="U49" s="22"/>
      <c r="X49" s="1"/>
      <c r="Y49" s="1"/>
    </row>
    <row r="50" spans="20:25" x14ac:dyDescent="0.25">
      <c r="T50" s="22"/>
      <c r="U50" s="22"/>
      <c r="X50" s="1"/>
      <c r="Y50" s="1"/>
    </row>
    <row r="51" spans="20:25" x14ac:dyDescent="0.25">
      <c r="T51" s="22"/>
      <c r="U51" s="22"/>
      <c r="X51" s="1"/>
      <c r="Y51" s="1"/>
    </row>
    <row r="52" spans="20:25" x14ac:dyDescent="0.25">
      <c r="T52" s="22"/>
      <c r="U52" s="22"/>
      <c r="X52" s="1"/>
      <c r="Y52" s="1"/>
    </row>
    <row r="53" spans="20:25" x14ac:dyDescent="0.25">
      <c r="T53" s="22"/>
      <c r="U53" s="22"/>
      <c r="X53" s="1"/>
      <c r="Y53" s="1"/>
    </row>
    <row r="54" spans="20:25" x14ac:dyDescent="0.25">
      <c r="T54" s="22"/>
      <c r="U54" s="22"/>
      <c r="X54" s="1"/>
      <c r="Y54" s="1"/>
    </row>
    <row r="55" spans="20:25" x14ac:dyDescent="0.25">
      <c r="T55" s="22"/>
      <c r="U55" s="22"/>
      <c r="X55" s="1"/>
      <c r="Y55" s="1"/>
    </row>
    <row r="56" spans="20:25" x14ac:dyDescent="0.25">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92" orientation="landscape" horizontalDpi="300" verticalDpi="300" r:id="rId1"/>
  <headerFooter alignWithMargins="0"/>
  <rowBreaks count="1" manualBreakCount="1">
    <brk id="32" max="21"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Hoja18">
    <tabColor theme="0"/>
    <pageSetUpPr fitToPage="1"/>
  </sheetPr>
  <dimension ref="A1:IZ53"/>
  <sheetViews>
    <sheetView zoomScaleNormal="100" workbookViewId="0"/>
  </sheetViews>
  <sheetFormatPr baseColWidth="10" defaultColWidth="11.453125" defaultRowHeight="14.5" x14ac:dyDescent="0.25"/>
  <cols>
    <col min="1" max="1" width="0.81640625" style="333" customWidth="1"/>
    <col min="2" max="2" width="28.7265625" style="333" customWidth="1"/>
    <col min="3" max="3" width="0.7265625" style="333" customWidth="1"/>
    <col min="4" max="4" width="11.81640625" style="333" customWidth="1"/>
    <col min="5" max="5" width="7.7265625" style="333" customWidth="1"/>
    <col min="6" max="6" width="0.453125" style="333" customWidth="1"/>
    <col min="7" max="7" width="16.54296875" style="333" customWidth="1"/>
    <col min="8" max="8" width="7.26953125" style="333" customWidth="1"/>
    <col min="9" max="9" width="0.7265625" style="333" customWidth="1"/>
    <col min="10" max="10" width="10.453125" style="333" customWidth="1"/>
    <col min="11" max="11" width="9.54296875" style="333" customWidth="1"/>
    <col min="12" max="12" width="11" style="333" customWidth="1"/>
    <col min="13" max="19" width="11.453125" style="333"/>
    <col min="20" max="20" width="2.26953125" style="333" customWidth="1"/>
    <col min="21" max="16384" width="11.453125" style="333"/>
  </cols>
  <sheetData>
    <row r="1" spans="1:260" s="613" customFormat="1" ht="9" customHeight="1" x14ac:dyDescent="0.35">
      <c r="A1" s="340"/>
      <c r="B1" s="311"/>
      <c r="C1" s="341"/>
      <c r="D1" s="340"/>
      <c r="E1" s="340"/>
      <c r="F1" s="341"/>
      <c r="G1" s="340"/>
      <c r="H1" s="340"/>
      <c r="I1" s="341"/>
      <c r="J1" s="340"/>
      <c r="K1" s="340"/>
      <c r="L1" s="748"/>
      <c r="M1" s="748"/>
      <c r="N1" s="748"/>
      <c r="O1" s="748"/>
      <c r="P1" s="340"/>
      <c r="Q1" s="340"/>
      <c r="R1" s="340"/>
      <c r="S1" s="748"/>
      <c r="T1" s="748"/>
      <c r="U1" s="340"/>
      <c r="V1" s="340"/>
      <c r="W1" s="340"/>
      <c r="X1" s="340"/>
      <c r="Y1" s="340"/>
      <c r="Z1" s="340"/>
      <c r="AA1" s="340"/>
      <c r="AB1" s="340"/>
      <c r="AC1" s="340"/>
      <c r="AD1" s="340"/>
      <c r="AE1" s="340"/>
      <c r="AF1" s="340"/>
      <c r="AG1" s="340"/>
      <c r="AH1" s="340"/>
      <c r="AI1" s="340"/>
      <c r="AJ1" s="340"/>
      <c r="AK1" s="340"/>
      <c r="AL1" s="340"/>
      <c r="AM1" s="340"/>
      <c r="AN1" s="340"/>
      <c r="AO1" s="340"/>
      <c r="AP1" s="340"/>
      <c r="AQ1" s="340"/>
      <c r="AR1" s="340"/>
      <c r="AS1" s="340"/>
      <c r="AT1" s="340"/>
      <c r="AU1" s="340"/>
      <c r="AV1" s="340"/>
      <c r="AW1" s="340"/>
      <c r="AX1" s="340"/>
      <c r="AY1" s="340"/>
      <c r="AZ1" s="340"/>
      <c r="BA1" s="340"/>
      <c r="BB1" s="340"/>
      <c r="BC1" s="340"/>
      <c r="BD1" s="340"/>
      <c r="BE1" s="340"/>
      <c r="BF1" s="340"/>
      <c r="BG1" s="340"/>
      <c r="BH1" s="340"/>
      <c r="BI1" s="340"/>
      <c r="BJ1" s="340"/>
      <c r="BK1" s="340"/>
      <c r="BL1" s="340"/>
      <c r="BM1" s="340"/>
      <c r="BN1" s="340"/>
      <c r="BO1" s="340"/>
      <c r="BP1" s="340"/>
      <c r="BQ1" s="340"/>
      <c r="BR1" s="340"/>
      <c r="BS1" s="340"/>
      <c r="BT1" s="340"/>
      <c r="BU1" s="340"/>
      <c r="BV1" s="340"/>
      <c r="BW1" s="340"/>
      <c r="BX1" s="340"/>
      <c r="BY1" s="340"/>
      <c r="BZ1" s="340"/>
      <c r="CA1" s="340"/>
      <c r="CB1" s="340"/>
      <c r="CC1" s="340"/>
      <c r="CD1" s="340"/>
      <c r="CE1" s="340"/>
      <c r="CF1" s="340"/>
      <c r="CG1" s="340"/>
      <c r="CH1" s="340"/>
      <c r="CI1" s="340"/>
      <c r="CJ1" s="340"/>
      <c r="CK1" s="340"/>
      <c r="CL1" s="340"/>
      <c r="CM1" s="340"/>
      <c r="CN1" s="340"/>
      <c r="CO1" s="340"/>
      <c r="CP1" s="340"/>
      <c r="CQ1" s="340"/>
      <c r="CR1" s="340"/>
      <c r="CS1" s="340"/>
      <c r="CT1" s="340"/>
      <c r="CU1" s="340"/>
      <c r="CV1" s="340"/>
      <c r="CW1" s="340"/>
      <c r="CX1" s="340"/>
      <c r="CY1" s="340"/>
      <c r="CZ1" s="340"/>
      <c r="DA1" s="340"/>
      <c r="DB1" s="340"/>
      <c r="DC1" s="340"/>
      <c r="DD1" s="340"/>
      <c r="DE1" s="340"/>
      <c r="DF1" s="340"/>
      <c r="DG1" s="340"/>
      <c r="DH1" s="340"/>
      <c r="DI1" s="340"/>
      <c r="DJ1" s="340"/>
      <c r="DK1" s="340"/>
      <c r="DL1" s="340"/>
      <c r="DM1" s="340"/>
      <c r="DN1" s="340"/>
      <c r="DO1" s="340"/>
      <c r="DP1" s="340"/>
      <c r="DQ1" s="340"/>
      <c r="DR1" s="340"/>
      <c r="DS1" s="340"/>
      <c r="DT1" s="340"/>
      <c r="DU1" s="340"/>
      <c r="DV1" s="340"/>
      <c r="DW1" s="340"/>
      <c r="DX1" s="340"/>
      <c r="DY1" s="340"/>
      <c r="DZ1" s="340"/>
      <c r="EA1" s="340"/>
      <c r="EB1" s="340"/>
      <c r="EC1" s="340"/>
      <c r="ED1" s="340"/>
      <c r="EE1" s="340"/>
      <c r="EF1" s="340"/>
      <c r="EG1" s="340"/>
      <c r="EH1" s="340"/>
      <c r="EI1" s="340"/>
      <c r="EJ1" s="340"/>
      <c r="EK1" s="340"/>
      <c r="EL1" s="340"/>
      <c r="EM1" s="340"/>
      <c r="EN1" s="340"/>
      <c r="EO1" s="340"/>
      <c r="EP1" s="340"/>
      <c r="EQ1" s="340"/>
      <c r="ER1" s="340"/>
      <c r="ES1" s="340"/>
      <c r="ET1" s="340"/>
      <c r="EU1" s="340"/>
      <c r="EV1" s="340"/>
      <c r="EW1" s="340"/>
      <c r="EX1" s="340"/>
      <c r="EY1" s="340"/>
      <c r="EZ1" s="340"/>
      <c r="FA1" s="340"/>
      <c r="FB1" s="340"/>
      <c r="FC1" s="340"/>
      <c r="FD1" s="340"/>
      <c r="FE1" s="340"/>
      <c r="FF1" s="340"/>
      <c r="FG1" s="340"/>
      <c r="FH1" s="340"/>
      <c r="FI1" s="340"/>
      <c r="FJ1" s="340"/>
      <c r="FK1" s="340"/>
      <c r="FL1" s="340"/>
      <c r="FM1" s="340"/>
      <c r="FN1" s="340"/>
      <c r="FO1" s="340"/>
      <c r="FP1" s="340"/>
      <c r="FQ1" s="340"/>
      <c r="FR1" s="340"/>
      <c r="FS1" s="340"/>
      <c r="FT1" s="340"/>
      <c r="FU1" s="340"/>
      <c r="FV1" s="340"/>
      <c r="FW1" s="340"/>
      <c r="FX1" s="340"/>
      <c r="FY1" s="340"/>
      <c r="FZ1" s="340"/>
      <c r="GA1" s="340"/>
      <c r="GB1" s="340"/>
      <c r="GC1" s="340"/>
      <c r="GD1" s="340"/>
      <c r="GE1" s="340"/>
      <c r="GF1" s="340"/>
      <c r="GG1" s="340"/>
      <c r="GH1" s="340"/>
      <c r="GI1" s="340"/>
      <c r="GJ1" s="340"/>
      <c r="GK1" s="340"/>
      <c r="GL1" s="340"/>
      <c r="GM1" s="340"/>
      <c r="GN1" s="340"/>
      <c r="GO1" s="340"/>
      <c r="GP1" s="340"/>
      <c r="GQ1" s="340"/>
      <c r="GR1" s="340"/>
      <c r="GS1" s="340"/>
      <c r="GT1" s="340"/>
      <c r="GU1" s="340"/>
      <c r="GV1" s="340"/>
      <c r="GW1" s="340"/>
      <c r="GX1" s="340"/>
      <c r="GY1" s="340"/>
      <c r="GZ1" s="340"/>
      <c r="HA1" s="340"/>
      <c r="HB1" s="340"/>
      <c r="HC1" s="340"/>
      <c r="HD1" s="340"/>
      <c r="HE1" s="340"/>
      <c r="HF1" s="340"/>
      <c r="HG1" s="340"/>
      <c r="HH1" s="340"/>
      <c r="HI1" s="340"/>
      <c r="HJ1" s="340"/>
      <c r="HK1" s="340"/>
      <c r="HL1" s="340"/>
      <c r="HM1" s="340"/>
      <c r="HN1" s="340"/>
      <c r="HO1" s="340"/>
      <c r="HP1" s="340"/>
      <c r="HQ1" s="340"/>
      <c r="HR1" s="340"/>
      <c r="HS1" s="340"/>
      <c r="HT1" s="340"/>
      <c r="HU1" s="340"/>
      <c r="HV1" s="340"/>
      <c r="HW1" s="340"/>
      <c r="HX1" s="340"/>
      <c r="HY1" s="340"/>
      <c r="HZ1" s="340"/>
      <c r="IA1" s="340"/>
      <c r="IB1" s="340"/>
      <c r="IC1" s="340"/>
      <c r="ID1" s="340"/>
      <c r="IE1" s="340"/>
      <c r="IF1" s="340"/>
      <c r="IG1" s="340"/>
      <c r="IH1" s="340"/>
      <c r="II1" s="340"/>
      <c r="IJ1" s="340"/>
      <c r="IK1" s="340"/>
      <c r="IL1" s="340"/>
      <c r="IM1" s="340"/>
      <c r="IN1" s="340"/>
      <c r="IO1" s="340"/>
      <c r="IP1" s="340"/>
      <c r="IQ1" s="340"/>
      <c r="IR1" s="340"/>
      <c r="IS1" s="340"/>
      <c r="IT1" s="340"/>
      <c r="IU1" s="340"/>
      <c r="IV1" s="340"/>
      <c r="IW1" s="340"/>
      <c r="IX1" s="340"/>
      <c r="IY1" s="340"/>
      <c r="IZ1" s="340"/>
    </row>
    <row r="2" spans="1:260" s="619" customFormat="1" ht="49.5" customHeight="1" x14ac:dyDescent="0.35">
      <c r="A2" s="343"/>
      <c r="B2" s="749"/>
      <c r="C2" s="749"/>
      <c r="D2" s="749"/>
      <c r="E2" s="749"/>
      <c r="F2" s="749"/>
      <c r="G2" s="749"/>
      <c r="H2" s="749"/>
      <c r="I2" s="749"/>
      <c r="J2" s="343"/>
      <c r="K2" s="343"/>
      <c r="L2" s="748"/>
      <c r="M2" s="748"/>
      <c r="N2" s="748"/>
      <c r="O2" s="748"/>
      <c r="P2" s="343"/>
      <c r="Q2" s="343"/>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P2" s="343"/>
      <c r="AQ2" s="343"/>
      <c r="AR2" s="343"/>
      <c r="AS2" s="343"/>
      <c r="AT2" s="343"/>
      <c r="AU2" s="343"/>
      <c r="AV2" s="343"/>
      <c r="AW2" s="343"/>
      <c r="AX2" s="343"/>
      <c r="AY2" s="343"/>
      <c r="AZ2" s="343"/>
      <c r="BA2" s="343"/>
      <c r="BB2" s="343"/>
      <c r="BC2" s="343"/>
      <c r="BD2" s="343"/>
      <c r="BE2" s="343"/>
      <c r="BF2" s="343"/>
      <c r="BG2" s="343"/>
      <c r="BH2" s="343"/>
      <c r="BI2" s="343"/>
      <c r="BJ2" s="343"/>
      <c r="BK2" s="343"/>
      <c r="BL2" s="343"/>
      <c r="BM2" s="343"/>
      <c r="BN2" s="343"/>
      <c r="BO2" s="343"/>
      <c r="BP2" s="343"/>
      <c r="BQ2" s="343"/>
      <c r="BR2" s="343"/>
      <c r="BS2" s="343"/>
      <c r="BT2" s="343"/>
      <c r="BU2" s="343"/>
      <c r="BV2" s="343"/>
      <c r="BW2" s="343"/>
      <c r="BX2" s="343"/>
      <c r="BY2" s="343"/>
      <c r="BZ2" s="343"/>
      <c r="CA2" s="343"/>
      <c r="CB2" s="343"/>
      <c r="CC2" s="343"/>
      <c r="CD2" s="343"/>
      <c r="CE2" s="343"/>
      <c r="CF2" s="343"/>
      <c r="CG2" s="343"/>
      <c r="CH2" s="343"/>
      <c r="CI2" s="343"/>
      <c r="CJ2" s="343"/>
      <c r="CK2" s="343"/>
      <c r="CL2" s="343"/>
      <c r="CM2" s="343"/>
      <c r="CN2" s="343"/>
      <c r="CO2" s="343"/>
      <c r="CP2" s="343"/>
      <c r="CQ2" s="343"/>
      <c r="CR2" s="343"/>
      <c r="CS2" s="343"/>
      <c r="CT2" s="343"/>
      <c r="CU2" s="343"/>
      <c r="CV2" s="343"/>
      <c r="CW2" s="343"/>
      <c r="CX2" s="343"/>
      <c r="CY2" s="343"/>
      <c r="CZ2" s="343"/>
      <c r="DA2" s="343"/>
      <c r="DB2" s="343"/>
      <c r="DC2" s="343"/>
      <c r="DD2" s="343"/>
      <c r="DE2" s="343"/>
      <c r="DF2" s="343"/>
      <c r="DG2" s="343"/>
      <c r="DH2" s="343"/>
      <c r="DI2" s="343"/>
      <c r="DJ2" s="343"/>
      <c r="DK2" s="343"/>
      <c r="DL2" s="343"/>
      <c r="DM2" s="343"/>
      <c r="DN2" s="343"/>
      <c r="DO2" s="343"/>
      <c r="DP2" s="343"/>
      <c r="DQ2" s="343"/>
      <c r="DR2" s="343"/>
      <c r="DS2" s="343"/>
      <c r="DT2" s="343"/>
      <c r="DU2" s="343"/>
      <c r="DV2" s="343"/>
      <c r="DW2" s="343"/>
      <c r="DX2" s="343"/>
      <c r="DY2" s="343"/>
      <c r="DZ2" s="343"/>
      <c r="EA2" s="343"/>
      <c r="EB2" s="343"/>
      <c r="EC2" s="343"/>
      <c r="ED2" s="343"/>
      <c r="EE2" s="343"/>
      <c r="EF2" s="343"/>
      <c r="EG2" s="343"/>
      <c r="EH2" s="343"/>
      <c r="EI2" s="343"/>
      <c r="EJ2" s="343"/>
      <c r="EK2" s="343"/>
      <c r="EL2" s="343"/>
      <c r="EM2" s="343"/>
      <c r="EN2" s="343"/>
      <c r="EO2" s="343"/>
      <c r="EP2" s="343"/>
      <c r="EQ2" s="343"/>
      <c r="ER2" s="343"/>
      <c r="ES2" s="343"/>
      <c r="ET2" s="343"/>
      <c r="EU2" s="343"/>
      <c r="EV2" s="343"/>
      <c r="EW2" s="343"/>
      <c r="EX2" s="343"/>
      <c r="EY2" s="343"/>
      <c r="EZ2" s="343"/>
      <c r="FA2" s="343"/>
      <c r="FB2" s="343"/>
      <c r="FC2" s="343"/>
      <c r="FD2" s="343"/>
      <c r="FE2" s="343"/>
      <c r="FF2" s="343"/>
      <c r="FG2" s="343"/>
      <c r="FH2" s="343"/>
      <c r="FI2" s="343"/>
      <c r="FJ2" s="343"/>
      <c r="FK2" s="343"/>
      <c r="FL2" s="343"/>
      <c r="FM2" s="343"/>
      <c r="FN2" s="343"/>
      <c r="FO2" s="343"/>
      <c r="FP2" s="343"/>
      <c r="FQ2" s="343"/>
      <c r="FR2" s="343"/>
      <c r="FS2" s="343"/>
      <c r="FT2" s="343"/>
      <c r="FU2" s="343"/>
      <c r="FV2" s="343"/>
      <c r="FW2" s="343"/>
      <c r="FX2" s="343"/>
      <c r="FY2" s="343"/>
      <c r="FZ2" s="343"/>
      <c r="GA2" s="343"/>
      <c r="GB2" s="343"/>
      <c r="GC2" s="343"/>
      <c r="GD2" s="343"/>
      <c r="GE2" s="343"/>
      <c r="GF2" s="343"/>
      <c r="GG2" s="343"/>
      <c r="GH2" s="343"/>
      <c r="GI2" s="343"/>
      <c r="GJ2" s="343"/>
      <c r="GK2" s="343"/>
      <c r="GL2" s="343"/>
      <c r="GM2" s="343"/>
      <c r="GN2" s="343"/>
      <c r="GO2" s="343"/>
      <c r="GP2" s="343"/>
      <c r="GQ2" s="343"/>
      <c r="GR2" s="343"/>
      <c r="GS2" s="343"/>
      <c r="GT2" s="343"/>
      <c r="GU2" s="343"/>
      <c r="GV2" s="343"/>
      <c r="GW2" s="343"/>
      <c r="GX2" s="343"/>
      <c r="GY2" s="343"/>
      <c r="GZ2" s="343"/>
      <c r="HA2" s="343"/>
      <c r="HB2" s="343"/>
      <c r="HC2" s="343"/>
      <c r="HD2" s="343"/>
      <c r="HE2" s="343"/>
      <c r="HF2" s="343"/>
      <c r="HG2" s="343"/>
      <c r="HH2" s="343"/>
      <c r="HI2" s="343"/>
      <c r="HJ2" s="343"/>
      <c r="HK2" s="343"/>
      <c r="HL2" s="343"/>
      <c r="HM2" s="343"/>
      <c r="HN2" s="343"/>
      <c r="HO2" s="343"/>
      <c r="HP2" s="343"/>
      <c r="HQ2" s="343"/>
      <c r="HR2" s="343"/>
      <c r="HS2" s="343"/>
      <c r="HT2" s="343"/>
      <c r="HU2" s="343"/>
      <c r="HV2" s="343"/>
      <c r="HW2" s="343"/>
      <c r="HX2" s="343"/>
      <c r="HY2" s="343"/>
      <c r="HZ2" s="343"/>
      <c r="IA2" s="343"/>
      <c r="IB2" s="343"/>
      <c r="IC2" s="343"/>
      <c r="ID2" s="343"/>
      <c r="IE2" s="343"/>
      <c r="IF2" s="343"/>
      <c r="IG2" s="343"/>
      <c r="IH2" s="343"/>
      <c r="II2" s="343"/>
      <c r="IJ2" s="343"/>
      <c r="IK2" s="343"/>
      <c r="IL2" s="343"/>
      <c r="IM2" s="343"/>
      <c r="IN2" s="343"/>
      <c r="IO2" s="343"/>
      <c r="IP2" s="343"/>
      <c r="IQ2" s="343"/>
      <c r="IR2" s="343"/>
      <c r="IS2" s="343"/>
      <c r="IT2" s="343"/>
      <c r="IU2" s="343"/>
      <c r="IV2" s="343"/>
      <c r="IW2" s="343"/>
      <c r="IX2" s="343"/>
      <c r="IY2" s="343"/>
      <c r="IZ2" s="343"/>
    </row>
    <row r="3" spans="1:260" s="621" customFormat="1" ht="7" customHeight="1" x14ac:dyDescent="0.35">
      <c r="A3" s="345"/>
      <c r="B3" s="1393"/>
      <c r="C3" s="1393"/>
      <c r="D3" s="1393"/>
      <c r="E3" s="1393"/>
      <c r="F3" s="1393"/>
      <c r="G3" s="1393"/>
      <c r="H3" s="1393"/>
      <c r="I3" s="1393"/>
      <c r="J3" s="345"/>
      <c r="K3" s="345"/>
      <c r="L3" s="748"/>
      <c r="M3" s="748"/>
      <c r="N3" s="748"/>
      <c r="O3" s="748"/>
      <c r="P3" s="345"/>
      <c r="Q3" s="345"/>
      <c r="R3" s="345"/>
      <c r="S3" s="343"/>
      <c r="T3" s="343"/>
      <c r="U3" s="345"/>
      <c r="V3" s="345"/>
      <c r="W3" s="345"/>
      <c r="X3" s="345"/>
      <c r="Y3" s="345"/>
      <c r="Z3" s="345"/>
      <c r="AA3" s="345"/>
      <c r="AB3" s="345"/>
      <c r="AC3" s="345"/>
      <c r="AD3" s="345"/>
      <c r="AE3" s="345"/>
      <c r="AF3" s="345"/>
      <c r="AG3" s="345"/>
      <c r="AH3" s="345"/>
      <c r="AI3" s="345"/>
      <c r="AJ3" s="345"/>
      <c r="AK3" s="345"/>
      <c r="AL3" s="345"/>
      <c r="AM3" s="345"/>
      <c r="AN3" s="345"/>
      <c r="AO3" s="345"/>
      <c r="AP3" s="345"/>
      <c r="AQ3" s="345"/>
      <c r="AR3" s="345"/>
      <c r="AS3" s="345"/>
      <c r="AT3" s="345"/>
      <c r="AU3" s="345"/>
      <c r="AV3" s="345"/>
      <c r="AW3" s="345"/>
      <c r="AX3" s="345"/>
      <c r="AY3" s="345"/>
      <c r="AZ3" s="345"/>
      <c r="BA3" s="345"/>
      <c r="BB3" s="345"/>
      <c r="BC3" s="345"/>
      <c r="BD3" s="345"/>
      <c r="BE3" s="345"/>
      <c r="BF3" s="345"/>
      <c r="BG3" s="345"/>
      <c r="BH3" s="345"/>
      <c r="BI3" s="345"/>
      <c r="BJ3" s="345"/>
      <c r="BK3" s="345"/>
      <c r="BL3" s="345"/>
      <c r="BM3" s="345"/>
      <c r="BN3" s="345"/>
      <c r="BO3" s="345"/>
      <c r="BP3" s="345"/>
      <c r="BQ3" s="345"/>
      <c r="BR3" s="345"/>
      <c r="BS3" s="345"/>
      <c r="BT3" s="345"/>
      <c r="BU3" s="345"/>
      <c r="BV3" s="345"/>
      <c r="BW3" s="345"/>
      <c r="BX3" s="345"/>
      <c r="BY3" s="345"/>
      <c r="BZ3" s="345"/>
      <c r="CA3" s="345"/>
      <c r="CB3" s="345"/>
      <c r="CC3" s="345"/>
      <c r="CD3" s="345"/>
      <c r="CE3" s="345"/>
      <c r="CF3" s="345"/>
      <c r="CG3" s="345"/>
      <c r="CH3" s="345"/>
      <c r="CI3" s="345"/>
      <c r="CJ3" s="345"/>
      <c r="CK3" s="345"/>
      <c r="CL3" s="345"/>
      <c r="CM3" s="345"/>
      <c r="CN3" s="345"/>
      <c r="CO3" s="345"/>
      <c r="CP3" s="345"/>
      <c r="CQ3" s="345"/>
      <c r="CR3" s="345"/>
      <c r="CS3" s="345"/>
      <c r="CT3" s="345"/>
      <c r="CU3" s="345"/>
      <c r="CV3" s="345"/>
      <c r="CW3" s="345"/>
      <c r="CX3" s="345"/>
      <c r="CY3" s="345"/>
      <c r="CZ3" s="345"/>
      <c r="DA3" s="345"/>
      <c r="DB3" s="345"/>
      <c r="DC3" s="345"/>
      <c r="DD3" s="345"/>
      <c r="DE3" s="345"/>
      <c r="DF3" s="345"/>
      <c r="DG3" s="345"/>
      <c r="DH3" s="345"/>
      <c r="DI3" s="345"/>
      <c r="DJ3" s="345"/>
      <c r="DK3" s="345"/>
      <c r="DL3" s="345"/>
      <c r="DM3" s="345"/>
      <c r="DN3" s="345"/>
      <c r="DO3" s="345"/>
      <c r="DP3" s="345"/>
      <c r="DQ3" s="345"/>
      <c r="DR3" s="345"/>
      <c r="DS3" s="345"/>
      <c r="DT3" s="345"/>
      <c r="DU3" s="345"/>
      <c r="DV3" s="345"/>
      <c r="DW3" s="345"/>
      <c r="DX3" s="345"/>
      <c r="DY3" s="345"/>
      <c r="DZ3" s="345"/>
      <c r="EA3" s="345"/>
      <c r="EB3" s="345"/>
      <c r="EC3" s="345"/>
      <c r="ED3" s="345"/>
      <c r="EE3" s="345"/>
      <c r="EF3" s="345"/>
      <c r="EG3" s="345"/>
      <c r="EH3" s="345"/>
      <c r="EI3" s="345"/>
      <c r="EJ3" s="345"/>
      <c r="EK3" s="345"/>
      <c r="EL3" s="345"/>
      <c r="EM3" s="345"/>
      <c r="EN3" s="345"/>
      <c r="EO3" s="345"/>
      <c r="EP3" s="345"/>
      <c r="EQ3" s="345"/>
      <c r="ER3" s="345"/>
      <c r="ES3" s="345"/>
      <c r="ET3" s="345"/>
      <c r="EU3" s="345"/>
      <c r="EV3" s="345"/>
      <c r="EW3" s="345"/>
      <c r="EX3" s="345"/>
      <c r="EY3" s="345"/>
      <c r="EZ3" s="345"/>
      <c r="FA3" s="345"/>
      <c r="FB3" s="345"/>
      <c r="FC3" s="345"/>
      <c r="FD3" s="345"/>
      <c r="FE3" s="345"/>
      <c r="FF3" s="345"/>
      <c r="FG3" s="345"/>
      <c r="FH3" s="345"/>
      <c r="FI3" s="345"/>
      <c r="FJ3" s="345"/>
      <c r="FK3" s="345"/>
      <c r="FL3" s="345"/>
      <c r="FM3" s="345"/>
      <c r="FN3" s="345"/>
      <c r="FO3" s="345"/>
      <c r="FP3" s="345"/>
      <c r="FQ3" s="345"/>
      <c r="FR3" s="345"/>
      <c r="FS3" s="345"/>
      <c r="FT3" s="345"/>
      <c r="FU3" s="345"/>
      <c r="FV3" s="345"/>
      <c r="FW3" s="345"/>
      <c r="FX3" s="345"/>
      <c r="FY3" s="345"/>
      <c r="FZ3" s="345"/>
      <c r="GA3" s="345"/>
      <c r="GB3" s="345"/>
      <c r="GC3" s="345"/>
      <c r="GD3" s="345"/>
      <c r="GE3" s="345"/>
      <c r="GF3" s="345"/>
      <c r="GG3" s="345"/>
      <c r="GH3" s="345"/>
      <c r="GI3" s="345"/>
      <c r="GJ3" s="345"/>
      <c r="GK3" s="345"/>
      <c r="GL3" s="345"/>
      <c r="GM3" s="345"/>
      <c r="GN3" s="345"/>
      <c r="GO3" s="345"/>
      <c r="GP3" s="345"/>
      <c r="GQ3" s="345"/>
      <c r="GR3" s="345"/>
      <c r="GS3" s="345"/>
      <c r="GT3" s="345"/>
      <c r="GU3" s="345"/>
      <c r="GV3" s="345"/>
      <c r="GW3" s="345"/>
      <c r="GX3" s="345"/>
      <c r="GY3" s="345"/>
      <c r="GZ3" s="345"/>
      <c r="HA3" s="345"/>
      <c r="HB3" s="345"/>
      <c r="HC3" s="345"/>
      <c r="HD3" s="345"/>
      <c r="HE3" s="345"/>
      <c r="HF3" s="345"/>
      <c r="HG3" s="345"/>
      <c r="HH3" s="345"/>
      <c r="HI3" s="345"/>
      <c r="HJ3" s="345"/>
      <c r="HK3" s="345"/>
      <c r="HL3" s="345"/>
      <c r="HM3" s="345"/>
      <c r="HN3" s="345"/>
      <c r="HO3" s="345"/>
      <c r="HP3" s="345"/>
      <c r="HQ3" s="345"/>
      <c r="HR3" s="345"/>
      <c r="HS3" s="345"/>
      <c r="HT3" s="345"/>
      <c r="HU3" s="345"/>
      <c r="HV3" s="345"/>
      <c r="HW3" s="345"/>
      <c r="HX3" s="345"/>
      <c r="HY3" s="345"/>
      <c r="HZ3" s="345"/>
      <c r="IA3" s="345"/>
      <c r="IB3" s="345"/>
      <c r="IC3" s="345"/>
      <c r="ID3" s="345"/>
      <c r="IE3" s="345"/>
      <c r="IF3" s="345"/>
      <c r="IG3" s="345"/>
      <c r="IH3" s="345"/>
      <c r="II3" s="345"/>
      <c r="IJ3" s="345"/>
      <c r="IK3" s="345"/>
      <c r="IL3" s="345"/>
      <c r="IM3" s="345"/>
      <c r="IN3" s="345"/>
      <c r="IO3" s="345"/>
      <c r="IP3" s="345"/>
      <c r="IQ3" s="345"/>
      <c r="IR3" s="345"/>
      <c r="IS3" s="345"/>
      <c r="IT3" s="345"/>
      <c r="IU3" s="345"/>
      <c r="IV3" s="345"/>
      <c r="IW3" s="345"/>
      <c r="IX3" s="345"/>
      <c r="IY3" s="345"/>
      <c r="IZ3" s="345"/>
    </row>
    <row r="4" spans="1:260" s="623" customFormat="1" ht="20.25" customHeight="1" x14ac:dyDescent="0.25">
      <c r="A4" s="1464" t="s">
        <v>402</v>
      </c>
      <c r="B4" s="1464"/>
      <c r="C4" s="1464"/>
      <c r="D4" s="1464"/>
      <c r="E4" s="1464"/>
      <c r="F4" s="1464"/>
      <c r="G4" s="1464"/>
      <c r="H4" s="1464"/>
      <c r="I4" s="1464"/>
      <c r="J4" s="1464"/>
      <c r="K4" s="1464"/>
      <c r="L4" s="1464"/>
      <c r="M4" s="1464"/>
      <c r="N4" s="1464"/>
      <c r="O4" s="1464"/>
      <c r="P4" s="1464"/>
      <c r="Q4" s="1464"/>
      <c r="R4" s="1464"/>
      <c r="S4" s="437"/>
      <c r="T4" s="492"/>
      <c r="U4" s="492"/>
      <c r="V4" s="492"/>
      <c r="W4" s="492"/>
      <c r="X4" s="492"/>
      <c r="Y4" s="492"/>
      <c r="Z4" s="492"/>
      <c r="AA4" s="492"/>
      <c r="AB4" s="492"/>
      <c r="AC4" s="492"/>
      <c r="AD4" s="492"/>
      <c r="AE4" s="492"/>
      <c r="AF4" s="492"/>
      <c r="AG4" s="492"/>
      <c r="AH4" s="492"/>
      <c r="AI4" s="492"/>
      <c r="AJ4" s="492"/>
      <c r="AK4" s="492"/>
      <c r="AL4" s="492"/>
      <c r="AM4" s="492"/>
      <c r="AN4" s="492"/>
      <c r="AO4" s="492"/>
      <c r="AP4" s="492"/>
      <c r="AQ4" s="492"/>
      <c r="AR4" s="492"/>
      <c r="AS4" s="492"/>
      <c r="AT4" s="492"/>
      <c r="AU4" s="492"/>
      <c r="AV4" s="492"/>
      <c r="AW4" s="492"/>
      <c r="AX4" s="492"/>
      <c r="AY4" s="492"/>
      <c r="AZ4" s="492"/>
      <c r="BA4" s="492"/>
      <c r="BB4" s="492"/>
      <c r="BC4" s="492"/>
      <c r="BD4" s="492"/>
      <c r="BE4" s="492"/>
      <c r="BF4" s="492"/>
      <c r="BG4" s="492"/>
      <c r="BH4" s="492"/>
      <c r="BI4" s="492"/>
      <c r="BJ4" s="492"/>
      <c r="BK4" s="492"/>
      <c r="BL4" s="492"/>
      <c r="BM4" s="492"/>
      <c r="BN4" s="492"/>
      <c r="BO4" s="492"/>
      <c r="BP4" s="492"/>
      <c r="BQ4" s="492"/>
      <c r="BR4" s="492"/>
      <c r="BS4" s="492"/>
      <c r="BT4" s="492"/>
      <c r="BU4" s="492"/>
      <c r="BV4" s="492"/>
      <c r="BW4" s="492"/>
      <c r="BX4" s="492"/>
      <c r="BY4" s="492"/>
      <c r="BZ4" s="492"/>
      <c r="CA4" s="492"/>
      <c r="CB4" s="492"/>
      <c r="CC4" s="492"/>
      <c r="CD4" s="492"/>
      <c r="CE4" s="492"/>
      <c r="CF4" s="492"/>
      <c r="CG4" s="492"/>
      <c r="CH4" s="492"/>
      <c r="CI4" s="492"/>
      <c r="CJ4" s="492"/>
      <c r="CK4" s="492"/>
      <c r="CL4" s="492"/>
      <c r="CM4" s="492"/>
      <c r="CN4" s="492"/>
      <c r="CO4" s="492"/>
      <c r="CP4" s="492"/>
      <c r="CQ4" s="492"/>
      <c r="CR4" s="492"/>
      <c r="CS4" s="492"/>
      <c r="CT4" s="492"/>
      <c r="CU4" s="492"/>
      <c r="CV4" s="492"/>
      <c r="CW4" s="492"/>
      <c r="CX4" s="492"/>
      <c r="CY4" s="492"/>
      <c r="CZ4" s="492"/>
      <c r="DA4" s="492"/>
      <c r="DB4" s="492"/>
      <c r="DC4" s="492"/>
      <c r="DD4" s="492"/>
      <c r="DE4" s="492"/>
      <c r="DF4" s="492"/>
      <c r="DG4" s="492"/>
      <c r="DH4" s="492"/>
      <c r="DI4" s="492"/>
      <c r="DJ4" s="492"/>
      <c r="DK4" s="492"/>
      <c r="DL4" s="492"/>
      <c r="DM4" s="492"/>
      <c r="DN4" s="492"/>
      <c r="DO4" s="492"/>
      <c r="DP4" s="492"/>
      <c r="DQ4" s="492"/>
      <c r="DR4" s="492"/>
      <c r="DS4" s="492"/>
      <c r="DT4" s="492"/>
      <c r="DU4" s="492"/>
      <c r="DV4" s="492"/>
      <c r="DW4" s="492"/>
      <c r="DX4" s="492"/>
      <c r="DY4" s="492"/>
      <c r="DZ4" s="492"/>
      <c r="EA4" s="492"/>
      <c r="EB4" s="492"/>
      <c r="EC4" s="492"/>
      <c r="ED4" s="492"/>
      <c r="EE4" s="492"/>
      <c r="EF4" s="492"/>
      <c r="EG4" s="492"/>
      <c r="EH4" s="492"/>
      <c r="EI4" s="492"/>
      <c r="EJ4" s="492"/>
      <c r="EK4" s="492"/>
      <c r="EL4" s="492"/>
      <c r="EM4" s="492"/>
      <c r="EN4" s="492"/>
      <c r="EO4" s="492"/>
      <c r="EP4" s="492"/>
      <c r="EQ4" s="492"/>
      <c r="ER4" s="492"/>
      <c r="ES4" s="492"/>
      <c r="ET4" s="492"/>
      <c r="EU4" s="492"/>
      <c r="EV4" s="492"/>
      <c r="EW4" s="492"/>
      <c r="EX4" s="492"/>
      <c r="EY4" s="492"/>
      <c r="EZ4" s="492"/>
      <c r="FA4" s="492"/>
      <c r="FB4" s="492"/>
      <c r="FC4" s="492"/>
      <c r="FD4" s="492"/>
      <c r="FE4" s="492"/>
      <c r="FF4" s="492"/>
      <c r="FG4" s="492"/>
      <c r="FH4" s="492"/>
      <c r="FI4" s="492"/>
      <c r="FJ4" s="492"/>
      <c r="FK4" s="492"/>
      <c r="FL4" s="492"/>
      <c r="FM4" s="492"/>
      <c r="FN4" s="492"/>
      <c r="FO4" s="492"/>
      <c r="FP4" s="492"/>
      <c r="FQ4" s="492"/>
      <c r="FR4" s="492"/>
      <c r="FS4" s="492"/>
      <c r="FT4" s="492"/>
      <c r="FU4" s="492"/>
      <c r="FV4" s="492"/>
      <c r="FW4" s="492"/>
      <c r="FX4" s="492"/>
      <c r="FY4" s="492"/>
      <c r="FZ4" s="492"/>
      <c r="GA4" s="492"/>
      <c r="GB4" s="492"/>
      <c r="GC4" s="492"/>
      <c r="GD4" s="492"/>
      <c r="GE4" s="492"/>
      <c r="GF4" s="492"/>
      <c r="GG4" s="492"/>
      <c r="GH4" s="492"/>
      <c r="GI4" s="492"/>
      <c r="GJ4" s="492"/>
      <c r="GK4" s="492"/>
      <c r="GL4" s="492"/>
      <c r="GM4" s="492"/>
      <c r="GN4" s="492"/>
      <c r="GO4" s="492"/>
      <c r="GP4" s="492"/>
      <c r="GQ4" s="492"/>
      <c r="GR4" s="492"/>
      <c r="GS4" s="492"/>
      <c r="GT4" s="492"/>
      <c r="GU4" s="492"/>
      <c r="GV4" s="492"/>
      <c r="GW4" s="492"/>
      <c r="GX4" s="492"/>
      <c r="GY4" s="492"/>
      <c r="GZ4" s="492"/>
      <c r="HA4" s="492"/>
      <c r="HB4" s="492"/>
      <c r="HC4" s="492"/>
      <c r="HD4" s="492"/>
      <c r="HE4" s="492"/>
      <c r="HF4" s="492"/>
      <c r="HG4" s="492"/>
      <c r="HH4" s="492"/>
      <c r="HI4" s="492"/>
      <c r="HJ4" s="492"/>
      <c r="HK4" s="492"/>
      <c r="HL4" s="492"/>
      <c r="HM4" s="492"/>
      <c r="HN4" s="492"/>
      <c r="HO4" s="492"/>
      <c r="HP4" s="492"/>
      <c r="HQ4" s="492"/>
      <c r="HR4" s="492"/>
      <c r="HS4" s="492"/>
      <c r="HT4" s="492"/>
      <c r="HU4" s="492"/>
      <c r="HV4" s="492"/>
      <c r="HW4" s="492"/>
      <c r="HX4" s="492"/>
      <c r="HY4" s="492"/>
      <c r="HZ4" s="492"/>
      <c r="IA4" s="492"/>
      <c r="IB4" s="492"/>
      <c r="IC4" s="492"/>
      <c r="ID4" s="492"/>
      <c r="IE4" s="492"/>
      <c r="IF4" s="492"/>
      <c r="IG4" s="492"/>
      <c r="IH4" s="492"/>
      <c r="II4" s="492"/>
      <c r="IJ4" s="492"/>
      <c r="IK4" s="492"/>
      <c r="IL4" s="492"/>
      <c r="IM4" s="492"/>
      <c r="IN4" s="492"/>
      <c r="IO4" s="492"/>
      <c r="IP4" s="492"/>
      <c r="IQ4" s="492"/>
      <c r="IR4" s="492"/>
      <c r="IS4" s="492"/>
      <c r="IT4" s="492"/>
      <c r="IU4" s="492"/>
      <c r="IV4" s="492"/>
      <c r="IW4" s="492"/>
      <c r="IX4" s="492"/>
      <c r="IY4" s="492"/>
      <c r="IZ4" s="492"/>
    </row>
    <row r="5" spans="1:260" s="623" customFormat="1" ht="12" customHeight="1" x14ac:dyDescent="0.25">
      <c r="A5" s="492"/>
      <c r="B5" s="1420" t="str">
        <f>porsaad!$B$6</f>
        <v>Situación a 30 de noviembre de 2024</v>
      </c>
      <c r="C5" s="1420"/>
      <c r="D5" s="1420"/>
      <c r="E5" s="1420"/>
      <c r="F5" s="1420"/>
      <c r="G5" s="1420"/>
      <c r="H5" s="1420"/>
      <c r="I5" s="1420"/>
      <c r="J5" s="1420"/>
      <c r="K5" s="1420"/>
      <c r="L5" s="1420"/>
      <c r="M5" s="1420"/>
      <c r="N5" s="1420"/>
      <c r="O5" s="1420"/>
      <c r="P5" s="1420"/>
      <c r="Q5" s="1420"/>
      <c r="R5" s="1420"/>
      <c r="S5" s="750"/>
      <c r="T5" s="750"/>
      <c r="U5" s="492"/>
      <c r="V5" s="492"/>
      <c r="W5" s="492"/>
      <c r="X5" s="492"/>
      <c r="Y5" s="492"/>
      <c r="Z5" s="492"/>
      <c r="AA5" s="492"/>
      <c r="AB5" s="492"/>
      <c r="AC5" s="492"/>
      <c r="AD5" s="492"/>
      <c r="AE5" s="492"/>
      <c r="AF5" s="492"/>
      <c r="AG5" s="492"/>
      <c r="AH5" s="492"/>
      <c r="AI5" s="492"/>
      <c r="AJ5" s="492"/>
      <c r="AK5" s="492"/>
      <c r="AL5" s="492"/>
      <c r="AM5" s="492"/>
      <c r="AN5" s="492"/>
      <c r="AO5" s="492"/>
      <c r="AP5" s="492"/>
      <c r="AQ5" s="492"/>
      <c r="AR5" s="492"/>
      <c r="AS5" s="492"/>
      <c r="AT5" s="492"/>
      <c r="AU5" s="492"/>
      <c r="AV5" s="492"/>
      <c r="AW5" s="492"/>
      <c r="AX5" s="492"/>
      <c r="AY5" s="492"/>
      <c r="AZ5" s="492"/>
      <c r="BA5" s="492"/>
      <c r="BB5" s="492"/>
      <c r="BC5" s="492"/>
      <c r="BD5" s="492"/>
      <c r="BE5" s="492"/>
      <c r="BF5" s="492"/>
      <c r="BG5" s="492"/>
      <c r="BH5" s="492"/>
      <c r="BI5" s="492"/>
      <c r="BJ5" s="492"/>
      <c r="BK5" s="492"/>
      <c r="BL5" s="492"/>
      <c r="BM5" s="492"/>
      <c r="BN5" s="492"/>
      <c r="BO5" s="492"/>
      <c r="BP5" s="492"/>
      <c r="BQ5" s="492"/>
      <c r="BR5" s="492"/>
      <c r="BS5" s="492"/>
      <c r="BT5" s="492"/>
      <c r="BU5" s="492"/>
      <c r="BV5" s="492"/>
      <c r="BW5" s="492"/>
      <c r="BX5" s="492"/>
      <c r="BY5" s="492"/>
      <c r="BZ5" s="492"/>
      <c r="CA5" s="492"/>
      <c r="CB5" s="492"/>
      <c r="CC5" s="492"/>
      <c r="CD5" s="492"/>
      <c r="CE5" s="492"/>
      <c r="CF5" s="492"/>
      <c r="CG5" s="492"/>
      <c r="CH5" s="492"/>
      <c r="CI5" s="492"/>
      <c r="CJ5" s="492"/>
      <c r="CK5" s="492"/>
      <c r="CL5" s="492"/>
      <c r="CM5" s="492"/>
      <c r="CN5" s="492"/>
      <c r="CO5" s="492"/>
      <c r="CP5" s="492"/>
      <c r="CQ5" s="492"/>
      <c r="CR5" s="492"/>
      <c r="CS5" s="492"/>
      <c r="CT5" s="492"/>
      <c r="CU5" s="492"/>
      <c r="CV5" s="492"/>
      <c r="CW5" s="492"/>
      <c r="CX5" s="492"/>
      <c r="CY5" s="492"/>
      <c r="CZ5" s="492"/>
      <c r="DA5" s="492"/>
      <c r="DB5" s="492"/>
      <c r="DC5" s="492"/>
      <c r="DD5" s="492"/>
      <c r="DE5" s="492"/>
      <c r="DF5" s="492"/>
      <c r="DG5" s="492"/>
      <c r="DH5" s="492"/>
      <c r="DI5" s="492"/>
      <c r="DJ5" s="492"/>
      <c r="DK5" s="492"/>
      <c r="DL5" s="492"/>
      <c r="DM5" s="492"/>
      <c r="DN5" s="492"/>
      <c r="DO5" s="492"/>
      <c r="DP5" s="492"/>
      <c r="DQ5" s="492"/>
      <c r="DR5" s="492"/>
      <c r="DS5" s="492"/>
      <c r="DT5" s="492"/>
      <c r="DU5" s="492"/>
      <c r="DV5" s="492"/>
      <c r="DW5" s="492"/>
      <c r="DX5" s="492"/>
      <c r="DY5" s="492"/>
      <c r="DZ5" s="492"/>
      <c r="EA5" s="492"/>
      <c r="EB5" s="492"/>
      <c r="EC5" s="492"/>
      <c r="ED5" s="492"/>
      <c r="EE5" s="492"/>
      <c r="EF5" s="492"/>
      <c r="EG5" s="492"/>
      <c r="EH5" s="492"/>
      <c r="EI5" s="492"/>
      <c r="EJ5" s="492"/>
      <c r="EK5" s="492"/>
      <c r="EL5" s="492"/>
      <c r="EM5" s="492"/>
      <c r="EN5" s="492"/>
      <c r="EO5" s="492"/>
      <c r="EP5" s="492"/>
      <c r="EQ5" s="492"/>
      <c r="ER5" s="492"/>
      <c r="ES5" s="492"/>
      <c r="ET5" s="492"/>
      <c r="EU5" s="492"/>
      <c r="EV5" s="492"/>
      <c r="EW5" s="492"/>
      <c r="EX5" s="492"/>
      <c r="EY5" s="492"/>
      <c r="EZ5" s="492"/>
      <c r="FA5" s="492"/>
      <c r="FB5" s="492"/>
      <c r="FC5" s="492"/>
      <c r="FD5" s="492"/>
      <c r="FE5" s="492"/>
      <c r="FF5" s="492"/>
      <c r="FG5" s="492"/>
      <c r="FH5" s="492"/>
      <c r="FI5" s="492"/>
      <c r="FJ5" s="492"/>
      <c r="FK5" s="492"/>
      <c r="FL5" s="492"/>
      <c r="FM5" s="492"/>
      <c r="FN5" s="492"/>
      <c r="FO5" s="492"/>
      <c r="FP5" s="492"/>
      <c r="FQ5" s="492"/>
      <c r="FR5" s="492"/>
      <c r="FS5" s="492"/>
      <c r="FT5" s="492"/>
      <c r="FU5" s="492"/>
      <c r="FV5" s="492"/>
      <c r="FW5" s="492"/>
      <c r="FX5" s="492"/>
      <c r="FY5" s="492"/>
      <c r="FZ5" s="492"/>
      <c r="GA5" s="492"/>
      <c r="GB5" s="492"/>
      <c r="GC5" s="492"/>
      <c r="GD5" s="492"/>
      <c r="GE5" s="492"/>
      <c r="GF5" s="492"/>
      <c r="GG5" s="492"/>
      <c r="GH5" s="492"/>
      <c r="GI5" s="492"/>
      <c r="GJ5" s="492"/>
      <c r="GK5" s="492"/>
      <c r="GL5" s="492"/>
      <c r="GM5" s="492"/>
      <c r="GN5" s="492"/>
      <c r="GO5" s="492"/>
      <c r="GP5" s="492"/>
      <c r="GQ5" s="492"/>
      <c r="GR5" s="492"/>
      <c r="GS5" s="492"/>
      <c r="GT5" s="492"/>
      <c r="GU5" s="492"/>
      <c r="GV5" s="492"/>
      <c r="GW5" s="492"/>
      <c r="GX5" s="492"/>
      <c r="GY5" s="492"/>
      <c r="GZ5" s="492"/>
      <c r="HA5" s="492"/>
      <c r="HB5" s="492"/>
      <c r="HC5" s="492"/>
      <c r="HD5" s="492"/>
      <c r="HE5" s="492"/>
      <c r="HF5" s="492"/>
      <c r="HG5" s="492"/>
      <c r="HH5" s="492"/>
      <c r="HI5" s="492"/>
      <c r="HJ5" s="492"/>
      <c r="HK5" s="492"/>
      <c r="HL5" s="492"/>
      <c r="HM5" s="492"/>
      <c r="HN5" s="492"/>
      <c r="HO5" s="492"/>
      <c r="HP5" s="492"/>
      <c r="HQ5" s="492"/>
      <c r="HR5" s="492"/>
      <c r="HS5" s="492"/>
      <c r="HT5" s="492"/>
      <c r="HU5" s="492"/>
      <c r="HV5" s="492"/>
      <c r="HW5" s="492"/>
      <c r="HX5" s="492"/>
      <c r="HY5" s="492"/>
      <c r="HZ5" s="492"/>
      <c r="IA5" s="492"/>
      <c r="IB5" s="492"/>
      <c r="IC5" s="492"/>
      <c r="ID5" s="492"/>
      <c r="IE5" s="492"/>
      <c r="IF5" s="492"/>
      <c r="IG5" s="492"/>
      <c r="IH5" s="492"/>
      <c r="II5" s="492"/>
      <c r="IJ5" s="492"/>
      <c r="IK5" s="492"/>
      <c r="IL5" s="492"/>
      <c r="IM5" s="492"/>
      <c r="IN5" s="492"/>
      <c r="IO5" s="492"/>
      <c r="IP5" s="492"/>
      <c r="IQ5" s="492"/>
      <c r="IR5" s="492"/>
      <c r="IS5" s="492"/>
      <c r="IT5" s="492"/>
      <c r="IU5" s="492"/>
      <c r="IV5" s="492"/>
      <c r="IW5" s="492"/>
      <c r="IX5" s="492"/>
      <c r="IY5" s="492"/>
      <c r="IZ5" s="492"/>
    </row>
    <row r="6" spans="1:260" s="621" customFormat="1" ht="7" customHeight="1" x14ac:dyDescent="0.25">
      <c r="A6" s="345"/>
      <c r="B6" s="345"/>
      <c r="C6" s="345"/>
      <c r="D6" s="487"/>
      <c r="E6" s="487"/>
      <c r="F6" s="345"/>
      <c r="G6" s="345"/>
      <c r="H6" s="345"/>
      <c r="I6" s="345"/>
      <c r="J6" s="345"/>
      <c r="K6" s="345"/>
      <c r="L6" s="345"/>
      <c r="M6" s="751"/>
      <c r="N6" s="751"/>
      <c r="O6" s="345"/>
      <c r="P6" s="345"/>
      <c r="Q6" s="345"/>
      <c r="R6" s="345"/>
      <c r="S6" s="345"/>
      <c r="T6" s="345"/>
      <c r="U6" s="345"/>
      <c r="V6" s="345"/>
      <c r="W6" s="345"/>
      <c r="X6" s="345"/>
      <c r="Y6" s="345"/>
      <c r="Z6" s="345"/>
      <c r="AA6" s="345"/>
      <c r="AB6" s="345"/>
      <c r="AC6" s="345"/>
      <c r="AD6" s="345"/>
      <c r="AE6" s="345"/>
      <c r="AF6" s="345"/>
      <c r="AG6" s="345"/>
      <c r="AH6" s="345"/>
      <c r="AI6" s="345"/>
      <c r="AJ6" s="345"/>
      <c r="AK6" s="345"/>
      <c r="AL6" s="345"/>
      <c r="AM6" s="345"/>
      <c r="AN6" s="345"/>
      <c r="AO6" s="345"/>
      <c r="AP6" s="345"/>
      <c r="AQ6" s="345"/>
      <c r="AR6" s="345"/>
      <c r="AS6" s="345"/>
      <c r="AT6" s="345"/>
      <c r="AU6" s="345"/>
      <c r="AV6" s="345"/>
      <c r="AW6" s="345"/>
      <c r="AX6" s="345"/>
      <c r="AY6" s="345"/>
      <c r="AZ6" s="345"/>
      <c r="BA6" s="345"/>
      <c r="BB6" s="345"/>
      <c r="BC6" s="345"/>
      <c r="BD6" s="345"/>
      <c r="BE6" s="345"/>
      <c r="BF6" s="345"/>
      <c r="BG6" s="345"/>
      <c r="BH6" s="345"/>
      <c r="BI6" s="345"/>
      <c r="BJ6" s="345"/>
      <c r="BK6" s="345"/>
      <c r="BL6" s="345"/>
      <c r="BM6" s="345"/>
      <c r="BN6" s="345"/>
      <c r="BO6" s="345"/>
      <c r="BP6" s="345"/>
      <c r="BQ6" s="345"/>
      <c r="BR6" s="345"/>
      <c r="BS6" s="345"/>
      <c r="BT6" s="345"/>
      <c r="BU6" s="345"/>
      <c r="BV6" s="345"/>
      <c r="BW6" s="345"/>
      <c r="BX6" s="345"/>
      <c r="BY6" s="345"/>
      <c r="BZ6" s="345"/>
      <c r="CA6" s="345"/>
      <c r="CB6" s="345"/>
      <c r="CC6" s="345"/>
      <c r="CD6" s="345"/>
      <c r="CE6" s="345"/>
      <c r="CF6" s="345"/>
      <c r="CG6" s="345"/>
      <c r="CH6" s="345"/>
      <c r="CI6" s="345"/>
      <c r="CJ6" s="345"/>
      <c r="CK6" s="345"/>
      <c r="CL6" s="345"/>
      <c r="CM6" s="345"/>
      <c r="CN6" s="345"/>
      <c r="CO6" s="345"/>
      <c r="CP6" s="345"/>
      <c r="CQ6" s="345"/>
      <c r="CR6" s="345"/>
      <c r="CS6" s="345"/>
      <c r="CT6" s="345"/>
      <c r="CU6" s="345"/>
      <c r="CV6" s="345"/>
      <c r="CW6" s="345"/>
      <c r="CX6" s="345"/>
      <c r="CY6" s="345"/>
      <c r="CZ6" s="345"/>
      <c r="DA6" s="345"/>
      <c r="DB6" s="345"/>
      <c r="DC6" s="345"/>
      <c r="DD6" s="345"/>
      <c r="DE6" s="345"/>
      <c r="DF6" s="345"/>
      <c r="DG6" s="345"/>
      <c r="DH6" s="345"/>
      <c r="DI6" s="345"/>
      <c r="DJ6" s="345"/>
      <c r="DK6" s="345"/>
      <c r="DL6" s="345"/>
      <c r="DM6" s="345"/>
      <c r="DN6" s="345"/>
      <c r="DO6" s="345"/>
      <c r="DP6" s="345"/>
      <c r="DQ6" s="345"/>
      <c r="DR6" s="345"/>
      <c r="DS6" s="345"/>
      <c r="DT6" s="345"/>
      <c r="DU6" s="345"/>
      <c r="DV6" s="345"/>
      <c r="DW6" s="345"/>
      <c r="DX6" s="345"/>
      <c r="DY6" s="345"/>
      <c r="DZ6" s="345"/>
      <c r="EA6" s="345"/>
      <c r="EB6" s="345"/>
      <c r="EC6" s="345"/>
      <c r="ED6" s="345"/>
      <c r="EE6" s="345"/>
      <c r="EF6" s="345"/>
      <c r="EG6" s="345"/>
      <c r="EH6" s="345"/>
      <c r="EI6" s="345"/>
      <c r="EJ6" s="345"/>
      <c r="EK6" s="345"/>
      <c r="EL6" s="345"/>
      <c r="EM6" s="345"/>
      <c r="EN6" s="345"/>
      <c r="EO6" s="345"/>
      <c r="EP6" s="345"/>
      <c r="EQ6" s="345"/>
      <c r="ER6" s="345"/>
      <c r="ES6" s="345"/>
      <c r="ET6" s="345"/>
      <c r="EU6" s="345"/>
      <c r="EV6" s="345"/>
      <c r="EW6" s="345"/>
      <c r="EX6" s="345"/>
      <c r="EY6" s="345"/>
      <c r="EZ6" s="345"/>
      <c r="FA6" s="345"/>
      <c r="FB6" s="345"/>
      <c r="FC6" s="345"/>
      <c r="FD6" s="345"/>
      <c r="FE6" s="345"/>
      <c r="FF6" s="345"/>
      <c r="FG6" s="345"/>
      <c r="FH6" s="345"/>
      <c r="FI6" s="345"/>
      <c r="FJ6" s="345"/>
      <c r="FK6" s="345"/>
      <c r="FL6" s="345"/>
      <c r="FM6" s="345"/>
      <c r="FN6" s="345"/>
      <c r="FO6" s="345"/>
      <c r="FP6" s="345"/>
      <c r="FQ6" s="345"/>
      <c r="FR6" s="345"/>
      <c r="FS6" s="345"/>
      <c r="FT6" s="345"/>
      <c r="FU6" s="345"/>
      <c r="FV6" s="345"/>
      <c r="FW6" s="345"/>
      <c r="FX6" s="345"/>
      <c r="FY6" s="345"/>
      <c r="FZ6" s="345"/>
      <c r="GA6" s="345"/>
      <c r="GB6" s="345"/>
      <c r="GC6" s="345"/>
      <c r="GD6" s="345"/>
      <c r="GE6" s="345"/>
      <c r="GF6" s="345"/>
      <c r="GG6" s="345"/>
      <c r="GH6" s="345"/>
      <c r="GI6" s="345"/>
      <c r="GJ6" s="345"/>
      <c r="GK6" s="345"/>
      <c r="GL6" s="345"/>
      <c r="GM6" s="345"/>
      <c r="GN6" s="345"/>
      <c r="GO6" s="345"/>
      <c r="GP6" s="345"/>
      <c r="GQ6" s="345"/>
      <c r="GR6" s="345"/>
      <c r="GS6" s="345"/>
      <c r="GT6" s="345"/>
      <c r="GU6" s="345"/>
      <c r="GV6" s="345"/>
      <c r="GW6" s="345"/>
      <c r="GX6" s="345"/>
      <c r="GY6" s="345"/>
      <c r="GZ6" s="345"/>
      <c r="HA6" s="345"/>
      <c r="HB6" s="345"/>
      <c r="HC6" s="345"/>
      <c r="HD6" s="345"/>
      <c r="HE6" s="345"/>
      <c r="HF6" s="345"/>
      <c r="HG6" s="345"/>
      <c r="HH6" s="345"/>
      <c r="HI6" s="345"/>
      <c r="HJ6" s="345"/>
      <c r="HK6" s="345"/>
      <c r="HL6" s="345"/>
      <c r="HM6" s="345"/>
      <c r="HN6" s="345"/>
      <c r="HO6" s="345"/>
      <c r="HP6" s="345"/>
      <c r="HQ6" s="345"/>
      <c r="HR6" s="345"/>
      <c r="HS6" s="345"/>
      <c r="HT6" s="345"/>
      <c r="HU6" s="345"/>
      <c r="HV6" s="345"/>
      <c r="HW6" s="345"/>
      <c r="HX6" s="345"/>
      <c r="HY6" s="345"/>
      <c r="HZ6" s="345"/>
      <c r="IA6" s="345"/>
      <c r="IB6" s="345"/>
      <c r="IC6" s="345"/>
      <c r="ID6" s="345"/>
      <c r="IE6" s="345"/>
      <c r="IF6" s="345"/>
      <c r="IG6" s="345"/>
      <c r="IH6" s="345"/>
      <c r="II6" s="345"/>
      <c r="IJ6" s="345"/>
      <c r="IK6" s="345"/>
      <c r="IL6" s="345"/>
      <c r="IM6" s="345"/>
      <c r="IN6" s="345"/>
      <c r="IO6" s="345"/>
      <c r="IP6" s="345"/>
      <c r="IQ6" s="345"/>
      <c r="IR6" s="345"/>
      <c r="IS6" s="345"/>
      <c r="IT6" s="345"/>
      <c r="IU6" s="345"/>
      <c r="IV6" s="345"/>
      <c r="IW6" s="345"/>
      <c r="IX6" s="345"/>
      <c r="IY6" s="345"/>
      <c r="IZ6" s="345"/>
    </row>
    <row r="7" spans="1:260" s="621" customFormat="1" ht="4.5" customHeight="1" x14ac:dyDescent="0.25">
      <c r="A7" s="345"/>
      <c r="B7" s="345"/>
      <c r="C7" s="345"/>
      <c r="D7" s="345"/>
      <c r="E7" s="345"/>
      <c r="F7" s="322"/>
      <c r="G7" s="345"/>
      <c r="H7" s="345"/>
      <c r="I7" s="345"/>
      <c r="J7" s="345"/>
      <c r="K7" s="345"/>
      <c r="L7" s="345"/>
      <c r="M7" s="740"/>
      <c r="N7" s="740"/>
      <c r="O7" s="322"/>
      <c r="P7" s="322"/>
      <c r="Q7" s="322"/>
      <c r="R7" s="322"/>
      <c r="S7" s="322"/>
      <c r="T7" s="322"/>
      <c r="U7" s="345"/>
      <c r="V7" s="345"/>
      <c r="W7" s="345"/>
      <c r="X7" s="345"/>
      <c r="Y7" s="345"/>
      <c r="Z7" s="345"/>
      <c r="AA7" s="345"/>
      <c r="AB7" s="345"/>
      <c r="AC7" s="345"/>
      <c r="AD7" s="345"/>
      <c r="AE7" s="345"/>
      <c r="AF7" s="345"/>
      <c r="AG7" s="345"/>
      <c r="AH7" s="345"/>
      <c r="AI7" s="345"/>
      <c r="AJ7" s="345"/>
      <c r="AK7" s="345"/>
      <c r="AL7" s="345"/>
      <c r="AM7" s="345"/>
      <c r="AN7" s="345"/>
      <c r="AO7" s="345"/>
      <c r="AP7" s="345"/>
      <c r="AQ7" s="345"/>
      <c r="AR7" s="345"/>
      <c r="AS7" s="345"/>
      <c r="AT7" s="345"/>
      <c r="AU7" s="345"/>
      <c r="AV7" s="345"/>
      <c r="AW7" s="345"/>
      <c r="AX7" s="345"/>
      <c r="AY7" s="345"/>
      <c r="AZ7" s="345"/>
      <c r="BA7" s="345"/>
      <c r="BB7" s="345"/>
      <c r="BC7" s="345"/>
      <c r="BD7" s="345"/>
      <c r="BE7" s="345"/>
      <c r="BF7" s="345"/>
      <c r="BG7" s="345"/>
      <c r="BH7" s="345"/>
      <c r="BI7" s="345"/>
      <c r="BJ7" s="345"/>
      <c r="BK7" s="345"/>
      <c r="BL7" s="345"/>
      <c r="BM7" s="345"/>
      <c r="BN7" s="345"/>
      <c r="BO7" s="345"/>
      <c r="BP7" s="345"/>
      <c r="BQ7" s="345"/>
      <c r="BR7" s="345"/>
      <c r="BS7" s="345"/>
      <c r="BT7" s="345"/>
      <c r="BU7" s="345"/>
      <c r="BV7" s="345"/>
      <c r="BW7" s="345"/>
      <c r="BX7" s="345"/>
      <c r="BY7" s="345"/>
      <c r="BZ7" s="345"/>
      <c r="CA7" s="345"/>
      <c r="CB7" s="345"/>
      <c r="CC7" s="345"/>
      <c r="CD7" s="345"/>
      <c r="CE7" s="345"/>
      <c r="CF7" s="345"/>
      <c r="CG7" s="345"/>
      <c r="CH7" s="345"/>
      <c r="CI7" s="345"/>
      <c r="CJ7" s="345"/>
      <c r="CK7" s="345"/>
      <c r="CL7" s="345"/>
      <c r="CM7" s="345"/>
      <c r="CN7" s="345"/>
      <c r="CO7" s="345"/>
      <c r="CP7" s="345"/>
      <c r="CQ7" s="345"/>
      <c r="CR7" s="345"/>
      <c r="CS7" s="345"/>
      <c r="CT7" s="345"/>
      <c r="CU7" s="345"/>
      <c r="CV7" s="345"/>
      <c r="CW7" s="345"/>
      <c r="CX7" s="345"/>
      <c r="CY7" s="345"/>
      <c r="CZ7" s="345"/>
      <c r="DA7" s="345"/>
      <c r="DB7" s="345"/>
      <c r="DC7" s="345"/>
      <c r="DD7" s="345"/>
      <c r="DE7" s="345"/>
      <c r="DF7" s="345"/>
      <c r="DG7" s="345"/>
      <c r="DH7" s="345"/>
      <c r="DI7" s="345"/>
      <c r="DJ7" s="345"/>
      <c r="DK7" s="345"/>
      <c r="DL7" s="345"/>
      <c r="DM7" s="345"/>
      <c r="DN7" s="345"/>
      <c r="DO7" s="345"/>
      <c r="DP7" s="345"/>
      <c r="DQ7" s="345"/>
      <c r="DR7" s="345"/>
      <c r="DS7" s="345"/>
      <c r="DT7" s="345"/>
      <c r="DU7" s="345"/>
      <c r="DV7" s="345"/>
      <c r="DW7" s="345"/>
      <c r="DX7" s="345"/>
      <c r="DY7" s="345"/>
      <c r="DZ7" s="345"/>
      <c r="EA7" s="345"/>
      <c r="EB7" s="345"/>
      <c r="EC7" s="345"/>
      <c r="ED7" s="345"/>
      <c r="EE7" s="345"/>
      <c r="EF7" s="345"/>
      <c r="EG7" s="345"/>
      <c r="EH7" s="345"/>
      <c r="EI7" s="345"/>
      <c r="EJ7" s="345"/>
      <c r="EK7" s="345"/>
      <c r="EL7" s="345"/>
      <c r="EM7" s="345"/>
      <c r="EN7" s="345"/>
      <c r="EO7" s="345"/>
      <c r="EP7" s="345"/>
      <c r="EQ7" s="345"/>
      <c r="ER7" s="345"/>
      <c r="ES7" s="345"/>
      <c r="ET7" s="345"/>
      <c r="EU7" s="345"/>
      <c r="EV7" s="345"/>
      <c r="EW7" s="345"/>
      <c r="EX7" s="345"/>
      <c r="EY7" s="345"/>
      <c r="EZ7" s="345"/>
      <c r="FA7" s="345"/>
      <c r="FB7" s="345"/>
      <c r="FC7" s="345"/>
      <c r="FD7" s="345"/>
      <c r="FE7" s="345"/>
      <c r="FF7" s="345"/>
      <c r="FG7" s="345"/>
      <c r="FH7" s="345"/>
      <c r="FI7" s="345"/>
      <c r="FJ7" s="345"/>
      <c r="FK7" s="345"/>
      <c r="FL7" s="345"/>
      <c r="FM7" s="345"/>
      <c r="FN7" s="345"/>
      <c r="FO7" s="345"/>
      <c r="FP7" s="345"/>
      <c r="FQ7" s="345"/>
      <c r="FR7" s="345"/>
      <c r="FS7" s="345"/>
      <c r="FT7" s="345"/>
      <c r="FU7" s="345"/>
      <c r="FV7" s="345"/>
      <c r="FW7" s="345"/>
      <c r="FX7" s="345"/>
      <c r="FY7" s="345"/>
      <c r="FZ7" s="345"/>
      <c r="GA7" s="345"/>
      <c r="GB7" s="345"/>
      <c r="GC7" s="345"/>
      <c r="GD7" s="345"/>
      <c r="GE7" s="345"/>
      <c r="GF7" s="345"/>
      <c r="GG7" s="345"/>
      <c r="GH7" s="345"/>
      <c r="GI7" s="345"/>
      <c r="GJ7" s="345"/>
      <c r="GK7" s="345"/>
      <c r="GL7" s="345"/>
      <c r="GM7" s="345"/>
      <c r="GN7" s="345"/>
      <c r="GO7" s="345"/>
      <c r="GP7" s="345"/>
      <c r="GQ7" s="345"/>
      <c r="GR7" s="345"/>
      <c r="GS7" s="345"/>
      <c r="GT7" s="345"/>
      <c r="GU7" s="345"/>
      <c r="GV7" s="345"/>
      <c r="GW7" s="345"/>
      <c r="GX7" s="345"/>
      <c r="GY7" s="345"/>
      <c r="GZ7" s="345"/>
      <c r="HA7" s="345"/>
      <c r="HB7" s="345"/>
      <c r="HC7" s="345"/>
      <c r="HD7" s="345"/>
      <c r="HE7" s="345"/>
      <c r="HF7" s="345"/>
      <c r="HG7" s="345"/>
      <c r="HH7" s="345"/>
      <c r="HI7" s="345"/>
      <c r="HJ7" s="345"/>
      <c r="HK7" s="345"/>
      <c r="HL7" s="345"/>
      <c r="HM7" s="345"/>
      <c r="HN7" s="345"/>
      <c r="HO7" s="345"/>
      <c r="HP7" s="345"/>
      <c r="HQ7" s="345"/>
      <c r="HR7" s="345"/>
      <c r="HS7" s="345"/>
      <c r="HT7" s="345"/>
      <c r="HU7" s="345"/>
      <c r="HV7" s="345"/>
      <c r="HW7" s="345"/>
      <c r="HX7" s="345"/>
      <c r="HY7" s="345"/>
      <c r="HZ7" s="345"/>
      <c r="IA7" s="345"/>
      <c r="IB7" s="345"/>
      <c r="IC7" s="345"/>
      <c r="ID7" s="345"/>
      <c r="IE7" s="345"/>
      <c r="IF7" s="345"/>
      <c r="IG7" s="345"/>
      <c r="IH7" s="345"/>
      <c r="II7" s="345"/>
      <c r="IJ7" s="345"/>
      <c r="IK7" s="345"/>
      <c r="IL7" s="345"/>
      <c r="IM7" s="345"/>
      <c r="IN7" s="345"/>
      <c r="IO7" s="345"/>
      <c r="IP7" s="345"/>
      <c r="IQ7" s="345"/>
      <c r="IR7" s="345"/>
      <c r="IS7" s="345"/>
      <c r="IT7" s="345"/>
      <c r="IU7" s="345"/>
      <c r="IV7" s="345"/>
      <c r="IW7" s="345"/>
      <c r="IX7" s="345"/>
      <c r="IY7" s="345"/>
      <c r="IZ7" s="345"/>
    </row>
    <row r="8" spans="1:260" s="623" customFormat="1" ht="30" customHeight="1" x14ac:dyDescent="0.25">
      <c r="A8" s="492"/>
      <c r="B8" s="1505" t="s">
        <v>12</v>
      </c>
      <c r="C8" s="437"/>
      <c r="D8" s="1507" t="s">
        <v>478</v>
      </c>
      <c r="E8" s="1508"/>
      <c r="F8" s="437"/>
      <c r="G8" s="1507" t="s">
        <v>477</v>
      </c>
      <c r="H8" s="1508"/>
      <c r="I8" s="437"/>
      <c r="J8" s="1509" t="s">
        <v>244</v>
      </c>
      <c r="K8" s="1510"/>
      <c r="L8" s="1510"/>
      <c r="M8" s="753"/>
      <c r="N8" s="753"/>
      <c r="O8" s="437"/>
      <c r="P8" s="437"/>
      <c r="Q8" s="437"/>
      <c r="R8" s="437"/>
      <c r="S8" s="437"/>
      <c r="T8" s="437"/>
      <c r="U8" s="492"/>
      <c r="V8" s="492"/>
      <c r="W8" s="492"/>
      <c r="X8" s="492"/>
      <c r="Y8" s="492"/>
      <c r="Z8" s="492"/>
      <c r="AA8" s="492"/>
      <c r="AB8" s="492"/>
      <c r="AC8" s="492"/>
      <c r="AD8" s="492"/>
      <c r="AE8" s="492"/>
      <c r="AF8" s="492"/>
      <c r="AG8" s="492"/>
      <c r="AH8" s="492"/>
      <c r="AI8" s="492"/>
      <c r="AJ8" s="492"/>
      <c r="AK8" s="492"/>
      <c r="AL8" s="492"/>
      <c r="AM8" s="492"/>
      <c r="AN8" s="492"/>
      <c r="AO8" s="492"/>
      <c r="AP8" s="492"/>
      <c r="AQ8" s="492"/>
      <c r="AR8" s="492"/>
      <c r="AS8" s="492"/>
      <c r="AT8" s="492"/>
      <c r="AU8" s="492"/>
      <c r="AV8" s="492"/>
      <c r="AW8" s="492"/>
      <c r="AX8" s="492"/>
      <c r="AY8" s="492"/>
      <c r="AZ8" s="492"/>
      <c r="BA8" s="492"/>
      <c r="BB8" s="492"/>
      <c r="BC8" s="492"/>
      <c r="BD8" s="492"/>
      <c r="BE8" s="492"/>
      <c r="BF8" s="492"/>
      <c r="BG8" s="492"/>
      <c r="BH8" s="492"/>
      <c r="BI8" s="492"/>
      <c r="BJ8" s="492"/>
      <c r="BK8" s="492"/>
      <c r="BL8" s="492"/>
      <c r="BM8" s="492"/>
      <c r="BN8" s="492"/>
      <c r="BO8" s="492"/>
      <c r="BP8" s="492"/>
      <c r="BQ8" s="492"/>
      <c r="BR8" s="492"/>
      <c r="BS8" s="492"/>
      <c r="BT8" s="492"/>
      <c r="BU8" s="492"/>
      <c r="BV8" s="492"/>
      <c r="BW8" s="492"/>
      <c r="BX8" s="492"/>
      <c r="BY8" s="492"/>
      <c r="BZ8" s="492"/>
      <c r="CA8" s="492"/>
      <c r="CB8" s="492"/>
      <c r="CC8" s="492"/>
      <c r="CD8" s="492"/>
      <c r="CE8" s="492"/>
      <c r="CF8" s="492"/>
      <c r="CG8" s="492"/>
      <c r="CH8" s="492"/>
      <c r="CI8" s="492"/>
      <c r="CJ8" s="492"/>
      <c r="CK8" s="492"/>
      <c r="CL8" s="492"/>
      <c r="CM8" s="492"/>
      <c r="CN8" s="492"/>
      <c r="CO8" s="492"/>
      <c r="CP8" s="492"/>
      <c r="CQ8" s="492"/>
      <c r="CR8" s="492"/>
      <c r="CS8" s="492"/>
      <c r="CT8" s="492"/>
      <c r="CU8" s="492"/>
      <c r="CV8" s="492"/>
      <c r="CW8" s="492"/>
      <c r="CX8" s="492"/>
      <c r="CY8" s="492"/>
      <c r="CZ8" s="492"/>
      <c r="DA8" s="492"/>
      <c r="DB8" s="492"/>
      <c r="DC8" s="492"/>
      <c r="DD8" s="492"/>
      <c r="DE8" s="492"/>
      <c r="DF8" s="492"/>
      <c r="DG8" s="492"/>
      <c r="DH8" s="492"/>
      <c r="DI8" s="492"/>
      <c r="DJ8" s="492"/>
      <c r="DK8" s="492"/>
      <c r="DL8" s="492"/>
      <c r="DM8" s="492"/>
      <c r="DN8" s="492"/>
      <c r="DO8" s="492"/>
      <c r="DP8" s="492"/>
      <c r="DQ8" s="492"/>
      <c r="DR8" s="492"/>
      <c r="DS8" s="492"/>
      <c r="DT8" s="492"/>
      <c r="DU8" s="492"/>
      <c r="DV8" s="492"/>
      <c r="DW8" s="492"/>
      <c r="DX8" s="492"/>
      <c r="DY8" s="492"/>
      <c r="DZ8" s="492"/>
      <c r="EA8" s="492"/>
      <c r="EB8" s="492"/>
      <c r="EC8" s="492"/>
      <c r="ED8" s="492"/>
      <c r="EE8" s="492"/>
      <c r="EF8" s="492"/>
      <c r="EG8" s="492"/>
      <c r="EH8" s="492"/>
      <c r="EI8" s="492"/>
      <c r="EJ8" s="492"/>
      <c r="EK8" s="492"/>
      <c r="EL8" s="492"/>
      <c r="EM8" s="492"/>
      <c r="EN8" s="492"/>
      <c r="EO8" s="492"/>
      <c r="EP8" s="492"/>
      <c r="EQ8" s="492"/>
      <c r="ER8" s="492"/>
      <c r="ES8" s="492"/>
      <c r="ET8" s="492"/>
      <c r="EU8" s="492"/>
      <c r="EV8" s="492"/>
      <c r="EW8" s="492"/>
      <c r="EX8" s="492"/>
      <c r="EY8" s="492"/>
      <c r="EZ8" s="492"/>
      <c r="FA8" s="492"/>
      <c r="FB8" s="492"/>
      <c r="FC8" s="492"/>
      <c r="FD8" s="492"/>
      <c r="FE8" s="492"/>
      <c r="FF8" s="492"/>
      <c r="FG8" s="492"/>
      <c r="FH8" s="492"/>
      <c r="FI8" s="492"/>
      <c r="FJ8" s="492"/>
      <c r="FK8" s="492"/>
      <c r="FL8" s="492"/>
      <c r="FM8" s="492"/>
      <c r="FN8" s="492"/>
      <c r="FO8" s="492"/>
      <c r="FP8" s="492"/>
      <c r="FQ8" s="492"/>
      <c r="FR8" s="492"/>
      <c r="FS8" s="492"/>
      <c r="FT8" s="492"/>
      <c r="FU8" s="492"/>
      <c r="FV8" s="492"/>
      <c r="FW8" s="492"/>
      <c r="FX8" s="492"/>
      <c r="FY8" s="492"/>
      <c r="FZ8" s="492"/>
      <c r="GA8" s="492"/>
      <c r="GB8" s="492"/>
      <c r="GC8" s="492"/>
      <c r="GD8" s="492"/>
      <c r="GE8" s="492"/>
      <c r="GF8" s="492"/>
      <c r="GG8" s="492"/>
      <c r="GH8" s="492"/>
      <c r="GI8" s="492"/>
      <c r="GJ8" s="492"/>
      <c r="GK8" s="492"/>
      <c r="GL8" s="492"/>
      <c r="GM8" s="492"/>
      <c r="GN8" s="492"/>
      <c r="GO8" s="492"/>
      <c r="GP8" s="492"/>
      <c r="GQ8" s="492"/>
      <c r="GR8" s="492"/>
      <c r="GS8" s="492"/>
      <c r="GT8" s="492"/>
      <c r="GU8" s="492"/>
      <c r="GV8" s="492"/>
      <c r="GW8" s="492"/>
      <c r="GX8" s="492"/>
      <c r="GY8" s="492"/>
      <c r="GZ8" s="492"/>
      <c r="HA8" s="492"/>
      <c r="HB8" s="492"/>
      <c r="HC8" s="492"/>
      <c r="HD8" s="492"/>
      <c r="HE8" s="492"/>
      <c r="HF8" s="492"/>
      <c r="HG8" s="492"/>
      <c r="HH8" s="492"/>
      <c r="HI8" s="492"/>
      <c r="HJ8" s="492"/>
      <c r="HK8" s="492"/>
      <c r="HL8" s="492"/>
      <c r="HM8" s="492"/>
      <c r="HN8" s="492"/>
      <c r="HO8" s="492"/>
      <c r="HP8" s="492"/>
      <c r="HQ8" s="492"/>
      <c r="HR8" s="492"/>
      <c r="HS8" s="492"/>
      <c r="HT8" s="492"/>
      <c r="HU8" s="492"/>
      <c r="HV8" s="492"/>
      <c r="HW8" s="492"/>
      <c r="HX8" s="492"/>
      <c r="HY8" s="492"/>
      <c r="HZ8" s="492"/>
      <c r="IA8" s="492"/>
      <c r="IB8" s="492"/>
      <c r="IC8" s="492"/>
      <c r="ID8" s="492"/>
      <c r="IE8" s="492"/>
      <c r="IF8" s="492"/>
      <c r="IG8" s="492"/>
      <c r="IH8" s="492"/>
      <c r="II8" s="492"/>
      <c r="IJ8" s="492"/>
      <c r="IK8" s="492"/>
      <c r="IL8" s="492"/>
      <c r="IM8" s="492"/>
      <c r="IN8" s="492"/>
      <c r="IO8" s="492"/>
      <c r="IP8" s="492"/>
      <c r="IQ8" s="492"/>
      <c r="IR8" s="492"/>
      <c r="IS8" s="492"/>
      <c r="IT8" s="492"/>
      <c r="IU8" s="492"/>
      <c r="IV8" s="492"/>
      <c r="IW8" s="492"/>
      <c r="IX8" s="492"/>
      <c r="IY8" s="492"/>
      <c r="IZ8" s="492"/>
    </row>
    <row r="9" spans="1:260" s="628" customFormat="1" ht="30.75" customHeight="1" x14ac:dyDescent="0.25">
      <c r="A9" s="437"/>
      <c r="B9" s="1506"/>
      <c r="C9" s="437"/>
      <c r="D9" s="789" t="s">
        <v>9</v>
      </c>
      <c r="E9" s="790" t="s">
        <v>10</v>
      </c>
      <c r="F9" s="496"/>
      <c r="G9" s="789" t="s">
        <v>9</v>
      </c>
      <c r="H9" s="1221" t="s">
        <v>10</v>
      </c>
      <c r="I9" s="437"/>
      <c r="J9" s="789" t="s">
        <v>9</v>
      </c>
      <c r="K9" s="790" t="s">
        <v>111</v>
      </c>
      <c r="L9" s="1222" t="s">
        <v>110</v>
      </c>
      <c r="M9" s="741"/>
      <c r="N9" s="741"/>
      <c r="O9" s="496"/>
      <c r="P9" s="496"/>
      <c r="Q9" s="496"/>
      <c r="R9" s="496"/>
      <c r="S9" s="496"/>
      <c r="T9" s="496"/>
      <c r="U9" s="437"/>
      <c r="V9" s="437"/>
      <c r="W9" s="437"/>
      <c r="X9" s="437"/>
      <c r="Y9" s="437"/>
      <c r="Z9" s="437"/>
      <c r="AA9" s="437"/>
      <c r="AB9" s="437"/>
      <c r="AC9" s="437"/>
      <c r="AD9" s="437"/>
      <c r="AE9" s="437"/>
      <c r="AF9" s="437"/>
      <c r="AG9" s="437"/>
      <c r="AH9" s="437"/>
      <c r="AI9" s="437"/>
      <c r="AJ9" s="437"/>
      <c r="AK9" s="437"/>
      <c r="AL9" s="437"/>
      <c r="AM9" s="437"/>
      <c r="AN9" s="437"/>
      <c r="AO9" s="437"/>
      <c r="AP9" s="437"/>
      <c r="AQ9" s="437"/>
      <c r="AR9" s="437"/>
      <c r="AS9" s="437"/>
      <c r="AT9" s="437"/>
      <c r="AU9" s="437"/>
      <c r="AV9" s="437"/>
      <c r="AW9" s="437"/>
      <c r="AX9" s="437"/>
      <c r="AY9" s="437"/>
      <c r="AZ9" s="437"/>
      <c r="BA9" s="437"/>
      <c r="BB9" s="437"/>
      <c r="BC9" s="437"/>
      <c r="BD9" s="437"/>
      <c r="BE9" s="437"/>
      <c r="BF9" s="437"/>
      <c r="BG9" s="437"/>
      <c r="BH9" s="437"/>
      <c r="BI9" s="437"/>
      <c r="BJ9" s="437"/>
      <c r="BK9" s="437"/>
      <c r="BL9" s="437"/>
      <c r="BM9" s="437"/>
      <c r="BN9" s="437"/>
      <c r="BO9" s="437"/>
      <c r="BP9" s="437"/>
      <c r="BQ9" s="437"/>
      <c r="BR9" s="437"/>
      <c r="BS9" s="437"/>
      <c r="BT9" s="437"/>
      <c r="BU9" s="437"/>
      <c r="BV9" s="437"/>
      <c r="BW9" s="437"/>
      <c r="BX9" s="437"/>
      <c r="BY9" s="437"/>
      <c r="BZ9" s="437"/>
      <c r="CA9" s="437"/>
      <c r="CB9" s="437"/>
      <c r="CC9" s="437"/>
      <c r="CD9" s="437"/>
      <c r="CE9" s="437"/>
      <c r="CF9" s="437"/>
      <c r="CG9" s="437"/>
      <c r="CH9" s="437"/>
      <c r="CI9" s="437"/>
      <c r="CJ9" s="437"/>
      <c r="CK9" s="437"/>
      <c r="CL9" s="437"/>
      <c r="CM9" s="437"/>
      <c r="CN9" s="437"/>
      <c r="CO9" s="437"/>
      <c r="CP9" s="437"/>
      <c r="CQ9" s="437"/>
      <c r="CR9" s="437"/>
      <c r="CS9" s="437"/>
      <c r="CT9" s="437"/>
      <c r="CU9" s="437"/>
      <c r="CV9" s="437"/>
      <c r="CW9" s="437"/>
      <c r="CX9" s="437"/>
      <c r="CY9" s="437"/>
      <c r="CZ9" s="437"/>
      <c r="DA9" s="437"/>
      <c r="DB9" s="437"/>
      <c r="DC9" s="437"/>
      <c r="DD9" s="437"/>
      <c r="DE9" s="437"/>
      <c r="DF9" s="437"/>
      <c r="DG9" s="437"/>
      <c r="DH9" s="437"/>
      <c r="DI9" s="437"/>
      <c r="DJ9" s="437"/>
      <c r="DK9" s="437"/>
      <c r="DL9" s="437"/>
      <c r="DM9" s="437"/>
      <c r="DN9" s="437"/>
      <c r="DO9" s="437"/>
      <c r="DP9" s="437"/>
      <c r="DQ9" s="437"/>
      <c r="DR9" s="437"/>
      <c r="DS9" s="437"/>
      <c r="DT9" s="437"/>
      <c r="DU9" s="437"/>
      <c r="DV9" s="437"/>
      <c r="DW9" s="437"/>
      <c r="DX9" s="437"/>
      <c r="DY9" s="437"/>
      <c r="DZ9" s="437"/>
      <c r="EA9" s="437"/>
      <c r="EB9" s="437"/>
      <c r="EC9" s="437"/>
      <c r="ED9" s="437"/>
      <c r="EE9" s="437"/>
      <c r="EF9" s="437"/>
      <c r="EG9" s="437"/>
      <c r="EH9" s="437"/>
      <c r="EI9" s="437"/>
      <c r="EJ9" s="437"/>
      <c r="EK9" s="437"/>
      <c r="EL9" s="437"/>
      <c r="EM9" s="437"/>
      <c r="EN9" s="437"/>
      <c r="EO9" s="437"/>
      <c r="EP9" s="437"/>
      <c r="EQ9" s="437"/>
      <c r="ER9" s="437"/>
      <c r="ES9" s="437"/>
      <c r="ET9" s="437"/>
      <c r="EU9" s="437"/>
      <c r="EV9" s="437"/>
      <c r="EW9" s="437"/>
      <c r="EX9" s="437"/>
      <c r="EY9" s="437"/>
      <c r="EZ9" s="437"/>
      <c r="FA9" s="437"/>
      <c r="FB9" s="437"/>
      <c r="FC9" s="437"/>
      <c r="FD9" s="437"/>
      <c r="FE9" s="437"/>
      <c r="FF9" s="437"/>
      <c r="FG9" s="437"/>
      <c r="FH9" s="437"/>
      <c r="FI9" s="437"/>
      <c r="FJ9" s="437"/>
      <c r="FK9" s="437"/>
      <c r="FL9" s="437"/>
      <c r="FM9" s="437"/>
      <c r="FN9" s="437"/>
      <c r="FO9" s="437"/>
      <c r="FP9" s="437"/>
      <c r="FQ9" s="437"/>
      <c r="FR9" s="437"/>
      <c r="FS9" s="437"/>
      <c r="FT9" s="437"/>
      <c r="FU9" s="437"/>
      <c r="FV9" s="437"/>
      <c r="FW9" s="437"/>
      <c r="FX9" s="437"/>
      <c r="FY9" s="437"/>
      <c r="FZ9" s="437"/>
      <c r="GA9" s="437"/>
      <c r="GB9" s="437"/>
      <c r="GC9" s="437"/>
      <c r="GD9" s="437"/>
      <c r="GE9" s="437"/>
      <c r="GF9" s="437"/>
      <c r="GG9" s="437"/>
      <c r="GH9" s="437"/>
      <c r="GI9" s="437"/>
      <c r="GJ9" s="437"/>
      <c r="GK9" s="437"/>
      <c r="GL9" s="437"/>
      <c r="GM9" s="437"/>
      <c r="GN9" s="437"/>
      <c r="GO9" s="437"/>
      <c r="GP9" s="437"/>
      <c r="GQ9" s="437"/>
      <c r="GR9" s="437"/>
      <c r="GS9" s="437"/>
      <c r="GT9" s="437"/>
      <c r="GU9" s="437"/>
      <c r="GV9" s="437"/>
      <c r="GW9" s="437"/>
      <c r="GX9" s="437"/>
      <c r="GY9" s="437"/>
      <c r="GZ9" s="437"/>
      <c r="HA9" s="437"/>
      <c r="HB9" s="437"/>
      <c r="HC9" s="437"/>
      <c r="HD9" s="437"/>
      <c r="HE9" s="437"/>
      <c r="HF9" s="437"/>
      <c r="HG9" s="437"/>
      <c r="HH9" s="437"/>
      <c r="HI9" s="437"/>
      <c r="HJ9" s="437"/>
      <c r="HK9" s="437"/>
      <c r="HL9" s="437"/>
      <c r="HM9" s="437"/>
      <c r="HN9" s="437"/>
      <c r="HO9" s="437"/>
      <c r="HP9" s="437"/>
      <c r="HQ9" s="437"/>
      <c r="HR9" s="437"/>
      <c r="HS9" s="437"/>
      <c r="HT9" s="437"/>
      <c r="HU9" s="437"/>
      <c r="HV9" s="437"/>
      <c r="HW9" s="437"/>
      <c r="HX9" s="437"/>
      <c r="HY9" s="437"/>
      <c r="HZ9" s="437"/>
      <c r="IA9" s="437"/>
      <c r="IB9" s="437"/>
      <c r="IC9" s="437"/>
      <c r="ID9" s="437"/>
      <c r="IE9" s="437"/>
      <c r="IF9" s="437"/>
      <c r="IG9" s="437"/>
      <c r="IH9" s="437"/>
      <c r="II9" s="437"/>
      <c r="IJ9" s="437"/>
      <c r="IK9" s="437"/>
      <c r="IL9" s="437"/>
      <c r="IM9" s="437"/>
      <c r="IN9" s="437"/>
      <c r="IO9" s="437"/>
      <c r="IP9" s="437"/>
      <c r="IQ9" s="437"/>
      <c r="IR9" s="437"/>
      <c r="IS9" s="437"/>
      <c r="IT9" s="437"/>
      <c r="IU9" s="437"/>
      <c r="IV9" s="437"/>
      <c r="IW9" s="437"/>
      <c r="IX9" s="437"/>
      <c r="IY9" s="437"/>
      <c r="IZ9" s="437"/>
    </row>
    <row r="10" spans="1:260" s="626" customFormat="1" ht="7.5" customHeight="1" x14ac:dyDescent="0.25">
      <c r="A10" s="322"/>
      <c r="B10" s="322"/>
      <c r="C10" s="322"/>
      <c r="D10" s="327"/>
      <c r="E10" s="327"/>
      <c r="F10" s="350"/>
      <c r="G10" s="322"/>
      <c r="H10" s="322"/>
      <c r="I10" s="322"/>
      <c r="J10" s="322"/>
      <c r="K10" s="322"/>
      <c r="L10" s="322"/>
      <c r="M10" s="548"/>
      <c r="N10" s="754"/>
      <c r="O10" s="331"/>
      <c r="P10" s="331"/>
      <c r="Q10" s="331"/>
      <c r="R10" s="331"/>
      <c r="S10" s="331"/>
      <c r="T10" s="331"/>
      <c r="U10" s="322"/>
      <c r="V10" s="322"/>
      <c r="W10" s="322"/>
      <c r="X10" s="322"/>
      <c r="Y10" s="322"/>
      <c r="Z10" s="322"/>
      <c r="AA10" s="322"/>
      <c r="AB10" s="322"/>
      <c r="AC10" s="322"/>
      <c r="AD10" s="322"/>
      <c r="AE10" s="322"/>
      <c r="AF10" s="322"/>
      <c r="AG10" s="322"/>
      <c r="AH10" s="322"/>
      <c r="AI10" s="322"/>
      <c r="AJ10" s="322"/>
      <c r="AK10" s="322"/>
      <c r="AL10" s="322"/>
      <c r="AM10" s="322"/>
      <c r="AN10" s="322"/>
      <c r="AO10" s="322"/>
      <c r="AP10" s="322"/>
      <c r="AQ10" s="322"/>
      <c r="AR10" s="322"/>
      <c r="AS10" s="322"/>
      <c r="AT10" s="322"/>
      <c r="AU10" s="322"/>
      <c r="AV10" s="322"/>
      <c r="AW10" s="322"/>
      <c r="AX10" s="322"/>
      <c r="AY10" s="322"/>
      <c r="AZ10" s="322"/>
      <c r="BA10" s="322"/>
      <c r="BB10" s="322"/>
      <c r="BC10" s="322"/>
      <c r="BD10" s="322"/>
      <c r="BE10" s="322"/>
      <c r="BF10" s="322"/>
      <c r="BG10" s="322"/>
      <c r="BH10" s="322"/>
      <c r="BI10" s="322"/>
      <c r="BJ10" s="322"/>
      <c r="BK10" s="322"/>
      <c r="BL10" s="322"/>
      <c r="BM10" s="322"/>
      <c r="BN10" s="322"/>
      <c r="BO10" s="322"/>
      <c r="BP10" s="322"/>
      <c r="BQ10" s="322"/>
      <c r="BR10" s="322"/>
      <c r="BS10" s="322"/>
      <c r="BT10" s="322"/>
      <c r="BU10" s="322"/>
      <c r="BV10" s="322"/>
      <c r="BW10" s="322"/>
      <c r="BX10" s="322"/>
      <c r="BY10" s="322"/>
      <c r="BZ10" s="322"/>
      <c r="CA10" s="322"/>
      <c r="CB10" s="322"/>
      <c r="CC10" s="322"/>
      <c r="CD10" s="322"/>
      <c r="CE10" s="322"/>
      <c r="CF10" s="322"/>
      <c r="CG10" s="322"/>
      <c r="CH10" s="322"/>
      <c r="CI10" s="322"/>
      <c r="CJ10" s="322"/>
      <c r="CK10" s="322"/>
      <c r="CL10" s="322"/>
      <c r="CM10" s="322"/>
      <c r="CN10" s="322"/>
      <c r="CO10" s="322"/>
      <c r="CP10" s="322"/>
      <c r="CQ10" s="322"/>
      <c r="CR10" s="322"/>
      <c r="CS10" s="322"/>
      <c r="CT10" s="322"/>
      <c r="CU10" s="322"/>
      <c r="CV10" s="322"/>
      <c r="CW10" s="322"/>
      <c r="CX10" s="322"/>
      <c r="CY10" s="322"/>
      <c r="CZ10" s="322"/>
      <c r="DA10" s="322"/>
      <c r="DB10" s="322"/>
      <c r="DC10" s="322"/>
      <c r="DD10" s="322"/>
      <c r="DE10" s="322"/>
      <c r="DF10" s="322"/>
      <c r="DG10" s="322"/>
      <c r="DH10" s="322"/>
      <c r="DI10" s="322"/>
      <c r="DJ10" s="322"/>
      <c r="DK10" s="322"/>
      <c r="DL10" s="322"/>
      <c r="DM10" s="322"/>
      <c r="DN10" s="322"/>
      <c r="DO10" s="322"/>
      <c r="DP10" s="322"/>
      <c r="DQ10" s="322"/>
      <c r="DR10" s="322"/>
      <c r="DS10" s="322"/>
      <c r="DT10" s="322"/>
      <c r="DU10" s="322"/>
      <c r="DV10" s="322"/>
      <c r="DW10" s="322"/>
      <c r="DX10" s="322"/>
      <c r="DY10" s="322"/>
      <c r="DZ10" s="322"/>
      <c r="EA10" s="322"/>
      <c r="EB10" s="322"/>
      <c r="EC10" s="322"/>
      <c r="ED10" s="322"/>
      <c r="EE10" s="322"/>
      <c r="EF10" s="322"/>
      <c r="EG10" s="322"/>
      <c r="EH10" s="322"/>
      <c r="EI10" s="322"/>
      <c r="EJ10" s="322"/>
      <c r="EK10" s="322"/>
      <c r="EL10" s="322"/>
      <c r="EM10" s="322"/>
      <c r="EN10" s="322"/>
      <c r="EO10" s="322"/>
      <c r="EP10" s="322"/>
      <c r="EQ10" s="322"/>
      <c r="ER10" s="322"/>
      <c r="ES10" s="322"/>
      <c r="ET10" s="322"/>
      <c r="EU10" s="322"/>
      <c r="EV10" s="322"/>
      <c r="EW10" s="322"/>
      <c r="EX10" s="322"/>
      <c r="EY10" s="322"/>
      <c r="EZ10" s="322"/>
      <c r="FA10" s="322"/>
      <c r="FB10" s="322"/>
      <c r="FC10" s="322"/>
      <c r="FD10" s="322"/>
      <c r="FE10" s="322"/>
      <c r="FF10" s="322"/>
      <c r="FG10" s="322"/>
      <c r="FH10" s="322"/>
      <c r="FI10" s="322"/>
      <c r="FJ10" s="322"/>
      <c r="FK10" s="322"/>
      <c r="FL10" s="322"/>
      <c r="FM10" s="322"/>
      <c r="FN10" s="322"/>
      <c r="FO10" s="322"/>
      <c r="FP10" s="322"/>
      <c r="FQ10" s="322"/>
      <c r="FR10" s="322"/>
      <c r="FS10" s="322"/>
      <c r="FT10" s="322"/>
      <c r="FU10" s="322"/>
      <c r="FV10" s="322"/>
      <c r="FW10" s="322"/>
      <c r="FX10" s="322"/>
      <c r="FY10" s="322"/>
      <c r="FZ10" s="322"/>
      <c r="GA10" s="322"/>
      <c r="GB10" s="322"/>
      <c r="GC10" s="322"/>
      <c r="GD10" s="322"/>
      <c r="GE10" s="322"/>
      <c r="GF10" s="322"/>
      <c r="GG10" s="322"/>
      <c r="GH10" s="322"/>
      <c r="GI10" s="322"/>
      <c r="GJ10" s="322"/>
      <c r="GK10" s="322"/>
      <c r="GL10" s="322"/>
      <c r="GM10" s="322"/>
      <c r="GN10" s="322"/>
      <c r="GO10" s="322"/>
      <c r="GP10" s="322"/>
      <c r="GQ10" s="322"/>
      <c r="GR10" s="322"/>
      <c r="GS10" s="322"/>
      <c r="GT10" s="322"/>
      <c r="GU10" s="322"/>
      <c r="GV10" s="322"/>
      <c r="GW10" s="322"/>
      <c r="GX10" s="322"/>
      <c r="GY10" s="322"/>
      <c r="GZ10" s="322"/>
      <c r="HA10" s="322"/>
      <c r="HB10" s="322"/>
      <c r="HC10" s="322"/>
      <c r="HD10" s="322"/>
      <c r="HE10" s="322"/>
      <c r="HF10" s="322"/>
      <c r="HG10" s="322"/>
      <c r="HH10" s="322"/>
      <c r="HI10" s="322"/>
      <c r="HJ10" s="322"/>
      <c r="HK10" s="322"/>
      <c r="HL10" s="322"/>
      <c r="HM10" s="322"/>
      <c r="HN10" s="322"/>
      <c r="HO10" s="322"/>
      <c r="HP10" s="322"/>
      <c r="HQ10" s="322"/>
      <c r="HR10" s="322"/>
      <c r="HS10" s="322"/>
      <c r="HT10" s="322"/>
      <c r="HU10" s="322"/>
      <c r="HV10" s="322"/>
      <c r="HW10" s="322"/>
      <c r="HX10" s="322"/>
      <c r="HY10" s="322"/>
      <c r="HZ10" s="322"/>
      <c r="IA10" s="322"/>
      <c r="IB10" s="322"/>
      <c r="IC10" s="322"/>
      <c r="ID10" s="322"/>
      <c r="IE10" s="322"/>
      <c r="IF10" s="322"/>
      <c r="IG10" s="322"/>
      <c r="IH10" s="322"/>
      <c r="II10" s="322"/>
      <c r="IJ10" s="322"/>
      <c r="IK10" s="322"/>
      <c r="IL10" s="322"/>
      <c r="IM10" s="322"/>
      <c r="IN10" s="322"/>
      <c r="IO10" s="322"/>
      <c r="IP10" s="322"/>
      <c r="IQ10" s="322"/>
      <c r="IR10" s="322"/>
      <c r="IS10" s="322"/>
      <c r="IT10" s="322"/>
      <c r="IU10" s="322"/>
      <c r="IV10" s="322"/>
      <c r="IW10" s="322"/>
      <c r="IX10" s="322"/>
      <c r="IY10" s="322"/>
      <c r="IZ10" s="322"/>
    </row>
    <row r="11" spans="1:260" s="631" customFormat="1" ht="18" customHeight="1" x14ac:dyDescent="0.25">
      <c r="A11" s="328"/>
      <c r="B11" s="755" t="s">
        <v>8</v>
      </c>
      <c r="C11" s="756"/>
      <c r="D11" s="757">
        <v>8584147</v>
      </c>
      <c r="E11" s="676">
        <v>17.851892595752791</v>
      </c>
      <c r="F11" s="350"/>
      <c r="G11" s="758">
        <v>1014321</v>
      </c>
      <c r="H11" s="759">
        <v>16.031753056369972</v>
      </c>
      <c r="I11" s="756"/>
      <c r="J11" s="760">
        <v>385264</v>
      </c>
      <c r="K11" s="761">
        <f>J11*100/D11</f>
        <v>4.4880871681251495</v>
      </c>
      <c r="L11" s="759">
        <f>J11*100/G11</f>
        <v>37.982453286484258</v>
      </c>
      <c r="M11" s="396"/>
      <c r="N11" s="396">
        <f>_xlfn.RANK.EQ(L11,L$11:L$31,0)</f>
        <v>2</v>
      </c>
      <c r="O11" s="396">
        <v>1</v>
      </c>
      <c r="P11" s="396">
        <f>MATCH(O11,N$11:N$31,0)</f>
        <v>7</v>
      </c>
      <c r="Q11" s="568" t="str">
        <f>INDEX(B$11:B$31,P11,1)</f>
        <v>Castilla y León</v>
      </c>
      <c r="R11" s="762">
        <f>INDEX(L$11:L$31,P11,1)</f>
        <v>38.024669057249497</v>
      </c>
      <c r="S11" s="331"/>
      <c r="T11" s="331"/>
      <c r="U11" s="328"/>
      <c r="V11" s="328"/>
      <c r="W11" s="328"/>
      <c r="X11" s="328"/>
      <c r="Y11" s="328"/>
      <c r="Z11" s="328"/>
      <c r="AA11" s="328"/>
      <c r="AB11" s="328"/>
      <c r="AC11" s="328"/>
      <c r="AD11" s="328"/>
      <c r="AE11" s="328"/>
      <c r="AF11" s="328"/>
      <c r="AG11" s="328"/>
      <c r="AH11" s="328"/>
      <c r="AI11" s="328"/>
      <c r="AJ11" s="328"/>
      <c r="AK11" s="328"/>
      <c r="AL11" s="328"/>
      <c r="AM11" s="328"/>
      <c r="AN11" s="328"/>
      <c r="AO11" s="328"/>
      <c r="AP11" s="328"/>
      <c r="AQ11" s="328"/>
      <c r="AR11" s="328"/>
      <c r="AS11" s="328"/>
      <c r="AT11" s="328"/>
      <c r="AU11" s="328"/>
      <c r="AV11" s="328"/>
      <c r="AW11" s="328"/>
      <c r="AX11" s="328"/>
      <c r="AY11" s="328"/>
      <c r="AZ11" s="328"/>
      <c r="BA11" s="328"/>
      <c r="BB11" s="328"/>
      <c r="BC11" s="328"/>
      <c r="BD11" s="328"/>
      <c r="BE11" s="328"/>
      <c r="BF11" s="328"/>
      <c r="BG11" s="328"/>
      <c r="BH11" s="328"/>
      <c r="BI11" s="328"/>
      <c r="BJ11" s="328"/>
      <c r="BK11" s="328"/>
      <c r="BL11" s="328"/>
      <c r="BM11" s="328"/>
      <c r="BN11" s="328"/>
      <c r="BO11" s="328"/>
      <c r="BP11" s="328"/>
      <c r="BQ11" s="328"/>
      <c r="BR11" s="328"/>
      <c r="BS11" s="328"/>
      <c r="BT11" s="328"/>
      <c r="BU11" s="328"/>
      <c r="BV11" s="328"/>
      <c r="BW11" s="328"/>
      <c r="BX11" s="328"/>
      <c r="BY11" s="328"/>
      <c r="BZ11" s="328"/>
      <c r="CA11" s="328"/>
      <c r="CB11" s="328"/>
      <c r="CC11" s="328"/>
      <c r="CD11" s="328"/>
      <c r="CE11" s="328"/>
      <c r="CF11" s="328"/>
      <c r="CG11" s="328"/>
      <c r="CH11" s="328"/>
      <c r="CI11" s="328"/>
      <c r="CJ11" s="328"/>
      <c r="CK11" s="328"/>
      <c r="CL11" s="328"/>
      <c r="CM11" s="328"/>
      <c r="CN11" s="328"/>
      <c r="CO11" s="328"/>
      <c r="CP11" s="328"/>
      <c r="CQ11" s="328"/>
      <c r="CR11" s="328"/>
      <c r="CS11" s="328"/>
      <c r="CT11" s="328"/>
      <c r="CU11" s="328"/>
      <c r="CV11" s="328"/>
      <c r="CW11" s="328"/>
      <c r="CX11" s="328"/>
      <c r="CY11" s="328"/>
      <c r="CZ11" s="328"/>
      <c r="DA11" s="328"/>
      <c r="DB11" s="328"/>
      <c r="DC11" s="328"/>
      <c r="DD11" s="328"/>
      <c r="DE11" s="328"/>
      <c r="DF11" s="328"/>
      <c r="DG11" s="328"/>
      <c r="DH11" s="328"/>
      <c r="DI11" s="328"/>
      <c r="DJ11" s="328"/>
      <c r="DK11" s="328"/>
      <c r="DL11" s="328"/>
      <c r="DM11" s="328"/>
      <c r="DN11" s="328"/>
      <c r="DO11" s="328"/>
      <c r="DP11" s="328"/>
      <c r="DQ11" s="328"/>
      <c r="DR11" s="328"/>
      <c r="DS11" s="328"/>
      <c r="DT11" s="328"/>
      <c r="DU11" s="328"/>
      <c r="DV11" s="328"/>
      <c r="DW11" s="328"/>
      <c r="DX11" s="328"/>
      <c r="DY11" s="328"/>
      <c r="DZ11" s="328"/>
      <c r="EA11" s="328"/>
      <c r="EB11" s="328"/>
      <c r="EC11" s="328"/>
      <c r="ED11" s="328"/>
      <c r="EE11" s="328"/>
      <c r="EF11" s="328"/>
      <c r="EG11" s="328"/>
      <c r="EH11" s="328"/>
      <c r="EI11" s="328"/>
      <c r="EJ11" s="328"/>
      <c r="EK11" s="328"/>
      <c r="EL11" s="328"/>
      <c r="EM11" s="328"/>
      <c r="EN11" s="328"/>
      <c r="EO11" s="328"/>
      <c r="EP11" s="328"/>
      <c r="EQ11" s="328"/>
      <c r="ER11" s="328"/>
      <c r="ES11" s="328"/>
      <c r="ET11" s="328"/>
      <c r="EU11" s="328"/>
      <c r="EV11" s="328"/>
      <c r="EW11" s="328"/>
      <c r="EX11" s="328"/>
      <c r="EY11" s="328"/>
      <c r="EZ11" s="328"/>
      <c r="FA11" s="328"/>
      <c r="FB11" s="328"/>
      <c r="FC11" s="328"/>
      <c r="FD11" s="328"/>
      <c r="FE11" s="328"/>
      <c r="FF11" s="328"/>
      <c r="FG11" s="328"/>
      <c r="FH11" s="328"/>
      <c r="FI11" s="328"/>
      <c r="FJ11" s="328"/>
      <c r="FK11" s="328"/>
      <c r="FL11" s="328"/>
      <c r="FM11" s="328"/>
      <c r="FN11" s="328"/>
      <c r="FO11" s="328"/>
      <c r="FP11" s="328"/>
      <c r="FQ11" s="328"/>
      <c r="FR11" s="328"/>
      <c r="FS11" s="328"/>
      <c r="FT11" s="328"/>
      <c r="FU11" s="328"/>
      <c r="FV11" s="328"/>
      <c r="FW11" s="328"/>
      <c r="FX11" s="328"/>
      <c r="FY11" s="328"/>
      <c r="FZ11" s="328"/>
      <c r="GA11" s="328"/>
      <c r="GB11" s="328"/>
      <c r="GC11" s="328"/>
      <c r="GD11" s="328"/>
      <c r="GE11" s="328"/>
      <c r="GF11" s="328"/>
      <c r="GG11" s="328"/>
      <c r="GH11" s="328"/>
      <c r="GI11" s="328"/>
      <c r="GJ11" s="328"/>
      <c r="GK11" s="328"/>
      <c r="GL11" s="328"/>
      <c r="GM11" s="328"/>
      <c r="GN11" s="328"/>
      <c r="GO11" s="328"/>
      <c r="GP11" s="328"/>
      <c r="GQ11" s="328"/>
      <c r="GR11" s="328"/>
      <c r="GS11" s="328"/>
      <c r="GT11" s="328"/>
      <c r="GU11" s="328"/>
      <c r="GV11" s="328"/>
      <c r="GW11" s="328"/>
      <c r="GX11" s="328"/>
      <c r="GY11" s="328"/>
      <c r="GZ11" s="328"/>
      <c r="HA11" s="328"/>
      <c r="HB11" s="328"/>
      <c r="HC11" s="328"/>
      <c r="HD11" s="328"/>
      <c r="HE11" s="328"/>
      <c r="HF11" s="328"/>
      <c r="HG11" s="328"/>
      <c r="HH11" s="328"/>
      <c r="HI11" s="328"/>
      <c r="HJ11" s="328"/>
      <c r="HK11" s="328"/>
      <c r="HL11" s="328"/>
      <c r="HM11" s="328"/>
      <c r="HN11" s="328"/>
      <c r="HO11" s="328"/>
      <c r="HP11" s="328"/>
      <c r="HQ11" s="328"/>
      <c r="HR11" s="328"/>
      <c r="HS11" s="328"/>
      <c r="HT11" s="328"/>
      <c r="HU11" s="328"/>
      <c r="HV11" s="328"/>
      <c r="HW11" s="328"/>
      <c r="HX11" s="328"/>
      <c r="HY11" s="328"/>
      <c r="HZ11" s="328"/>
      <c r="IA11" s="328"/>
      <c r="IB11" s="328"/>
      <c r="IC11" s="328"/>
      <c r="ID11" s="328"/>
      <c r="IE11" s="328"/>
      <c r="IF11" s="328"/>
      <c r="IG11" s="328"/>
      <c r="IH11" s="328"/>
      <c r="II11" s="328"/>
      <c r="IJ11" s="328"/>
      <c r="IK11" s="328"/>
      <c r="IL11" s="328"/>
      <c r="IM11" s="328"/>
      <c r="IN11" s="328"/>
      <c r="IO11" s="328"/>
      <c r="IP11" s="328"/>
      <c r="IQ11" s="328"/>
      <c r="IR11" s="328"/>
      <c r="IS11" s="328"/>
      <c r="IT11" s="328"/>
      <c r="IU11" s="328"/>
      <c r="IV11" s="328"/>
      <c r="IW11" s="328"/>
      <c r="IX11" s="328"/>
      <c r="IY11" s="328"/>
      <c r="IZ11" s="328"/>
    </row>
    <row r="12" spans="1:260" s="633" customFormat="1" ht="18" customHeight="1" x14ac:dyDescent="0.25">
      <c r="A12" s="331"/>
      <c r="B12" s="763" t="s">
        <v>7</v>
      </c>
      <c r="C12" s="756"/>
      <c r="D12" s="764">
        <v>1341289</v>
      </c>
      <c r="E12" s="684">
        <v>2.7893915572350596</v>
      </c>
      <c r="F12" s="350"/>
      <c r="G12" s="765">
        <v>186533</v>
      </c>
      <c r="H12" s="766">
        <v>2.9482293996317339</v>
      </c>
      <c r="I12" s="756"/>
      <c r="J12" s="767">
        <v>52839</v>
      </c>
      <c r="K12" s="448">
        <f t="shared" ref="K12:K28" si="0">J12*100/D12</f>
        <v>3.939419468884036</v>
      </c>
      <c r="L12" s="766">
        <f t="shared" ref="L12:L28" si="1">J12*100/G12</f>
        <v>28.326891220320267</v>
      </c>
      <c r="M12" s="396"/>
      <c r="N12" s="396">
        <f t="shared" ref="N12:N31" si="2">_xlfn.RANK.EQ(L12,L$11:L$31,0)</f>
        <v>13</v>
      </c>
      <c r="O12" s="396">
        <v>2</v>
      </c>
      <c r="P12" s="396">
        <f t="shared" ref="P12:P29" si="3">MATCH(O12,N$11:N$31,0)</f>
        <v>1</v>
      </c>
      <c r="Q12" s="568" t="str">
        <f t="shared" ref="Q12:Q29" si="4">INDEX(B$11:B$31,P12,1)</f>
        <v>Andalucía</v>
      </c>
      <c r="R12" s="762">
        <f t="shared" ref="R12:R29" si="5">INDEX(L$11:L$31,P12,1)</f>
        <v>37.982453286484258</v>
      </c>
      <c r="S12" s="331"/>
      <c r="T12" s="331"/>
      <c r="U12" s="331"/>
      <c r="V12" s="331"/>
      <c r="W12" s="331"/>
      <c r="X12" s="331"/>
      <c r="Y12" s="331"/>
      <c r="Z12" s="331"/>
      <c r="AA12" s="331"/>
      <c r="AB12" s="331"/>
      <c r="AC12" s="331"/>
      <c r="AD12" s="331"/>
      <c r="AE12" s="331"/>
      <c r="AF12" s="331"/>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c r="HD12" s="331"/>
      <c r="HE12" s="331"/>
      <c r="HF12" s="331"/>
      <c r="HG12" s="331"/>
      <c r="HH12" s="331"/>
      <c r="HI12" s="331"/>
      <c r="HJ12" s="331"/>
      <c r="HK12" s="331"/>
      <c r="HL12" s="331"/>
      <c r="HM12" s="331"/>
      <c r="HN12" s="331"/>
      <c r="HO12" s="331"/>
      <c r="HP12" s="331"/>
      <c r="HQ12" s="331"/>
      <c r="HR12" s="331"/>
      <c r="HS12" s="331"/>
      <c r="HT12" s="331"/>
      <c r="HU12" s="331"/>
      <c r="HV12" s="331"/>
      <c r="HW12" s="331"/>
      <c r="HX12" s="331"/>
      <c r="HY12" s="331"/>
      <c r="HZ12" s="331"/>
      <c r="IA12" s="331"/>
      <c r="IB12" s="331"/>
      <c r="IC12" s="331"/>
      <c r="ID12" s="331"/>
      <c r="IE12" s="331"/>
      <c r="IF12" s="331"/>
      <c r="IG12" s="331"/>
      <c r="IH12" s="331"/>
      <c r="II12" s="331"/>
      <c r="IJ12" s="331"/>
      <c r="IK12" s="331"/>
      <c r="IL12" s="331"/>
      <c r="IM12" s="331"/>
      <c r="IN12" s="331"/>
      <c r="IO12" s="331"/>
      <c r="IP12" s="331"/>
      <c r="IQ12" s="331"/>
      <c r="IR12" s="331"/>
      <c r="IS12" s="331"/>
      <c r="IT12" s="331"/>
      <c r="IU12" s="331"/>
      <c r="IV12" s="331"/>
      <c r="IW12" s="331"/>
      <c r="IX12" s="331"/>
      <c r="IY12" s="331"/>
      <c r="IZ12" s="331"/>
    </row>
    <row r="13" spans="1:260" s="633" customFormat="1" ht="18" customHeight="1" x14ac:dyDescent="0.25">
      <c r="A13" s="331"/>
      <c r="B13" s="763" t="s">
        <v>37</v>
      </c>
      <c r="C13" s="756"/>
      <c r="D13" s="764">
        <v>1006060</v>
      </c>
      <c r="E13" s="684">
        <v>2.0922375938905815</v>
      </c>
      <c r="F13" s="350"/>
      <c r="G13" s="765">
        <v>183865</v>
      </c>
      <c r="H13" s="766">
        <v>2.9060605821130245</v>
      </c>
      <c r="I13" s="756"/>
      <c r="J13" s="767">
        <v>42501</v>
      </c>
      <c r="K13" s="448">
        <f t="shared" si="0"/>
        <v>4.224499532831044</v>
      </c>
      <c r="L13" s="766">
        <f t="shared" si="1"/>
        <v>23.115329181736602</v>
      </c>
      <c r="M13" s="396"/>
      <c r="N13" s="396">
        <f t="shared" si="2"/>
        <v>17</v>
      </c>
      <c r="O13" s="396">
        <v>3</v>
      </c>
      <c r="P13" s="396">
        <f>MATCH(O13,N$11:N$31,0)</f>
        <v>11</v>
      </c>
      <c r="Q13" s="568" t="str">
        <f t="shared" si="4"/>
        <v>Extremadura</v>
      </c>
      <c r="R13" s="762">
        <f t="shared" si="5"/>
        <v>37.84252376492158</v>
      </c>
      <c r="S13" s="331"/>
      <c r="T13" s="331"/>
      <c r="U13" s="331"/>
      <c r="V13" s="331"/>
      <c r="W13" s="331"/>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c r="HD13" s="331"/>
      <c r="HE13" s="331"/>
      <c r="HF13" s="331"/>
      <c r="HG13" s="331"/>
      <c r="HH13" s="331"/>
      <c r="HI13" s="331"/>
      <c r="HJ13" s="331"/>
      <c r="HK13" s="331"/>
      <c r="HL13" s="331"/>
      <c r="HM13" s="331"/>
      <c r="HN13" s="331"/>
      <c r="HO13" s="331"/>
      <c r="HP13" s="331"/>
      <c r="HQ13" s="331"/>
      <c r="HR13" s="331"/>
      <c r="HS13" s="331"/>
      <c r="HT13" s="331"/>
      <c r="HU13" s="331"/>
      <c r="HV13" s="331"/>
      <c r="HW13" s="331"/>
      <c r="HX13" s="331"/>
      <c r="HY13" s="331"/>
      <c r="HZ13" s="331"/>
      <c r="IA13" s="331"/>
      <c r="IB13" s="331"/>
      <c r="IC13" s="331"/>
      <c r="ID13" s="331"/>
      <c r="IE13" s="331"/>
      <c r="IF13" s="331"/>
      <c r="IG13" s="331"/>
      <c r="IH13" s="331"/>
      <c r="II13" s="331"/>
      <c r="IJ13" s="331"/>
      <c r="IK13" s="331"/>
      <c r="IL13" s="331"/>
      <c r="IM13" s="331"/>
      <c r="IN13" s="331"/>
      <c r="IO13" s="331"/>
      <c r="IP13" s="331"/>
      <c r="IQ13" s="331"/>
      <c r="IR13" s="331"/>
      <c r="IS13" s="331"/>
      <c r="IT13" s="331"/>
      <c r="IU13" s="331"/>
      <c r="IV13" s="331"/>
      <c r="IW13" s="331"/>
      <c r="IX13" s="331"/>
      <c r="IY13" s="331"/>
      <c r="IZ13" s="331"/>
    </row>
    <row r="14" spans="1:260" s="633" customFormat="1" ht="18" customHeight="1" x14ac:dyDescent="0.25">
      <c r="A14" s="331"/>
      <c r="B14" s="763" t="s">
        <v>38</v>
      </c>
      <c r="C14" s="756"/>
      <c r="D14" s="764">
        <v>1209906</v>
      </c>
      <c r="E14" s="684">
        <v>2.516162871273858</v>
      </c>
      <c r="F14" s="350"/>
      <c r="G14" s="765">
        <v>122472</v>
      </c>
      <c r="H14" s="766">
        <v>1.9357194224705427</v>
      </c>
      <c r="I14" s="756"/>
      <c r="J14" s="767">
        <v>43954</v>
      </c>
      <c r="K14" s="448">
        <f t="shared" si="0"/>
        <v>3.6328442044257985</v>
      </c>
      <c r="L14" s="766">
        <f t="shared" si="1"/>
        <v>35.889019530994837</v>
      </c>
      <c r="M14" s="396"/>
      <c r="N14" s="396">
        <f t="shared" si="2"/>
        <v>4</v>
      </c>
      <c r="O14" s="396">
        <v>4</v>
      </c>
      <c r="P14" s="396">
        <f t="shared" si="3"/>
        <v>4</v>
      </c>
      <c r="Q14" s="568" t="str">
        <f t="shared" si="4"/>
        <v>Balears, Illes</v>
      </c>
      <c r="R14" s="762">
        <f t="shared" si="5"/>
        <v>35.889019530994837</v>
      </c>
      <c r="S14" s="331"/>
      <c r="T14" s="331"/>
      <c r="U14" s="331"/>
      <c r="V14" s="331"/>
      <c r="W14" s="331"/>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c r="HV14" s="331"/>
      <c r="HW14" s="331"/>
      <c r="HX14" s="331"/>
      <c r="HY14" s="331"/>
      <c r="HZ14" s="331"/>
      <c r="IA14" s="331"/>
      <c r="IB14" s="331"/>
      <c r="IC14" s="331"/>
      <c r="ID14" s="331"/>
      <c r="IE14" s="331"/>
      <c r="IF14" s="331"/>
      <c r="IG14" s="331"/>
      <c r="IH14" s="331"/>
      <c r="II14" s="331"/>
      <c r="IJ14" s="331"/>
      <c r="IK14" s="331"/>
      <c r="IL14" s="331"/>
      <c r="IM14" s="331"/>
      <c r="IN14" s="331"/>
      <c r="IO14" s="331"/>
      <c r="IP14" s="331"/>
      <c r="IQ14" s="331"/>
      <c r="IR14" s="331"/>
      <c r="IS14" s="331"/>
      <c r="IT14" s="331"/>
      <c r="IU14" s="331"/>
      <c r="IV14" s="331"/>
      <c r="IW14" s="331"/>
      <c r="IX14" s="331"/>
      <c r="IY14" s="331"/>
      <c r="IZ14" s="331"/>
    </row>
    <row r="15" spans="1:260" s="633" customFormat="1" ht="18" customHeight="1" x14ac:dyDescent="0.25">
      <c r="A15" s="331"/>
      <c r="B15" s="763" t="s">
        <v>6</v>
      </c>
      <c r="C15" s="756"/>
      <c r="D15" s="764">
        <v>2213016</v>
      </c>
      <c r="E15" s="684">
        <v>4.6022655418974603</v>
      </c>
      <c r="F15" s="350"/>
      <c r="G15" s="765">
        <v>253565</v>
      </c>
      <c r="H15" s="766">
        <v>4.0076972316835127</v>
      </c>
      <c r="I15" s="756"/>
      <c r="J15" s="767">
        <v>58487</v>
      </c>
      <c r="K15" s="448">
        <f t="shared" si="0"/>
        <v>2.6428638563842286</v>
      </c>
      <c r="L15" s="766">
        <f t="shared" si="1"/>
        <v>23.065880543450398</v>
      </c>
      <c r="M15" s="396"/>
      <c r="N15" s="396">
        <f t="shared" si="2"/>
        <v>18</v>
      </c>
      <c r="O15" s="396">
        <v>5</v>
      </c>
      <c r="P15" s="396">
        <f t="shared" si="3"/>
        <v>16</v>
      </c>
      <c r="Q15" s="568" t="str">
        <f t="shared" si="4"/>
        <v>País Vasco</v>
      </c>
      <c r="R15" s="762">
        <f t="shared" si="5"/>
        <v>35.773558475569835</v>
      </c>
      <c r="S15" s="331"/>
      <c r="T15" s="331"/>
      <c r="U15" s="331"/>
      <c r="V15" s="331"/>
      <c r="W15" s="331"/>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c r="HV15" s="331"/>
      <c r="HW15" s="331"/>
      <c r="HX15" s="331"/>
      <c r="HY15" s="331"/>
      <c r="HZ15" s="331"/>
      <c r="IA15" s="331"/>
      <c r="IB15" s="331"/>
      <c r="IC15" s="331"/>
      <c r="ID15" s="331"/>
      <c r="IE15" s="331"/>
      <c r="IF15" s="331"/>
      <c r="IG15" s="331"/>
      <c r="IH15" s="331"/>
      <c r="II15" s="331"/>
      <c r="IJ15" s="331"/>
      <c r="IK15" s="331"/>
      <c r="IL15" s="331"/>
      <c r="IM15" s="331"/>
      <c r="IN15" s="331"/>
      <c r="IO15" s="331"/>
      <c r="IP15" s="331"/>
      <c r="IQ15" s="331"/>
      <c r="IR15" s="331"/>
      <c r="IS15" s="331"/>
      <c r="IT15" s="331"/>
      <c r="IU15" s="331"/>
      <c r="IV15" s="331"/>
      <c r="IW15" s="331"/>
      <c r="IX15" s="331"/>
      <c r="IY15" s="331"/>
      <c r="IZ15" s="331"/>
    </row>
    <row r="16" spans="1:260" s="633" customFormat="1" ht="18" customHeight="1" x14ac:dyDescent="0.25">
      <c r="A16" s="331"/>
      <c r="B16" s="763" t="s">
        <v>5</v>
      </c>
      <c r="C16" s="756"/>
      <c r="D16" s="768">
        <v>588387</v>
      </c>
      <c r="E16" s="684">
        <v>1.2236302021315801</v>
      </c>
      <c r="F16" s="350"/>
      <c r="G16" s="769">
        <v>99920</v>
      </c>
      <c r="H16" s="766">
        <v>1.579275954448826</v>
      </c>
      <c r="I16" s="756"/>
      <c r="J16" s="767">
        <v>23385</v>
      </c>
      <c r="K16" s="448">
        <f t="shared" si="0"/>
        <v>3.9744249957935849</v>
      </c>
      <c r="L16" s="766">
        <f t="shared" si="1"/>
        <v>23.403722978382707</v>
      </c>
      <c r="M16" s="396"/>
      <c r="N16" s="396">
        <f t="shared" si="2"/>
        <v>16</v>
      </c>
      <c r="O16" s="396">
        <v>6</v>
      </c>
      <c r="P16" s="396">
        <f t="shared" si="3"/>
        <v>17</v>
      </c>
      <c r="Q16" s="568" t="str">
        <f t="shared" si="4"/>
        <v>Rioja, La</v>
      </c>
      <c r="R16" s="770">
        <f t="shared" si="5"/>
        <v>34.994899048613256</v>
      </c>
      <c r="S16" s="331"/>
      <c r="T16" s="331"/>
      <c r="U16" s="331"/>
      <c r="V16" s="331"/>
      <c r="W16" s="331"/>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c r="HF16" s="331"/>
      <c r="HG16" s="331"/>
      <c r="HH16" s="331"/>
      <c r="HI16" s="331"/>
      <c r="HJ16" s="331"/>
      <c r="HK16" s="331"/>
      <c r="HL16" s="331"/>
      <c r="HM16" s="331"/>
      <c r="HN16" s="331"/>
      <c r="HO16" s="331"/>
      <c r="HP16" s="331"/>
      <c r="HQ16" s="331"/>
      <c r="HR16" s="331"/>
      <c r="HS16" s="331"/>
      <c r="HT16" s="331"/>
      <c r="HU16" s="331"/>
      <c r="HV16" s="331"/>
      <c r="HW16" s="331"/>
      <c r="HX16" s="331"/>
      <c r="HY16" s="331"/>
      <c r="HZ16" s="331"/>
      <c r="IA16" s="331"/>
      <c r="IB16" s="331"/>
      <c r="IC16" s="331"/>
      <c r="ID16" s="331"/>
      <c r="IE16" s="331"/>
      <c r="IF16" s="331"/>
      <c r="IG16" s="331"/>
      <c r="IH16" s="331"/>
      <c r="II16" s="331"/>
      <c r="IJ16" s="331"/>
      <c r="IK16" s="331"/>
      <c r="IL16" s="331"/>
      <c r="IM16" s="331"/>
      <c r="IN16" s="331"/>
      <c r="IO16" s="331"/>
      <c r="IP16" s="331"/>
      <c r="IQ16" s="331"/>
      <c r="IR16" s="331"/>
      <c r="IS16" s="331"/>
      <c r="IT16" s="331"/>
      <c r="IU16" s="331"/>
      <c r="IV16" s="331"/>
      <c r="IW16" s="331"/>
      <c r="IX16" s="331"/>
      <c r="IY16" s="331"/>
      <c r="IZ16" s="331"/>
    </row>
    <row r="17" spans="1:260" s="742" customFormat="1" ht="18" customHeight="1" x14ac:dyDescent="0.25">
      <c r="A17" s="450"/>
      <c r="B17" s="771" t="s">
        <v>4</v>
      </c>
      <c r="C17" s="756"/>
      <c r="D17" s="764">
        <v>2383703</v>
      </c>
      <c r="E17" s="684">
        <v>4.9572322021248834</v>
      </c>
      <c r="F17" s="350"/>
      <c r="G17" s="772">
        <v>409663</v>
      </c>
      <c r="H17" s="773">
        <v>6.4748891646053783</v>
      </c>
      <c r="I17" s="756"/>
      <c r="J17" s="774">
        <v>155773</v>
      </c>
      <c r="K17" s="587">
        <f t="shared" si="0"/>
        <v>6.5349164723961</v>
      </c>
      <c r="L17" s="773">
        <f t="shared" si="1"/>
        <v>38.024669057249497</v>
      </c>
      <c r="M17" s="396"/>
      <c r="N17" s="396">
        <f t="shared" si="2"/>
        <v>1</v>
      </c>
      <c r="O17" s="396">
        <v>7</v>
      </c>
      <c r="P17" s="396">
        <f t="shared" si="3"/>
        <v>8</v>
      </c>
      <c r="Q17" s="568" t="str">
        <f t="shared" si="4"/>
        <v>Castilla - La Mancha</v>
      </c>
      <c r="R17" s="762">
        <f t="shared" si="5"/>
        <v>34.337464724818126</v>
      </c>
      <c r="S17" s="450"/>
      <c r="T17" s="450"/>
      <c r="U17" s="450"/>
      <c r="V17" s="450"/>
      <c r="W17" s="450"/>
      <c r="X17" s="450"/>
      <c r="Y17" s="450"/>
      <c r="Z17" s="450"/>
      <c r="AA17" s="450"/>
      <c r="AB17" s="450"/>
      <c r="AC17" s="450"/>
      <c r="AD17" s="450"/>
      <c r="AE17" s="450"/>
      <c r="AF17" s="450"/>
      <c r="AG17" s="450"/>
      <c r="AH17" s="450"/>
      <c r="AI17" s="450"/>
      <c r="AJ17" s="450"/>
      <c r="AK17" s="450"/>
      <c r="AL17" s="450"/>
      <c r="AM17" s="450"/>
      <c r="AN17" s="450"/>
      <c r="AO17" s="450"/>
      <c r="AP17" s="450"/>
      <c r="AQ17" s="450"/>
      <c r="AR17" s="450"/>
      <c r="AS17" s="450"/>
      <c r="AT17" s="450"/>
      <c r="AU17" s="450"/>
      <c r="AV17" s="450"/>
      <c r="AW17" s="450"/>
      <c r="AX17" s="450"/>
      <c r="AY17" s="450"/>
      <c r="AZ17" s="450"/>
      <c r="BA17" s="450"/>
      <c r="BB17" s="450"/>
      <c r="BC17" s="450"/>
      <c r="BD17" s="450"/>
      <c r="BE17" s="450"/>
      <c r="BF17" s="450"/>
      <c r="BG17" s="450"/>
      <c r="BH17" s="450"/>
      <c r="BI17" s="450"/>
      <c r="BJ17" s="450"/>
      <c r="BK17" s="450"/>
      <c r="BL17" s="450"/>
      <c r="BM17" s="450"/>
      <c r="BN17" s="450"/>
      <c r="BO17" s="450"/>
      <c r="BP17" s="450"/>
      <c r="BQ17" s="450"/>
      <c r="BR17" s="450"/>
      <c r="BS17" s="450"/>
      <c r="BT17" s="450"/>
      <c r="BU17" s="450"/>
      <c r="BV17" s="450"/>
      <c r="BW17" s="450"/>
      <c r="BX17" s="450"/>
      <c r="BY17" s="450"/>
      <c r="BZ17" s="450"/>
      <c r="CA17" s="450"/>
      <c r="CB17" s="450"/>
      <c r="CC17" s="450"/>
      <c r="CD17" s="450"/>
      <c r="CE17" s="450"/>
      <c r="CF17" s="450"/>
      <c r="CG17" s="450"/>
      <c r="CH17" s="450"/>
      <c r="CI17" s="450"/>
      <c r="CJ17" s="450"/>
      <c r="CK17" s="450"/>
      <c r="CL17" s="450"/>
      <c r="CM17" s="450"/>
      <c r="CN17" s="450"/>
      <c r="CO17" s="450"/>
      <c r="CP17" s="450"/>
      <c r="CQ17" s="450"/>
      <c r="CR17" s="450"/>
      <c r="CS17" s="450"/>
      <c r="CT17" s="450"/>
      <c r="CU17" s="450"/>
      <c r="CV17" s="450"/>
      <c r="CW17" s="450"/>
      <c r="CX17" s="450"/>
      <c r="CY17" s="450"/>
      <c r="CZ17" s="450"/>
      <c r="DA17" s="450"/>
      <c r="DB17" s="450"/>
      <c r="DC17" s="450"/>
      <c r="DD17" s="450"/>
      <c r="DE17" s="450"/>
      <c r="DF17" s="450"/>
      <c r="DG17" s="450"/>
      <c r="DH17" s="450"/>
      <c r="DI17" s="450"/>
      <c r="DJ17" s="450"/>
      <c r="DK17" s="450"/>
      <c r="DL17" s="450"/>
      <c r="DM17" s="450"/>
      <c r="DN17" s="450"/>
      <c r="DO17" s="450"/>
      <c r="DP17" s="450"/>
      <c r="DQ17" s="450"/>
      <c r="DR17" s="450"/>
      <c r="DS17" s="450"/>
      <c r="DT17" s="450"/>
      <c r="DU17" s="450"/>
      <c r="DV17" s="450"/>
      <c r="DW17" s="450"/>
      <c r="DX17" s="450"/>
      <c r="DY17" s="450"/>
      <c r="DZ17" s="450"/>
      <c r="EA17" s="450"/>
      <c r="EB17" s="450"/>
      <c r="EC17" s="450"/>
      <c r="ED17" s="450"/>
      <c r="EE17" s="450"/>
      <c r="EF17" s="450"/>
      <c r="EG17" s="450"/>
      <c r="EH17" s="450"/>
      <c r="EI17" s="450"/>
      <c r="EJ17" s="450"/>
      <c r="EK17" s="450"/>
      <c r="EL17" s="450"/>
      <c r="EM17" s="450"/>
      <c r="EN17" s="450"/>
      <c r="EO17" s="450"/>
      <c r="EP17" s="450"/>
      <c r="EQ17" s="450"/>
      <c r="ER17" s="450"/>
      <c r="ES17" s="450"/>
      <c r="ET17" s="450"/>
      <c r="EU17" s="450"/>
      <c r="EV17" s="450"/>
      <c r="EW17" s="450"/>
      <c r="EX17" s="450"/>
      <c r="EY17" s="450"/>
      <c r="EZ17" s="450"/>
      <c r="FA17" s="450"/>
      <c r="FB17" s="450"/>
      <c r="FC17" s="450"/>
      <c r="FD17" s="450"/>
      <c r="FE17" s="450"/>
      <c r="FF17" s="450"/>
      <c r="FG17" s="450"/>
      <c r="FH17" s="450"/>
      <c r="FI17" s="450"/>
      <c r="FJ17" s="450"/>
      <c r="FK17" s="450"/>
      <c r="FL17" s="450"/>
      <c r="FM17" s="450"/>
      <c r="FN17" s="450"/>
      <c r="FO17" s="450"/>
      <c r="FP17" s="450"/>
      <c r="FQ17" s="450"/>
      <c r="FR17" s="450"/>
      <c r="FS17" s="450"/>
      <c r="FT17" s="450"/>
      <c r="FU17" s="450"/>
      <c r="FV17" s="450"/>
      <c r="FW17" s="450"/>
      <c r="FX17" s="450"/>
      <c r="FY17" s="450"/>
      <c r="FZ17" s="450"/>
      <c r="GA17" s="450"/>
      <c r="GB17" s="450"/>
      <c r="GC17" s="450"/>
      <c r="GD17" s="450"/>
      <c r="GE17" s="450"/>
      <c r="GF17" s="450"/>
      <c r="GG17" s="450"/>
      <c r="GH17" s="450"/>
      <c r="GI17" s="450"/>
      <c r="GJ17" s="450"/>
      <c r="GK17" s="450"/>
      <c r="GL17" s="450"/>
      <c r="GM17" s="450"/>
      <c r="GN17" s="450"/>
      <c r="GO17" s="450"/>
      <c r="GP17" s="450"/>
      <c r="GQ17" s="450"/>
      <c r="GR17" s="450"/>
      <c r="GS17" s="450"/>
      <c r="GT17" s="450"/>
      <c r="GU17" s="450"/>
      <c r="GV17" s="450"/>
      <c r="GW17" s="450"/>
      <c r="GX17" s="450"/>
      <c r="GY17" s="450"/>
      <c r="GZ17" s="450"/>
      <c r="HA17" s="450"/>
      <c r="HB17" s="450"/>
      <c r="HC17" s="450"/>
      <c r="HD17" s="450"/>
      <c r="HE17" s="450"/>
      <c r="HF17" s="450"/>
      <c r="HG17" s="450"/>
      <c r="HH17" s="450"/>
      <c r="HI17" s="450"/>
      <c r="HJ17" s="450"/>
      <c r="HK17" s="450"/>
      <c r="HL17" s="450"/>
      <c r="HM17" s="450"/>
      <c r="HN17" s="450"/>
      <c r="HO17" s="450"/>
      <c r="HP17" s="450"/>
      <c r="HQ17" s="450"/>
      <c r="HR17" s="450"/>
      <c r="HS17" s="450"/>
      <c r="HT17" s="450"/>
      <c r="HU17" s="450"/>
      <c r="HV17" s="450"/>
      <c r="HW17" s="450"/>
      <c r="HX17" s="450"/>
      <c r="HY17" s="450"/>
      <c r="HZ17" s="450"/>
      <c r="IA17" s="450"/>
      <c r="IB17" s="450"/>
      <c r="IC17" s="450"/>
      <c r="ID17" s="450"/>
      <c r="IE17" s="450"/>
      <c r="IF17" s="450"/>
      <c r="IG17" s="450"/>
      <c r="IH17" s="450"/>
      <c r="II17" s="450"/>
      <c r="IJ17" s="450"/>
      <c r="IK17" s="450"/>
      <c r="IL17" s="450"/>
      <c r="IM17" s="450"/>
      <c r="IN17" s="450"/>
      <c r="IO17" s="450"/>
      <c r="IP17" s="450"/>
      <c r="IQ17" s="450"/>
      <c r="IR17" s="450"/>
      <c r="IS17" s="450"/>
      <c r="IT17" s="450"/>
      <c r="IU17" s="450"/>
      <c r="IV17" s="450"/>
      <c r="IW17" s="450"/>
      <c r="IX17" s="450"/>
      <c r="IY17" s="450"/>
      <c r="IZ17" s="450"/>
    </row>
    <row r="18" spans="1:260" s="742" customFormat="1" ht="18" customHeight="1" x14ac:dyDescent="0.25">
      <c r="A18" s="450"/>
      <c r="B18" s="771" t="s">
        <v>40</v>
      </c>
      <c r="C18" s="756"/>
      <c r="D18" s="764">
        <v>2084086</v>
      </c>
      <c r="E18" s="684">
        <v>4.3341382006053779</v>
      </c>
      <c r="F18" s="350"/>
      <c r="G18" s="772">
        <v>282068</v>
      </c>
      <c r="H18" s="773">
        <v>4.4581986581212121</v>
      </c>
      <c r="I18" s="756"/>
      <c r="J18" s="774">
        <v>96855</v>
      </c>
      <c r="K18" s="587">
        <f t="shared" si="0"/>
        <v>4.6473610014174076</v>
      </c>
      <c r="L18" s="773">
        <f t="shared" si="1"/>
        <v>34.337464724818126</v>
      </c>
      <c r="M18" s="396"/>
      <c r="N18" s="396">
        <f t="shared" si="2"/>
        <v>7</v>
      </c>
      <c r="O18" s="396">
        <v>8</v>
      </c>
      <c r="P18" s="396">
        <f t="shared" si="3"/>
        <v>9</v>
      </c>
      <c r="Q18" s="568" t="str">
        <f t="shared" si="4"/>
        <v>Cataluña</v>
      </c>
      <c r="R18" s="762">
        <f t="shared" si="5"/>
        <v>33.581994162461186</v>
      </c>
      <c r="S18" s="450"/>
      <c r="T18" s="450"/>
      <c r="U18" s="450"/>
      <c r="V18" s="450"/>
      <c r="W18" s="450"/>
      <c r="X18" s="450"/>
      <c r="Y18" s="450"/>
      <c r="Z18" s="450"/>
      <c r="AA18" s="450"/>
      <c r="AB18" s="450"/>
      <c r="AC18" s="450"/>
      <c r="AD18" s="450"/>
      <c r="AE18" s="450"/>
      <c r="AF18" s="450"/>
      <c r="AG18" s="450"/>
      <c r="AH18" s="450"/>
      <c r="AI18" s="450"/>
      <c r="AJ18" s="450"/>
      <c r="AK18" s="450"/>
      <c r="AL18" s="450"/>
      <c r="AM18" s="450"/>
      <c r="AN18" s="450"/>
      <c r="AO18" s="450"/>
      <c r="AP18" s="450"/>
      <c r="AQ18" s="450"/>
      <c r="AR18" s="450"/>
      <c r="AS18" s="450"/>
      <c r="AT18" s="450"/>
      <c r="AU18" s="450"/>
      <c r="AV18" s="450"/>
      <c r="AW18" s="450"/>
      <c r="AX18" s="450"/>
      <c r="AY18" s="450"/>
      <c r="AZ18" s="450"/>
      <c r="BA18" s="450"/>
      <c r="BB18" s="450"/>
      <c r="BC18" s="450"/>
      <c r="BD18" s="450"/>
      <c r="BE18" s="450"/>
      <c r="BF18" s="450"/>
      <c r="BG18" s="450"/>
      <c r="BH18" s="450"/>
      <c r="BI18" s="450"/>
      <c r="BJ18" s="450"/>
      <c r="BK18" s="450"/>
      <c r="BL18" s="450"/>
      <c r="BM18" s="450"/>
      <c r="BN18" s="450"/>
      <c r="BO18" s="450"/>
      <c r="BP18" s="450"/>
      <c r="BQ18" s="450"/>
      <c r="BR18" s="450"/>
      <c r="BS18" s="450"/>
      <c r="BT18" s="450"/>
      <c r="BU18" s="450"/>
      <c r="BV18" s="450"/>
      <c r="BW18" s="450"/>
      <c r="BX18" s="450"/>
      <c r="BY18" s="450"/>
      <c r="BZ18" s="450"/>
      <c r="CA18" s="450"/>
      <c r="CB18" s="450"/>
      <c r="CC18" s="450"/>
      <c r="CD18" s="450"/>
      <c r="CE18" s="450"/>
      <c r="CF18" s="450"/>
      <c r="CG18" s="450"/>
      <c r="CH18" s="450"/>
      <c r="CI18" s="450"/>
      <c r="CJ18" s="450"/>
      <c r="CK18" s="450"/>
      <c r="CL18" s="450"/>
      <c r="CM18" s="450"/>
      <c r="CN18" s="450"/>
      <c r="CO18" s="450"/>
      <c r="CP18" s="450"/>
      <c r="CQ18" s="450"/>
      <c r="CR18" s="450"/>
      <c r="CS18" s="450"/>
      <c r="CT18" s="450"/>
      <c r="CU18" s="450"/>
      <c r="CV18" s="450"/>
      <c r="CW18" s="450"/>
      <c r="CX18" s="450"/>
      <c r="CY18" s="450"/>
      <c r="CZ18" s="450"/>
      <c r="DA18" s="450"/>
      <c r="DB18" s="450"/>
      <c r="DC18" s="450"/>
      <c r="DD18" s="450"/>
      <c r="DE18" s="450"/>
      <c r="DF18" s="450"/>
      <c r="DG18" s="450"/>
      <c r="DH18" s="450"/>
      <c r="DI18" s="450"/>
      <c r="DJ18" s="450"/>
      <c r="DK18" s="450"/>
      <c r="DL18" s="450"/>
      <c r="DM18" s="450"/>
      <c r="DN18" s="450"/>
      <c r="DO18" s="450"/>
      <c r="DP18" s="450"/>
      <c r="DQ18" s="450"/>
      <c r="DR18" s="450"/>
      <c r="DS18" s="450"/>
      <c r="DT18" s="450"/>
      <c r="DU18" s="450"/>
      <c r="DV18" s="450"/>
      <c r="DW18" s="450"/>
      <c r="DX18" s="450"/>
      <c r="DY18" s="450"/>
      <c r="DZ18" s="450"/>
      <c r="EA18" s="450"/>
      <c r="EB18" s="450"/>
      <c r="EC18" s="450"/>
      <c r="ED18" s="450"/>
      <c r="EE18" s="450"/>
      <c r="EF18" s="450"/>
      <c r="EG18" s="450"/>
      <c r="EH18" s="450"/>
      <c r="EI18" s="450"/>
      <c r="EJ18" s="450"/>
      <c r="EK18" s="450"/>
      <c r="EL18" s="450"/>
      <c r="EM18" s="450"/>
      <c r="EN18" s="450"/>
      <c r="EO18" s="450"/>
      <c r="EP18" s="450"/>
      <c r="EQ18" s="450"/>
      <c r="ER18" s="450"/>
      <c r="ES18" s="450"/>
      <c r="ET18" s="450"/>
      <c r="EU18" s="450"/>
      <c r="EV18" s="450"/>
      <c r="EW18" s="450"/>
      <c r="EX18" s="450"/>
      <c r="EY18" s="450"/>
      <c r="EZ18" s="450"/>
      <c r="FA18" s="450"/>
      <c r="FB18" s="450"/>
      <c r="FC18" s="450"/>
      <c r="FD18" s="450"/>
      <c r="FE18" s="450"/>
      <c r="FF18" s="450"/>
      <c r="FG18" s="450"/>
      <c r="FH18" s="450"/>
      <c r="FI18" s="450"/>
      <c r="FJ18" s="450"/>
      <c r="FK18" s="450"/>
      <c r="FL18" s="450"/>
      <c r="FM18" s="450"/>
      <c r="FN18" s="450"/>
      <c r="FO18" s="450"/>
      <c r="FP18" s="450"/>
      <c r="FQ18" s="450"/>
      <c r="FR18" s="450"/>
      <c r="FS18" s="450"/>
      <c r="FT18" s="450"/>
      <c r="FU18" s="450"/>
      <c r="FV18" s="450"/>
      <c r="FW18" s="450"/>
      <c r="FX18" s="450"/>
      <c r="FY18" s="450"/>
      <c r="FZ18" s="450"/>
      <c r="GA18" s="450"/>
      <c r="GB18" s="450"/>
      <c r="GC18" s="450"/>
      <c r="GD18" s="450"/>
      <c r="GE18" s="450"/>
      <c r="GF18" s="450"/>
      <c r="GG18" s="450"/>
      <c r="GH18" s="450"/>
      <c r="GI18" s="450"/>
      <c r="GJ18" s="450"/>
      <c r="GK18" s="450"/>
      <c r="GL18" s="450"/>
      <c r="GM18" s="450"/>
      <c r="GN18" s="450"/>
      <c r="GO18" s="450"/>
      <c r="GP18" s="450"/>
      <c r="GQ18" s="450"/>
      <c r="GR18" s="450"/>
      <c r="GS18" s="450"/>
      <c r="GT18" s="450"/>
      <c r="GU18" s="450"/>
      <c r="GV18" s="450"/>
      <c r="GW18" s="450"/>
      <c r="GX18" s="450"/>
      <c r="GY18" s="450"/>
      <c r="GZ18" s="450"/>
      <c r="HA18" s="450"/>
      <c r="HB18" s="450"/>
      <c r="HC18" s="450"/>
      <c r="HD18" s="450"/>
      <c r="HE18" s="450"/>
      <c r="HF18" s="450"/>
      <c r="HG18" s="450"/>
      <c r="HH18" s="450"/>
      <c r="HI18" s="450"/>
      <c r="HJ18" s="450"/>
      <c r="HK18" s="450"/>
      <c r="HL18" s="450"/>
      <c r="HM18" s="450"/>
      <c r="HN18" s="450"/>
      <c r="HO18" s="450"/>
      <c r="HP18" s="450"/>
      <c r="HQ18" s="450"/>
      <c r="HR18" s="450"/>
      <c r="HS18" s="450"/>
      <c r="HT18" s="450"/>
      <c r="HU18" s="450"/>
      <c r="HV18" s="450"/>
      <c r="HW18" s="450"/>
      <c r="HX18" s="450"/>
      <c r="HY18" s="450"/>
      <c r="HZ18" s="450"/>
      <c r="IA18" s="450"/>
      <c r="IB18" s="450"/>
      <c r="IC18" s="450"/>
      <c r="ID18" s="450"/>
      <c r="IE18" s="450"/>
      <c r="IF18" s="450"/>
      <c r="IG18" s="450"/>
      <c r="IH18" s="450"/>
      <c r="II18" s="450"/>
      <c r="IJ18" s="450"/>
      <c r="IK18" s="450"/>
      <c r="IL18" s="450"/>
      <c r="IM18" s="450"/>
      <c r="IN18" s="450"/>
      <c r="IO18" s="450"/>
      <c r="IP18" s="450"/>
      <c r="IQ18" s="450"/>
      <c r="IR18" s="450"/>
      <c r="IS18" s="450"/>
      <c r="IT18" s="450"/>
      <c r="IU18" s="450"/>
      <c r="IV18" s="450"/>
      <c r="IW18" s="450"/>
      <c r="IX18" s="450"/>
      <c r="IY18" s="450"/>
      <c r="IZ18" s="450"/>
    </row>
    <row r="19" spans="1:260" s="742" customFormat="1" ht="18" customHeight="1" x14ac:dyDescent="0.25">
      <c r="A19" s="450"/>
      <c r="B19" s="771" t="s">
        <v>41</v>
      </c>
      <c r="C19" s="756"/>
      <c r="D19" s="764">
        <v>7901963</v>
      </c>
      <c r="E19" s="684">
        <v>16.433198868986342</v>
      </c>
      <c r="F19" s="350"/>
      <c r="G19" s="772">
        <v>1040507</v>
      </c>
      <c r="H19" s="773">
        <v>16.445633362046483</v>
      </c>
      <c r="I19" s="756"/>
      <c r="J19" s="774">
        <v>349423</v>
      </c>
      <c r="K19" s="587">
        <f t="shared" si="0"/>
        <v>4.421977172001438</v>
      </c>
      <c r="L19" s="773">
        <f t="shared" si="1"/>
        <v>33.581994162461186</v>
      </c>
      <c r="M19" s="396"/>
      <c r="N19" s="396">
        <f t="shared" si="2"/>
        <v>8</v>
      </c>
      <c r="O19" s="396">
        <v>9</v>
      </c>
      <c r="P19" s="396">
        <f t="shared" si="3"/>
        <v>13</v>
      </c>
      <c r="Q19" s="568" t="str">
        <f>INDEX(B$11:B$31,P19,1)</f>
        <v>Madrid, Comunidad de</v>
      </c>
      <c r="R19" s="762">
        <f t="shared" si="5"/>
        <v>32.07712150785278</v>
      </c>
      <c r="S19" s="450"/>
      <c r="T19" s="450"/>
      <c r="U19" s="450"/>
      <c r="V19" s="450"/>
      <c r="W19" s="450"/>
      <c r="X19" s="450"/>
      <c r="Y19" s="450"/>
      <c r="Z19" s="450"/>
      <c r="AA19" s="450"/>
      <c r="AB19" s="450"/>
      <c r="AC19" s="450"/>
      <c r="AD19" s="450"/>
      <c r="AE19" s="450"/>
      <c r="AF19" s="450"/>
      <c r="AG19" s="450"/>
      <c r="AH19" s="450"/>
      <c r="AI19" s="450"/>
      <c r="AJ19" s="450"/>
      <c r="AK19" s="450"/>
      <c r="AL19" s="450"/>
      <c r="AM19" s="450"/>
      <c r="AN19" s="450"/>
      <c r="AO19" s="450"/>
      <c r="AP19" s="450"/>
      <c r="AQ19" s="450"/>
      <c r="AR19" s="450"/>
      <c r="AS19" s="450"/>
      <c r="AT19" s="450"/>
      <c r="AU19" s="450"/>
      <c r="AV19" s="450"/>
      <c r="AW19" s="450"/>
      <c r="AX19" s="450"/>
      <c r="AY19" s="450"/>
      <c r="AZ19" s="450"/>
      <c r="BA19" s="450"/>
      <c r="BB19" s="450"/>
      <c r="BC19" s="450"/>
      <c r="BD19" s="450"/>
      <c r="BE19" s="450"/>
      <c r="BF19" s="450"/>
      <c r="BG19" s="450"/>
      <c r="BH19" s="450"/>
      <c r="BI19" s="450"/>
      <c r="BJ19" s="450"/>
      <c r="BK19" s="450"/>
      <c r="BL19" s="450"/>
      <c r="BM19" s="450"/>
      <c r="BN19" s="450"/>
      <c r="BO19" s="450"/>
      <c r="BP19" s="450"/>
      <c r="BQ19" s="450"/>
      <c r="BR19" s="450"/>
      <c r="BS19" s="450"/>
      <c r="BT19" s="450"/>
      <c r="BU19" s="450"/>
      <c r="BV19" s="450"/>
      <c r="BW19" s="450"/>
      <c r="BX19" s="450"/>
      <c r="BY19" s="450"/>
      <c r="BZ19" s="450"/>
      <c r="CA19" s="450"/>
      <c r="CB19" s="450"/>
      <c r="CC19" s="450"/>
      <c r="CD19" s="450"/>
      <c r="CE19" s="450"/>
      <c r="CF19" s="450"/>
      <c r="CG19" s="450"/>
      <c r="CH19" s="450"/>
      <c r="CI19" s="450"/>
      <c r="CJ19" s="450"/>
      <c r="CK19" s="450"/>
      <c r="CL19" s="450"/>
      <c r="CM19" s="450"/>
      <c r="CN19" s="450"/>
      <c r="CO19" s="450"/>
      <c r="CP19" s="450"/>
      <c r="CQ19" s="450"/>
      <c r="CR19" s="450"/>
      <c r="CS19" s="450"/>
      <c r="CT19" s="450"/>
      <c r="CU19" s="450"/>
      <c r="CV19" s="450"/>
      <c r="CW19" s="450"/>
      <c r="CX19" s="450"/>
      <c r="CY19" s="450"/>
      <c r="CZ19" s="450"/>
      <c r="DA19" s="450"/>
      <c r="DB19" s="450"/>
      <c r="DC19" s="450"/>
      <c r="DD19" s="450"/>
      <c r="DE19" s="450"/>
      <c r="DF19" s="450"/>
      <c r="DG19" s="450"/>
      <c r="DH19" s="450"/>
      <c r="DI19" s="450"/>
      <c r="DJ19" s="450"/>
      <c r="DK19" s="450"/>
      <c r="DL19" s="450"/>
      <c r="DM19" s="450"/>
      <c r="DN19" s="450"/>
      <c r="DO19" s="450"/>
      <c r="DP19" s="450"/>
      <c r="DQ19" s="450"/>
      <c r="DR19" s="450"/>
      <c r="DS19" s="450"/>
      <c r="DT19" s="450"/>
      <c r="DU19" s="450"/>
      <c r="DV19" s="450"/>
      <c r="DW19" s="450"/>
      <c r="DX19" s="450"/>
      <c r="DY19" s="450"/>
      <c r="DZ19" s="450"/>
      <c r="EA19" s="450"/>
      <c r="EB19" s="450"/>
      <c r="EC19" s="450"/>
      <c r="ED19" s="450"/>
      <c r="EE19" s="450"/>
      <c r="EF19" s="450"/>
      <c r="EG19" s="450"/>
      <c r="EH19" s="450"/>
      <c r="EI19" s="450"/>
      <c r="EJ19" s="450"/>
      <c r="EK19" s="450"/>
      <c r="EL19" s="450"/>
      <c r="EM19" s="450"/>
      <c r="EN19" s="450"/>
      <c r="EO19" s="450"/>
      <c r="EP19" s="450"/>
      <c r="EQ19" s="450"/>
      <c r="ER19" s="450"/>
      <c r="ES19" s="450"/>
      <c r="ET19" s="450"/>
      <c r="EU19" s="450"/>
      <c r="EV19" s="450"/>
      <c r="EW19" s="450"/>
      <c r="EX19" s="450"/>
      <c r="EY19" s="450"/>
      <c r="EZ19" s="450"/>
      <c r="FA19" s="450"/>
      <c r="FB19" s="450"/>
      <c r="FC19" s="450"/>
      <c r="FD19" s="450"/>
      <c r="FE19" s="450"/>
      <c r="FF19" s="450"/>
      <c r="FG19" s="450"/>
      <c r="FH19" s="450"/>
      <c r="FI19" s="450"/>
      <c r="FJ19" s="450"/>
      <c r="FK19" s="450"/>
      <c r="FL19" s="450"/>
      <c r="FM19" s="450"/>
      <c r="FN19" s="450"/>
      <c r="FO19" s="450"/>
      <c r="FP19" s="450"/>
      <c r="FQ19" s="450"/>
      <c r="FR19" s="450"/>
      <c r="FS19" s="450"/>
      <c r="FT19" s="450"/>
      <c r="FU19" s="450"/>
      <c r="FV19" s="450"/>
      <c r="FW19" s="450"/>
      <c r="FX19" s="450"/>
      <c r="FY19" s="450"/>
      <c r="FZ19" s="450"/>
      <c r="GA19" s="450"/>
      <c r="GB19" s="450"/>
      <c r="GC19" s="450"/>
      <c r="GD19" s="450"/>
      <c r="GE19" s="450"/>
      <c r="GF19" s="450"/>
      <c r="GG19" s="450"/>
      <c r="GH19" s="450"/>
      <c r="GI19" s="450"/>
      <c r="GJ19" s="450"/>
      <c r="GK19" s="450"/>
      <c r="GL19" s="450"/>
      <c r="GM19" s="450"/>
      <c r="GN19" s="450"/>
      <c r="GO19" s="450"/>
      <c r="GP19" s="450"/>
      <c r="GQ19" s="450"/>
      <c r="GR19" s="450"/>
      <c r="GS19" s="450"/>
      <c r="GT19" s="450"/>
      <c r="GU19" s="450"/>
      <c r="GV19" s="450"/>
      <c r="GW19" s="450"/>
      <c r="GX19" s="450"/>
      <c r="GY19" s="450"/>
      <c r="GZ19" s="450"/>
      <c r="HA19" s="450"/>
      <c r="HB19" s="450"/>
      <c r="HC19" s="450"/>
      <c r="HD19" s="450"/>
      <c r="HE19" s="450"/>
      <c r="HF19" s="450"/>
      <c r="HG19" s="450"/>
      <c r="HH19" s="450"/>
      <c r="HI19" s="450"/>
      <c r="HJ19" s="450"/>
      <c r="HK19" s="450"/>
      <c r="HL19" s="450"/>
      <c r="HM19" s="450"/>
      <c r="HN19" s="450"/>
      <c r="HO19" s="450"/>
      <c r="HP19" s="450"/>
      <c r="HQ19" s="450"/>
      <c r="HR19" s="450"/>
      <c r="HS19" s="450"/>
      <c r="HT19" s="450"/>
      <c r="HU19" s="450"/>
      <c r="HV19" s="450"/>
      <c r="HW19" s="450"/>
      <c r="HX19" s="450"/>
      <c r="HY19" s="450"/>
      <c r="HZ19" s="450"/>
      <c r="IA19" s="450"/>
      <c r="IB19" s="450"/>
      <c r="IC19" s="450"/>
      <c r="ID19" s="450"/>
      <c r="IE19" s="450"/>
      <c r="IF19" s="450"/>
      <c r="IG19" s="450"/>
      <c r="IH19" s="450"/>
      <c r="II19" s="450"/>
      <c r="IJ19" s="450"/>
      <c r="IK19" s="450"/>
      <c r="IL19" s="450"/>
      <c r="IM19" s="450"/>
      <c r="IN19" s="450"/>
      <c r="IO19" s="450"/>
      <c r="IP19" s="450"/>
      <c r="IQ19" s="450"/>
      <c r="IR19" s="450"/>
      <c r="IS19" s="450"/>
      <c r="IT19" s="450"/>
      <c r="IU19" s="450"/>
      <c r="IV19" s="450"/>
      <c r="IW19" s="450"/>
      <c r="IX19" s="450"/>
      <c r="IY19" s="450"/>
      <c r="IZ19" s="450"/>
    </row>
    <row r="20" spans="1:260" s="742" customFormat="1" ht="18" customHeight="1" x14ac:dyDescent="0.25">
      <c r="A20" s="450"/>
      <c r="B20" s="771" t="s">
        <v>3</v>
      </c>
      <c r="C20" s="756"/>
      <c r="D20" s="764">
        <v>5216195</v>
      </c>
      <c r="E20" s="684">
        <v>10.847781718847862</v>
      </c>
      <c r="F20" s="350"/>
      <c r="G20" s="772">
        <v>644872</v>
      </c>
      <c r="H20" s="773">
        <v>10.192462402895551</v>
      </c>
      <c r="I20" s="756"/>
      <c r="J20" s="774">
        <v>200058</v>
      </c>
      <c r="K20" s="587">
        <f t="shared" si="0"/>
        <v>3.8353244079257007</v>
      </c>
      <c r="L20" s="773">
        <f>J20*100/G20</f>
        <v>31.022900668659826</v>
      </c>
      <c r="M20" s="396"/>
      <c r="N20" s="396">
        <f t="shared" si="2"/>
        <v>11</v>
      </c>
      <c r="O20" s="396">
        <v>10</v>
      </c>
      <c r="P20" s="396">
        <f t="shared" si="3"/>
        <v>21</v>
      </c>
      <c r="Q20" s="568" t="str">
        <f t="shared" si="4"/>
        <v>TOTAL</v>
      </c>
      <c r="R20" s="762">
        <f t="shared" si="5"/>
        <v>32.023091695050539</v>
      </c>
      <c r="S20" s="450"/>
      <c r="T20" s="450"/>
      <c r="U20" s="450"/>
      <c r="V20" s="450"/>
      <c r="W20" s="450"/>
      <c r="X20" s="450"/>
      <c r="Y20" s="450"/>
      <c r="Z20" s="450"/>
      <c r="AA20" s="450"/>
      <c r="AB20" s="450"/>
      <c r="AC20" s="450"/>
      <c r="AD20" s="450"/>
      <c r="AE20" s="450"/>
      <c r="AF20" s="450"/>
      <c r="AG20" s="450"/>
      <c r="AH20" s="450"/>
      <c r="AI20" s="450"/>
      <c r="AJ20" s="450"/>
      <c r="AK20" s="450"/>
      <c r="AL20" s="450"/>
      <c r="AM20" s="450"/>
      <c r="AN20" s="450"/>
      <c r="AO20" s="450"/>
      <c r="AP20" s="450"/>
      <c r="AQ20" s="450"/>
      <c r="AR20" s="450"/>
      <c r="AS20" s="450"/>
      <c r="AT20" s="450"/>
      <c r="AU20" s="450"/>
      <c r="AV20" s="450"/>
      <c r="AW20" s="450"/>
      <c r="AX20" s="450"/>
      <c r="AY20" s="450"/>
      <c r="AZ20" s="450"/>
      <c r="BA20" s="450"/>
      <c r="BB20" s="450"/>
      <c r="BC20" s="450"/>
      <c r="BD20" s="450"/>
      <c r="BE20" s="450"/>
      <c r="BF20" s="450"/>
      <c r="BG20" s="450"/>
      <c r="BH20" s="450"/>
      <c r="BI20" s="450"/>
      <c r="BJ20" s="450"/>
      <c r="BK20" s="450"/>
      <c r="BL20" s="450"/>
      <c r="BM20" s="450"/>
      <c r="BN20" s="450"/>
      <c r="BO20" s="450"/>
      <c r="BP20" s="450"/>
      <c r="BQ20" s="450"/>
      <c r="BR20" s="450"/>
      <c r="BS20" s="450"/>
      <c r="BT20" s="450"/>
      <c r="BU20" s="450"/>
      <c r="BV20" s="450"/>
      <c r="BW20" s="450"/>
      <c r="BX20" s="450"/>
      <c r="BY20" s="450"/>
      <c r="BZ20" s="450"/>
      <c r="CA20" s="450"/>
      <c r="CB20" s="450"/>
      <c r="CC20" s="450"/>
      <c r="CD20" s="450"/>
      <c r="CE20" s="450"/>
      <c r="CF20" s="450"/>
      <c r="CG20" s="450"/>
      <c r="CH20" s="450"/>
      <c r="CI20" s="450"/>
      <c r="CJ20" s="450"/>
      <c r="CK20" s="450"/>
      <c r="CL20" s="450"/>
      <c r="CM20" s="450"/>
      <c r="CN20" s="450"/>
      <c r="CO20" s="450"/>
      <c r="CP20" s="450"/>
      <c r="CQ20" s="450"/>
      <c r="CR20" s="450"/>
      <c r="CS20" s="450"/>
      <c r="CT20" s="450"/>
      <c r="CU20" s="450"/>
      <c r="CV20" s="450"/>
      <c r="CW20" s="450"/>
      <c r="CX20" s="450"/>
      <c r="CY20" s="450"/>
      <c r="CZ20" s="450"/>
      <c r="DA20" s="450"/>
      <c r="DB20" s="450"/>
      <c r="DC20" s="450"/>
      <c r="DD20" s="450"/>
      <c r="DE20" s="450"/>
      <c r="DF20" s="450"/>
      <c r="DG20" s="450"/>
      <c r="DH20" s="450"/>
      <c r="DI20" s="450"/>
      <c r="DJ20" s="450"/>
      <c r="DK20" s="450"/>
      <c r="DL20" s="450"/>
      <c r="DM20" s="450"/>
      <c r="DN20" s="450"/>
      <c r="DO20" s="450"/>
      <c r="DP20" s="450"/>
      <c r="DQ20" s="450"/>
      <c r="DR20" s="450"/>
      <c r="DS20" s="450"/>
      <c r="DT20" s="450"/>
      <c r="DU20" s="450"/>
      <c r="DV20" s="450"/>
      <c r="DW20" s="450"/>
      <c r="DX20" s="450"/>
      <c r="DY20" s="450"/>
      <c r="DZ20" s="450"/>
      <c r="EA20" s="450"/>
      <c r="EB20" s="450"/>
      <c r="EC20" s="450"/>
      <c r="ED20" s="450"/>
      <c r="EE20" s="450"/>
      <c r="EF20" s="450"/>
      <c r="EG20" s="450"/>
      <c r="EH20" s="450"/>
      <c r="EI20" s="450"/>
      <c r="EJ20" s="450"/>
      <c r="EK20" s="450"/>
      <c r="EL20" s="450"/>
      <c r="EM20" s="450"/>
      <c r="EN20" s="450"/>
      <c r="EO20" s="450"/>
      <c r="EP20" s="450"/>
      <c r="EQ20" s="450"/>
      <c r="ER20" s="450"/>
      <c r="ES20" s="450"/>
      <c r="ET20" s="450"/>
      <c r="EU20" s="450"/>
      <c r="EV20" s="450"/>
      <c r="EW20" s="450"/>
      <c r="EX20" s="450"/>
      <c r="EY20" s="450"/>
      <c r="EZ20" s="450"/>
      <c r="FA20" s="450"/>
      <c r="FB20" s="450"/>
      <c r="FC20" s="450"/>
      <c r="FD20" s="450"/>
      <c r="FE20" s="450"/>
      <c r="FF20" s="450"/>
      <c r="FG20" s="450"/>
      <c r="FH20" s="450"/>
      <c r="FI20" s="450"/>
      <c r="FJ20" s="450"/>
      <c r="FK20" s="450"/>
      <c r="FL20" s="450"/>
      <c r="FM20" s="450"/>
      <c r="FN20" s="450"/>
      <c r="FO20" s="450"/>
      <c r="FP20" s="450"/>
      <c r="FQ20" s="450"/>
      <c r="FR20" s="450"/>
      <c r="FS20" s="450"/>
      <c r="FT20" s="450"/>
      <c r="FU20" s="450"/>
      <c r="FV20" s="450"/>
      <c r="FW20" s="450"/>
      <c r="FX20" s="450"/>
      <c r="FY20" s="450"/>
      <c r="FZ20" s="450"/>
      <c r="GA20" s="450"/>
      <c r="GB20" s="450"/>
      <c r="GC20" s="450"/>
      <c r="GD20" s="450"/>
      <c r="GE20" s="450"/>
      <c r="GF20" s="450"/>
      <c r="GG20" s="450"/>
      <c r="GH20" s="450"/>
      <c r="GI20" s="450"/>
      <c r="GJ20" s="450"/>
      <c r="GK20" s="450"/>
      <c r="GL20" s="450"/>
      <c r="GM20" s="450"/>
      <c r="GN20" s="450"/>
      <c r="GO20" s="450"/>
      <c r="GP20" s="450"/>
      <c r="GQ20" s="450"/>
      <c r="GR20" s="450"/>
      <c r="GS20" s="450"/>
      <c r="GT20" s="450"/>
      <c r="GU20" s="450"/>
      <c r="GV20" s="450"/>
      <c r="GW20" s="450"/>
      <c r="GX20" s="450"/>
      <c r="GY20" s="450"/>
      <c r="GZ20" s="450"/>
      <c r="HA20" s="450"/>
      <c r="HB20" s="450"/>
      <c r="HC20" s="450"/>
      <c r="HD20" s="450"/>
      <c r="HE20" s="450"/>
      <c r="HF20" s="450"/>
      <c r="HG20" s="450"/>
      <c r="HH20" s="450"/>
      <c r="HI20" s="450"/>
      <c r="HJ20" s="450"/>
      <c r="HK20" s="450"/>
      <c r="HL20" s="450"/>
      <c r="HM20" s="450"/>
      <c r="HN20" s="450"/>
      <c r="HO20" s="450"/>
      <c r="HP20" s="450"/>
      <c r="HQ20" s="450"/>
      <c r="HR20" s="450"/>
      <c r="HS20" s="450"/>
      <c r="HT20" s="450"/>
      <c r="HU20" s="450"/>
      <c r="HV20" s="450"/>
      <c r="HW20" s="450"/>
      <c r="HX20" s="450"/>
      <c r="HY20" s="450"/>
      <c r="HZ20" s="450"/>
      <c r="IA20" s="450"/>
      <c r="IB20" s="450"/>
      <c r="IC20" s="450"/>
      <c r="ID20" s="450"/>
      <c r="IE20" s="450"/>
      <c r="IF20" s="450"/>
      <c r="IG20" s="450"/>
      <c r="IH20" s="450"/>
      <c r="II20" s="450"/>
      <c r="IJ20" s="450"/>
      <c r="IK20" s="450"/>
      <c r="IL20" s="450"/>
      <c r="IM20" s="450"/>
      <c r="IN20" s="450"/>
      <c r="IO20" s="450"/>
      <c r="IP20" s="450"/>
      <c r="IQ20" s="450"/>
      <c r="IR20" s="450"/>
      <c r="IS20" s="450"/>
      <c r="IT20" s="450"/>
      <c r="IU20" s="450"/>
      <c r="IV20" s="450"/>
      <c r="IW20" s="450"/>
      <c r="IX20" s="450"/>
      <c r="IY20" s="450"/>
      <c r="IZ20" s="450"/>
    </row>
    <row r="21" spans="1:260" s="633" customFormat="1" ht="18" customHeight="1" x14ac:dyDescent="0.25">
      <c r="A21" s="331"/>
      <c r="B21" s="763" t="s">
        <v>2</v>
      </c>
      <c r="C21" s="756"/>
      <c r="D21" s="764">
        <v>1054306</v>
      </c>
      <c r="E21" s="684">
        <v>2.1925716643782711</v>
      </c>
      <c r="F21" s="350"/>
      <c r="G21" s="765">
        <v>150537</v>
      </c>
      <c r="H21" s="766">
        <v>2.3792980820142406</v>
      </c>
      <c r="I21" s="756"/>
      <c r="J21" s="767">
        <v>56967</v>
      </c>
      <c r="K21" s="448">
        <f t="shared" si="0"/>
        <v>5.4032700183817601</v>
      </c>
      <c r="L21" s="766">
        <f t="shared" si="1"/>
        <v>37.84252376492158</v>
      </c>
      <c r="M21" s="396"/>
      <c r="N21" s="396">
        <f t="shared" si="2"/>
        <v>3</v>
      </c>
      <c r="O21" s="396">
        <v>11</v>
      </c>
      <c r="P21" s="396">
        <f t="shared" si="3"/>
        <v>10</v>
      </c>
      <c r="Q21" s="568" t="str">
        <f t="shared" si="4"/>
        <v>Comunitat Valenciana</v>
      </c>
      <c r="R21" s="762">
        <f t="shared" si="5"/>
        <v>31.022900668659826</v>
      </c>
      <c r="S21" s="331"/>
      <c r="T21" s="331"/>
      <c r="U21" s="331"/>
      <c r="V21" s="331"/>
      <c r="W21" s="331"/>
      <c r="X21" s="331"/>
      <c r="Y21" s="331"/>
      <c r="Z21" s="331"/>
      <c r="AA21" s="331"/>
      <c r="AB21" s="331"/>
      <c r="AC21" s="331"/>
      <c r="AD21" s="331"/>
      <c r="AE21" s="331"/>
      <c r="AF21" s="331"/>
      <c r="AG21" s="331"/>
      <c r="AH21" s="331"/>
      <c r="AI21" s="331"/>
      <c r="AJ21" s="331"/>
      <c r="AK21" s="331"/>
      <c r="AL21" s="331"/>
      <c r="AM21" s="331"/>
      <c r="AN21" s="331"/>
      <c r="AO21" s="331"/>
      <c r="AP21" s="331"/>
      <c r="AQ21" s="331"/>
      <c r="AR21" s="331"/>
      <c r="AS21" s="331"/>
      <c r="AT21" s="331"/>
      <c r="AU21" s="331"/>
      <c r="AV21" s="331"/>
      <c r="AW21" s="331"/>
      <c r="AX21" s="331"/>
      <c r="AY21" s="331"/>
      <c r="AZ21" s="331"/>
      <c r="BA21" s="331"/>
      <c r="BB21" s="331"/>
      <c r="BC21" s="331"/>
      <c r="BD21" s="331"/>
      <c r="BE21" s="331"/>
      <c r="BF21" s="331"/>
      <c r="BG21" s="331"/>
      <c r="BH21" s="331"/>
      <c r="BI21" s="331"/>
      <c r="BJ21" s="331"/>
      <c r="BK21" s="331"/>
      <c r="BL21" s="331"/>
      <c r="BM21" s="331"/>
      <c r="BN21" s="331"/>
      <c r="BO21" s="331"/>
      <c r="BP21" s="331"/>
      <c r="BQ21" s="331"/>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c r="HC21" s="331"/>
      <c r="HD21" s="331"/>
      <c r="HE21" s="331"/>
      <c r="HF21" s="331"/>
      <c r="HG21" s="331"/>
      <c r="HH21" s="331"/>
      <c r="HI21" s="331"/>
      <c r="HJ21" s="331"/>
      <c r="HK21" s="331"/>
      <c r="HL21" s="331"/>
      <c r="HM21" s="331"/>
      <c r="HN21" s="331"/>
      <c r="HO21" s="331"/>
      <c r="HP21" s="331"/>
      <c r="HQ21" s="331"/>
      <c r="HR21" s="331"/>
      <c r="HS21" s="331"/>
      <c r="HT21" s="331"/>
      <c r="HU21" s="331"/>
      <c r="HV21" s="331"/>
      <c r="HW21" s="331"/>
      <c r="HX21" s="331"/>
      <c r="HY21" s="331"/>
      <c r="HZ21" s="331"/>
      <c r="IA21" s="331"/>
      <c r="IB21" s="331"/>
      <c r="IC21" s="331"/>
      <c r="ID21" s="331"/>
      <c r="IE21" s="331"/>
      <c r="IF21" s="331"/>
      <c r="IG21" s="331"/>
      <c r="IH21" s="331"/>
      <c r="II21" s="331"/>
      <c r="IJ21" s="331"/>
      <c r="IK21" s="331"/>
      <c r="IL21" s="331"/>
      <c r="IM21" s="331"/>
      <c r="IN21" s="331"/>
      <c r="IO21" s="331"/>
      <c r="IP21" s="331"/>
      <c r="IQ21" s="331"/>
      <c r="IR21" s="331"/>
      <c r="IS21" s="331"/>
      <c r="IT21" s="331"/>
      <c r="IU21" s="331"/>
      <c r="IV21" s="331"/>
      <c r="IW21" s="331"/>
      <c r="IX21" s="331"/>
      <c r="IY21" s="331"/>
      <c r="IZ21" s="331"/>
    </row>
    <row r="22" spans="1:260" s="633" customFormat="1" ht="18" customHeight="1" x14ac:dyDescent="0.25">
      <c r="A22" s="331"/>
      <c r="B22" s="763" t="s">
        <v>35</v>
      </c>
      <c r="C22" s="756"/>
      <c r="D22" s="764">
        <v>2699424</v>
      </c>
      <c r="E22" s="684">
        <v>5.6138166457770797</v>
      </c>
      <c r="F22" s="350"/>
      <c r="G22" s="765">
        <v>469573</v>
      </c>
      <c r="H22" s="766">
        <v>7.4217909103122359</v>
      </c>
      <c r="I22" s="756"/>
      <c r="J22" s="767">
        <v>85120</v>
      </c>
      <c r="K22" s="448">
        <f t="shared" si="0"/>
        <v>3.1532652891876194</v>
      </c>
      <c r="L22" s="766">
        <f t="shared" si="1"/>
        <v>18.127106967393782</v>
      </c>
      <c r="M22" s="396"/>
      <c r="N22" s="396">
        <f t="shared" si="2"/>
        <v>19</v>
      </c>
      <c r="O22" s="396">
        <v>12</v>
      </c>
      <c r="P22" s="396">
        <f t="shared" si="3"/>
        <v>14</v>
      </c>
      <c r="Q22" s="568" t="str">
        <f t="shared" si="4"/>
        <v>Murcia, Región de</v>
      </c>
      <c r="R22" s="762">
        <f t="shared" si="5"/>
        <v>30.495650248005397</v>
      </c>
      <c r="S22" s="331"/>
      <c r="T22" s="331"/>
      <c r="U22" s="331"/>
      <c r="V22" s="331"/>
      <c r="W22" s="331"/>
      <c r="X22" s="331"/>
      <c r="Y22" s="331"/>
      <c r="Z22" s="331"/>
      <c r="AA22" s="331"/>
      <c r="AB22" s="331"/>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c r="HD22" s="331"/>
      <c r="HE22" s="331"/>
      <c r="HF22" s="331"/>
      <c r="HG22" s="331"/>
      <c r="HH22" s="331"/>
      <c r="HI22" s="331"/>
      <c r="HJ22" s="331"/>
      <c r="HK22" s="331"/>
      <c r="HL22" s="331"/>
      <c r="HM22" s="331"/>
      <c r="HN22" s="331"/>
      <c r="HO22" s="331"/>
      <c r="HP22" s="331"/>
      <c r="HQ22" s="331"/>
      <c r="HR22" s="331"/>
      <c r="HS22" s="331"/>
      <c r="HT22" s="331"/>
      <c r="HU22" s="331"/>
      <c r="HV22" s="331"/>
      <c r="HW22" s="331"/>
      <c r="HX22" s="331"/>
      <c r="HY22" s="331"/>
      <c r="HZ22" s="331"/>
      <c r="IA22" s="331"/>
      <c r="IB22" s="331"/>
      <c r="IC22" s="331"/>
      <c r="ID22" s="331"/>
      <c r="IE22" s="331"/>
      <c r="IF22" s="331"/>
      <c r="IG22" s="331"/>
      <c r="IH22" s="331"/>
      <c r="II22" s="331"/>
      <c r="IJ22" s="331"/>
      <c r="IK22" s="331"/>
      <c r="IL22" s="331"/>
      <c r="IM22" s="331"/>
      <c r="IN22" s="331"/>
      <c r="IO22" s="331"/>
      <c r="IP22" s="331"/>
      <c r="IQ22" s="331"/>
      <c r="IR22" s="331"/>
      <c r="IS22" s="331"/>
      <c r="IT22" s="331"/>
      <c r="IU22" s="331"/>
      <c r="IV22" s="331"/>
      <c r="IW22" s="331"/>
      <c r="IX22" s="331"/>
      <c r="IY22" s="331"/>
      <c r="IZ22" s="331"/>
    </row>
    <row r="23" spans="1:260" s="633" customFormat="1" ht="18" customHeight="1" x14ac:dyDescent="0.25">
      <c r="A23" s="331"/>
      <c r="B23" s="763" t="s">
        <v>42</v>
      </c>
      <c r="C23" s="756"/>
      <c r="D23" s="764">
        <v>6871903</v>
      </c>
      <c r="E23" s="684">
        <v>14.291050034957625</v>
      </c>
      <c r="F23" s="350"/>
      <c r="G23" s="765">
        <v>802837</v>
      </c>
      <c r="H23" s="766">
        <v>12.689163024838193</v>
      </c>
      <c r="I23" s="756"/>
      <c r="J23" s="767">
        <v>257527</v>
      </c>
      <c r="K23" s="448">
        <f t="shared" si="0"/>
        <v>3.7475354352353345</v>
      </c>
      <c r="L23" s="766">
        <f t="shared" si="1"/>
        <v>32.07712150785278</v>
      </c>
      <c r="M23" s="396"/>
      <c r="N23" s="396">
        <f t="shared" si="2"/>
        <v>9</v>
      </c>
      <c r="O23" s="396">
        <v>13</v>
      </c>
      <c r="P23" s="396">
        <f t="shared" si="3"/>
        <v>2</v>
      </c>
      <c r="Q23" s="568" t="str">
        <f t="shared" si="4"/>
        <v>Aragón</v>
      </c>
      <c r="R23" s="762">
        <f t="shared" si="5"/>
        <v>28.326891220320267</v>
      </c>
      <c r="S23" s="331"/>
      <c r="T23" s="331"/>
      <c r="U23" s="331"/>
      <c r="V23" s="331"/>
      <c r="W23" s="331"/>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c r="HV23" s="331"/>
      <c r="HW23" s="331"/>
      <c r="HX23" s="331"/>
      <c r="HY23" s="331"/>
      <c r="HZ23" s="331"/>
      <c r="IA23" s="331"/>
      <c r="IB23" s="331"/>
      <c r="IC23" s="331"/>
      <c r="ID23" s="331"/>
      <c r="IE23" s="331"/>
      <c r="IF23" s="331"/>
      <c r="IG23" s="331"/>
      <c r="IH23" s="331"/>
      <c r="II23" s="331"/>
      <c r="IJ23" s="331"/>
      <c r="IK23" s="331"/>
      <c r="IL23" s="331"/>
      <c r="IM23" s="331"/>
      <c r="IN23" s="331"/>
      <c r="IO23" s="331"/>
      <c r="IP23" s="331"/>
      <c r="IQ23" s="331"/>
      <c r="IR23" s="331"/>
      <c r="IS23" s="331"/>
      <c r="IT23" s="331"/>
      <c r="IU23" s="331"/>
      <c r="IV23" s="331"/>
      <c r="IW23" s="331"/>
      <c r="IX23" s="331"/>
      <c r="IY23" s="331"/>
      <c r="IZ23" s="331"/>
    </row>
    <row r="24" spans="1:260" s="633" customFormat="1" ht="18" customHeight="1" x14ac:dyDescent="0.25">
      <c r="A24" s="331"/>
      <c r="B24" s="763" t="s">
        <v>43</v>
      </c>
      <c r="C24" s="756"/>
      <c r="D24" s="764">
        <v>1551692</v>
      </c>
      <c r="E24" s="684">
        <v>3.2269530013510765</v>
      </c>
      <c r="F24" s="350"/>
      <c r="G24" s="765">
        <v>194149</v>
      </c>
      <c r="H24" s="766">
        <v>3.0686033554872409</v>
      </c>
      <c r="I24" s="756"/>
      <c r="J24" s="767">
        <v>59207</v>
      </c>
      <c r="K24" s="448">
        <f t="shared" si="0"/>
        <v>3.8156412483920779</v>
      </c>
      <c r="L24" s="766">
        <f>J24*100/G24</f>
        <v>30.495650248005397</v>
      </c>
      <c r="M24" s="396"/>
      <c r="N24" s="396">
        <f t="shared" si="2"/>
        <v>12</v>
      </c>
      <c r="O24" s="396">
        <v>14</v>
      </c>
      <c r="P24" s="396">
        <f t="shared" si="3"/>
        <v>18</v>
      </c>
      <c r="Q24" s="568" t="str">
        <f t="shared" si="4"/>
        <v>Ceuta y Melilla</v>
      </c>
      <c r="R24" s="762">
        <f t="shared" si="5"/>
        <v>26.64123272060645</v>
      </c>
      <c r="S24" s="331"/>
      <c r="T24" s="331"/>
      <c r="U24" s="331"/>
      <c r="V24" s="331"/>
      <c r="W24" s="331"/>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c r="HV24" s="331"/>
      <c r="HW24" s="331"/>
      <c r="HX24" s="331"/>
      <c r="HY24" s="331"/>
      <c r="HZ24" s="331"/>
      <c r="IA24" s="331"/>
      <c r="IB24" s="331"/>
      <c r="IC24" s="331"/>
      <c r="ID24" s="331"/>
      <c r="IE24" s="331"/>
      <c r="IF24" s="331"/>
      <c r="IG24" s="331"/>
      <c r="IH24" s="331"/>
      <c r="II24" s="331"/>
      <c r="IJ24" s="331"/>
      <c r="IK24" s="331"/>
      <c r="IL24" s="331"/>
      <c r="IM24" s="331"/>
      <c r="IN24" s="331"/>
      <c r="IO24" s="331"/>
      <c r="IP24" s="331"/>
      <c r="IQ24" s="331"/>
      <c r="IR24" s="331"/>
      <c r="IS24" s="331"/>
      <c r="IT24" s="331"/>
      <c r="IU24" s="331"/>
      <c r="IV24" s="331"/>
      <c r="IW24" s="331"/>
      <c r="IX24" s="331"/>
      <c r="IY24" s="331"/>
      <c r="IZ24" s="331"/>
    </row>
    <row r="25" spans="1:260" s="633" customFormat="1" ht="18" customHeight="1" x14ac:dyDescent="0.25">
      <c r="A25" s="331"/>
      <c r="B25" s="763" t="s">
        <v>44</v>
      </c>
      <c r="C25" s="756"/>
      <c r="D25" s="768">
        <v>672155</v>
      </c>
      <c r="E25" s="684">
        <v>1.3978370672937237</v>
      </c>
      <c r="F25" s="350"/>
      <c r="G25" s="769">
        <v>81351</v>
      </c>
      <c r="H25" s="766">
        <v>1.2857854100316899</v>
      </c>
      <c r="I25" s="756"/>
      <c r="J25" s="767">
        <v>21123</v>
      </c>
      <c r="K25" s="448">
        <f t="shared" si="0"/>
        <v>3.1425787206819855</v>
      </c>
      <c r="L25" s="766">
        <f t="shared" si="1"/>
        <v>25.965261643987166</v>
      </c>
      <c r="M25" s="396"/>
      <c r="N25" s="396">
        <f t="shared" si="2"/>
        <v>15</v>
      </c>
      <c r="O25" s="396">
        <v>15</v>
      </c>
      <c r="P25" s="396">
        <f t="shared" si="3"/>
        <v>15</v>
      </c>
      <c r="Q25" s="568" t="str">
        <f t="shared" si="4"/>
        <v>Navarra, Comunidad Foral de</v>
      </c>
      <c r="R25" s="770">
        <f t="shared" si="5"/>
        <v>25.965261643987166</v>
      </c>
      <c r="S25" s="331"/>
      <c r="T25" s="331"/>
      <c r="U25" s="331"/>
      <c r="V25" s="331"/>
      <c r="W25" s="331"/>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c r="HV25" s="331"/>
      <c r="HW25" s="331"/>
      <c r="HX25" s="331"/>
      <c r="HY25" s="331"/>
      <c r="HZ25" s="331"/>
      <c r="IA25" s="331"/>
      <c r="IB25" s="331"/>
      <c r="IC25" s="331"/>
      <c r="ID25" s="331"/>
      <c r="IE25" s="331"/>
      <c r="IF25" s="331"/>
      <c r="IG25" s="331"/>
      <c r="IH25" s="331"/>
      <c r="II25" s="331"/>
      <c r="IJ25" s="331"/>
      <c r="IK25" s="331"/>
      <c r="IL25" s="331"/>
      <c r="IM25" s="331"/>
      <c r="IN25" s="331"/>
      <c r="IO25" s="331"/>
      <c r="IP25" s="331"/>
      <c r="IQ25" s="331"/>
      <c r="IR25" s="331"/>
      <c r="IS25" s="331"/>
      <c r="IT25" s="331"/>
      <c r="IU25" s="331"/>
      <c r="IV25" s="331"/>
      <c r="IW25" s="331"/>
      <c r="IX25" s="331"/>
      <c r="IY25" s="331"/>
      <c r="IZ25" s="331"/>
    </row>
    <row r="26" spans="1:260" s="633" customFormat="1" ht="18" customHeight="1" x14ac:dyDescent="0.25">
      <c r="A26" s="331"/>
      <c r="B26" s="763" t="s">
        <v>45</v>
      </c>
      <c r="C26" s="756"/>
      <c r="D26" s="768">
        <v>2216302</v>
      </c>
      <c r="E26" s="684">
        <v>4.6090992225263738</v>
      </c>
      <c r="F26" s="350"/>
      <c r="G26" s="769">
        <v>328385</v>
      </c>
      <c r="H26" s="766">
        <v>5.1902575490560219</v>
      </c>
      <c r="I26" s="756"/>
      <c r="J26" s="767">
        <v>117475</v>
      </c>
      <c r="K26" s="448">
        <f t="shared" si="0"/>
        <v>5.3004960515308834</v>
      </c>
      <c r="L26" s="766">
        <f t="shared" si="1"/>
        <v>35.773558475569835</v>
      </c>
      <c r="M26" s="396"/>
      <c r="N26" s="396">
        <f t="shared" si="2"/>
        <v>5</v>
      </c>
      <c r="O26" s="396">
        <v>16</v>
      </c>
      <c r="P26" s="396">
        <f t="shared" si="3"/>
        <v>6</v>
      </c>
      <c r="Q26" s="568" t="str">
        <f t="shared" si="4"/>
        <v>Cantabria</v>
      </c>
      <c r="R26" s="762">
        <f t="shared" si="5"/>
        <v>23.403722978382707</v>
      </c>
      <c r="S26" s="331"/>
      <c r="T26" s="331"/>
      <c r="U26" s="331"/>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c r="HF26" s="331"/>
      <c r="HG26" s="331"/>
      <c r="HH26" s="331"/>
      <c r="HI26" s="331"/>
      <c r="HJ26" s="331"/>
      <c r="HK26" s="331"/>
      <c r="HL26" s="331"/>
      <c r="HM26" s="331"/>
      <c r="HN26" s="331"/>
      <c r="HO26" s="331"/>
      <c r="HP26" s="331"/>
      <c r="HQ26" s="331"/>
      <c r="HR26" s="331"/>
      <c r="HS26" s="331"/>
      <c r="HT26" s="331"/>
      <c r="HU26" s="331"/>
      <c r="HV26" s="331"/>
      <c r="HW26" s="331"/>
      <c r="HX26" s="331"/>
      <c r="HY26" s="331"/>
      <c r="HZ26" s="331"/>
      <c r="IA26" s="331"/>
      <c r="IB26" s="331"/>
      <c r="IC26" s="331"/>
      <c r="ID26" s="331"/>
      <c r="IE26" s="331"/>
      <c r="IF26" s="331"/>
      <c r="IG26" s="331"/>
      <c r="IH26" s="331"/>
      <c r="II26" s="331"/>
      <c r="IJ26" s="331"/>
      <c r="IK26" s="331"/>
      <c r="IL26" s="331"/>
      <c r="IM26" s="331"/>
      <c r="IN26" s="331"/>
      <c r="IO26" s="331"/>
      <c r="IP26" s="331"/>
      <c r="IQ26" s="331"/>
      <c r="IR26" s="331"/>
      <c r="IS26" s="331"/>
      <c r="IT26" s="331"/>
      <c r="IU26" s="331"/>
      <c r="IV26" s="331"/>
      <c r="IW26" s="331"/>
      <c r="IX26" s="331"/>
      <c r="IY26" s="331"/>
      <c r="IZ26" s="331"/>
    </row>
    <row r="27" spans="1:260" s="633" customFormat="1" ht="18" customHeight="1" x14ac:dyDescent="0.25">
      <c r="A27" s="331"/>
      <c r="B27" s="763" t="s">
        <v>46</v>
      </c>
      <c r="C27" s="756"/>
      <c r="D27" s="768">
        <v>322282</v>
      </c>
      <c r="E27" s="686">
        <v>0.67022892892495911</v>
      </c>
      <c r="F27" s="350"/>
      <c r="G27" s="769">
        <v>42149</v>
      </c>
      <c r="H27" s="775">
        <v>0.66618196761472748</v>
      </c>
      <c r="I27" s="756"/>
      <c r="J27" s="767">
        <v>14750</v>
      </c>
      <c r="K27" s="448">
        <f t="shared" si="0"/>
        <v>4.5767371432472181</v>
      </c>
      <c r="L27" s="775">
        <f t="shared" si="1"/>
        <v>34.994899048613256</v>
      </c>
      <c r="M27" s="396"/>
      <c r="N27" s="396">
        <f t="shared" si="2"/>
        <v>6</v>
      </c>
      <c r="O27" s="396">
        <v>17</v>
      </c>
      <c r="P27" s="396">
        <f t="shared" si="3"/>
        <v>3</v>
      </c>
      <c r="Q27" s="568" t="str">
        <f t="shared" si="4"/>
        <v>Asturias, Principado de</v>
      </c>
      <c r="R27" s="762">
        <f t="shared" si="5"/>
        <v>23.115329181736602</v>
      </c>
      <c r="S27" s="331"/>
      <c r="T27" s="331"/>
      <c r="U27" s="331"/>
      <c r="V27" s="331"/>
      <c r="W27" s="331"/>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c r="HV27" s="331"/>
      <c r="HW27" s="331"/>
      <c r="HX27" s="331"/>
      <c r="HY27" s="331"/>
      <c r="HZ27" s="331"/>
      <c r="IA27" s="331"/>
      <c r="IB27" s="331"/>
      <c r="IC27" s="331"/>
      <c r="ID27" s="331"/>
      <c r="IE27" s="331"/>
      <c r="IF27" s="331"/>
      <c r="IG27" s="331"/>
      <c r="IH27" s="331"/>
      <c r="II27" s="331"/>
      <c r="IJ27" s="331"/>
      <c r="IK27" s="331"/>
      <c r="IL27" s="331"/>
      <c r="IM27" s="331"/>
      <c r="IN27" s="331"/>
      <c r="IO27" s="331"/>
      <c r="IP27" s="331"/>
      <c r="IQ27" s="331"/>
      <c r="IR27" s="331"/>
      <c r="IS27" s="331"/>
      <c r="IT27" s="331"/>
      <c r="IU27" s="331"/>
      <c r="IV27" s="331"/>
      <c r="IW27" s="331"/>
      <c r="IX27" s="331"/>
      <c r="IY27" s="331"/>
      <c r="IZ27" s="331"/>
    </row>
    <row r="28" spans="1:260" s="633" customFormat="1" ht="18" customHeight="1" x14ac:dyDescent="0.25">
      <c r="A28" s="331"/>
      <c r="B28" s="763" t="s">
        <v>1</v>
      </c>
      <c r="C28" s="756"/>
      <c r="D28" s="769">
        <v>168545</v>
      </c>
      <c r="E28" s="775">
        <v>0.35051208204509476</v>
      </c>
      <c r="F28" s="328"/>
      <c r="G28" s="769">
        <v>20183</v>
      </c>
      <c r="H28" s="775">
        <v>0.31900046625941408</v>
      </c>
      <c r="I28" s="756"/>
      <c r="J28" s="767">
        <v>5377</v>
      </c>
      <c r="K28" s="448">
        <f t="shared" si="0"/>
        <v>3.1902459283870774</v>
      </c>
      <c r="L28" s="775">
        <f t="shared" si="1"/>
        <v>26.64123272060645</v>
      </c>
      <c r="M28" s="396"/>
      <c r="N28" s="396">
        <f t="shared" si="2"/>
        <v>14</v>
      </c>
      <c r="O28" s="396">
        <v>18</v>
      </c>
      <c r="P28" s="396">
        <f t="shared" si="3"/>
        <v>5</v>
      </c>
      <c r="Q28" s="568" t="str">
        <f t="shared" si="4"/>
        <v>Canarias</v>
      </c>
      <c r="R28" s="762">
        <f t="shared" si="5"/>
        <v>23.065880543450398</v>
      </c>
      <c r="S28" s="328"/>
      <c r="T28" s="328"/>
      <c r="U28" s="331"/>
      <c r="V28" s="331"/>
      <c r="W28" s="331"/>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c r="HV28" s="331"/>
      <c r="HW28" s="331"/>
      <c r="HX28" s="331"/>
      <c r="HY28" s="331"/>
      <c r="HZ28" s="331"/>
      <c r="IA28" s="331"/>
      <c r="IB28" s="331"/>
      <c r="IC28" s="331"/>
      <c r="ID28" s="331"/>
      <c r="IE28" s="331"/>
      <c r="IF28" s="331"/>
      <c r="IG28" s="331"/>
      <c r="IH28" s="331"/>
      <c r="II28" s="331"/>
      <c r="IJ28" s="331"/>
      <c r="IK28" s="331"/>
      <c r="IL28" s="331"/>
      <c r="IM28" s="331"/>
      <c r="IN28" s="331"/>
      <c r="IO28" s="331"/>
      <c r="IP28" s="331"/>
      <c r="IQ28" s="331"/>
      <c r="IR28" s="331"/>
      <c r="IS28" s="331"/>
      <c r="IT28" s="331"/>
      <c r="IU28" s="331"/>
      <c r="IV28" s="331"/>
      <c r="IW28" s="331"/>
      <c r="IX28" s="331"/>
      <c r="IY28" s="331"/>
      <c r="IZ28" s="331"/>
    </row>
    <row r="29" spans="1:260" s="633" customFormat="1" ht="6" customHeight="1" x14ac:dyDescent="0.25">
      <c r="A29" s="331"/>
      <c r="B29" s="743"/>
      <c r="C29" s="331"/>
      <c r="D29" s="776"/>
      <c r="E29" s="777"/>
      <c r="F29" s="322"/>
      <c r="G29" s="776"/>
      <c r="H29" s="777"/>
      <c r="I29" s="331"/>
      <c r="J29" s="776"/>
      <c r="K29" s="778"/>
      <c r="L29" s="777"/>
      <c r="M29" s="396"/>
      <c r="N29" s="396"/>
      <c r="O29" s="396">
        <v>19</v>
      </c>
      <c r="P29" s="396">
        <f t="shared" si="3"/>
        <v>12</v>
      </c>
      <c r="Q29" s="568" t="str">
        <f t="shared" si="4"/>
        <v>Galicia</v>
      </c>
      <c r="R29" s="762">
        <f t="shared" si="5"/>
        <v>18.127106967393782</v>
      </c>
      <c r="S29" s="316"/>
      <c r="T29" s="316"/>
      <c r="U29" s="331"/>
      <c r="V29" s="331"/>
      <c r="W29" s="331"/>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c r="HV29" s="331"/>
      <c r="HW29" s="331"/>
      <c r="HX29" s="331"/>
      <c r="HY29" s="331"/>
      <c r="HZ29" s="331"/>
      <c r="IA29" s="331"/>
      <c r="IB29" s="331"/>
      <c r="IC29" s="331"/>
      <c r="ID29" s="331"/>
      <c r="IE29" s="331"/>
      <c r="IF29" s="331"/>
      <c r="IG29" s="331"/>
      <c r="IH29" s="331"/>
      <c r="II29" s="331"/>
      <c r="IJ29" s="331"/>
      <c r="IK29" s="331"/>
      <c r="IL29" s="331"/>
      <c r="IM29" s="331"/>
      <c r="IN29" s="331"/>
      <c r="IO29" s="331"/>
      <c r="IP29" s="331"/>
      <c r="IQ29" s="331"/>
      <c r="IR29" s="331"/>
      <c r="IS29" s="331"/>
      <c r="IT29" s="331"/>
      <c r="IU29" s="331"/>
      <c r="IV29" s="331"/>
      <c r="IW29" s="331"/>
      <c r="IX29" s="331"/>
      <c r="IY29" s="331"/>
      <c r="IZ29" s="331"/>
    </row>
    <row r="30" spans="1:260" s="633" customFormat="1" ht="5.25" customHeight="1" x14ac:dyDescent="0.25">
      <c r="A30" s="331"/>
      <c r="B30" s="779"/>
      <c r="C30" s="779"/>
      <c r="D30" s="327"/>
      <c r="E30" s="438"/>
      <c r="F30" s="449"/>
      <c r="G30" s="779"/>
      <c r="H30" s="780"/>
      <c r="I30" s="779"/>
      <c r="J30" s="328"/>
      <c r="K30" s="328"/>
      <c r="L30" s="781"/>
      <c r="M30" s="782"/>
      <c r="N30" s="396"/>
      <c r="O30" s="396"/>
      <c r="P30" s="396"/>
      <c r="Q30" s="396"/>
      <c r="R30" s="396"/>
      <c r="S30" s="328"/>
      <c r="T30" s="328"/>
      <c r="U30" s="331"/>
      <c r="V30" s="331"/>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c r="HV30" s="331"/>
      <c r="HW30" s="331"/>
      <c r="HX30" s="331"/>
      <c r="HY30" s="331"/>
      <c r="HZ30" s="331"/>
      <c r="IA30" s="331"/>
      <c r="IB30" s="331"/>
      <c r="IC30" s="331"/>
      <c r="ID30" s="331"/>
      <c r="IE30" s="331"/>
      <c r="IF30" s="331"/>
      <c r="IG30" s="331"/>
      <c r="IH30" s="331"/>
      <c r="II30" s="331"/>
      <c r="IJ30" s="331"/>
      <c r="IK30" s="331"/>
      <c r="IL30" s="331"/>
      <c r="IM30" s="331"/>
      <c r="IN30" s="331"/>
      <c r="IO30" s="331"/>
      <c r="IP30" s="331"/>
      <c r="IQ30" s="331"/>
      <c r="IR30" s="331"/>
      <c r="IS30" s="331"/>
      <c r="IT30" s="331"/>
      <c r="IU30" s="331"/>
      <c r="IV30" s="331"/>
      <c r="IW30" s="331"/>
      <c r="IX30" s="331"/>
      <c r="IY30" s="331"/>
      <c r="IZ30" s="331"/>
    </row>
    <row r="31" spans="1:260" s="918" customFormat="1" ht="15.75" customHeight="1" x14ac:dyDescent="0.25">
      <c r="A31" s="329"/>
      <c r="B31" s="1260" t="s">
        <v>0</v>
      </c>
      <c r="C31" s="320"/>
      <c r="D31" s="1261">
        <f>SUM(D11:D28)</f>
        <v>48085361</v>
      </c>
      <c r="E31" s="1262">
        <f>SUM(E11:E28)</f>
        <v>99.999999999999986</v>
      </c>
      <c r="F31" s="591"/>
      <c r="G31" s="1261">
        <f>SUM(G11:G28)</f>
        <v>6326950</v>
      </c>
      <c r="H31" s="1262">
        <f>SUM(H11:H28)</f>
        <v>100.00000000000003</v>
      </c>
      <c r="I31" s="320"/>
      <c r="J31" s="1261">
        <f>SUM(J11:J30)</f>
        <v>2026085</v>
      </c>
      <c r="K31" s="1263">
        <f>J31*100/D31</f>
        <v>4.213517290636541</v>
      </c>
      <c r="L31" s="1262">
        <f>J31*100/G31</f>
        <v>32.023091695050539</v>
      </c>
      <c r="M31" s="329"/>
      <c r="N31" s="329">
        <f t="shared" si="2"/>
        <v>10</v>
      </c>
      <c r="O31" s="329"/>
      <c r="P31" s="329"/>
      <c r="Q31" s="329"/>
      <c r="R31" s="329"/>
      <c r="S31" s="329"/>
      <c r="T31" s="329"/>
      <c r="U31" s="329"/>
      <c r="V31" s="329"/>
      <c r="W31" s="329"/>
      <c r="X31" s="329"/>
      <c r="Y31" s="329"/>
      <c r="Z31" s="329"/>
      <c r="AA31" s="329"/>
      <c r="AB31" s="329"/>
      <c r="AC31" s="329"/>
      <c r="AD31" s="329"/>
      <c r="AE31" s="329"/>
      <c r="AF31" s="329"/>
      <c r="AG31" s="329"/>
      <c r="AH31" s="329"/>
      <c r="AI31" s="329"/>
      <c r="AJ31" s="329"/>
      <c r="AK31" s="329"/>
      <c r="AL31" s="329"/>
      <c r="AM31" s="329"/>
      <c r="AN31" s="329"/>
      <c r="AO31" s="329"/>
      <c r="AP31" s="329"/>
      <c r="AQ31" s="329"/>
      <c r="AR31" s="329"/>
      <c r="AS31" s="329"/>
      <c r="AT31" s="329"/>
      <c r="AU31" s="329"/>
      <c r="AV31" s="329"/>
      <c r="AW31" s="329"/>
      <c r="AX31" s="329"/>
      <c r="AY31" s="329"/>
      <c r="AZ31" s="329"/>
      <c r="BA31" s="329"/>
      <c r="BB31" s="329"/>
      <c r="BC31" s="329"/>
      <c r="BD31" s="329"/>
      <c r="BE31" s="329"/>
      <c r="BF31" s="329"/>
      <c r="BG31" s="329"/>
      <c r="BH31" s="329"/>
      <c r="BI31" s="329"/>
      <c r="BJ31" s="329"/>
      <c r="BK31" s="329"/>
      <c r="BL31" s="329"/>
      <c r="BM31" s="329"/>
      <c r="BN31" s="329"/>
      <c r="BO31" s="329"/>
      <c r="BP31" s="329"/>
      <c r="BQ31" s="329"/>
      <c r="BR31" s="329"/>
      <c r="BS31" s="329"/>
      <c r="BT31" s="329"/>
      <c r="BU31" s="329"/>
      <c r="BV31" s="329"/>
      <c r="BW31" s="329"/>
      <c r="BX31" s="329"/>
      <c r="BY31" s="329"/>
      <c r="BZ31" s="329"/>
      <c r="CA31" s="329"/>
      <c r="CB31" s="329"/>
      <c r="CC31" s="329"/>
      <c r="CD31" s="329"/>
      <c r="CE31" s="329"/>
      <c r="CF31" s="329"/>
      <c r="CG31" s="329"/>
      <c r="CH31" s="329"/>
      <c r="CI31" s="329"/>
      <c r="CJ31" s="329"/>
      <c r="CK31" s="329"/>
      <c r="CL31" s="329"/>
      <c r="CM31" s="329"/>
      <c r="CN31" s="329"/>
      <c r="CO31" s="329"/>
      <c r="CP31" s="329"/>
      <c r="CQ31" s="329"/>
      <c r="CR31" s="329"/>
      <c r="CS31" s="329"/>
      <c r="CT31" s="329"/>
      <c r="CU31" s="329"/>
      <c r="CV31" s="329"/>
      <c r="CW31" s="329"/>
      <c r="CX31" s="329"/>
      <c r="CY31" s="329"/>
      <c r="CZ31" s="329"/>
      <c r="DA31" s="329"/>
      <c r="DB31" s="329"/>
      <c r="DC31" s="329"/>
      <c r="DD31" s="329"/>
      <c r="DE31" s="329"/>
      <c r="DF31" s="329"/>
      <c r="DG31" s="329"/>
      <c r="DH31" s="329"/>
      <c r="DI31" s="329"/>
      <c r="DJ31" s="329"/>
      <c r="DK31" s="329"/>
      <c r="DL31" s="329"/>
      <c r="DM31" s="329"/>
      <c r="DN31" s="329"/>
      <c r="DO31" s="329"/>
      <c r="DP31" s="329"/>
      <c r="DQ31" s="329"/>
      <c r="DR31" s="329"/>
      <c r="DS31" s="329"/>
      <c r="DT31" s="329"/>
      <c r="DU31" s="329"/>
      <c r="DV31" s="329"/>
      <c r="DW31" s="329"/>
      <c r="DX31" s="329"/>
      <c r="DY31" s="329"/>
      <c r="DZ31" s="329"/>
      <c r="EA31" s="329"/>
      <c r="EB31" s="329"/>
      <c r="EC31" s="329"/>
      <c r="ED31" s="329"/>
      <c r="EE31" s="329"/>
      <c r="EF31" s="329"/>
      <c r="EG31" s="329"/>
      <c r="EH31" s="329"/>
      <c r="EI31" s="329"/>
      <c r="EJ31" s="329"/>
      <c r="EK31" s="329"/>
      <c r="EL31" s="329"/>
      <c r="EM31" s="329"/>
      <c r="EN31" s="329"/>
      <c r="EO31" s="329"/>
      <c r="EP31" s="329"/>
      <c r="EQ31" s="329"/>
      <c r="ER31" s="329"/>
      <c r="ES31" s="329"/>
      <c r="ET31" s="329"/>
      <c r="EU31" s="329"/>
      <c r="EV31" s="329"/>
      <c r="EW31" s="329"/>
      <c r="EX31" s="329"/>
      <c r="EY31" s="329"/>
      <c r="EZ31" s="329"/>
      <c r="FA31" s="329"/>
      <c r="FB31" s="329"/>
      <c r="FC31" s="329"/>
      <c r="FD31" s="329"/>
      <c r="FE31" s="329"/>
      <c r="FF31" s="329"/>
      <c r="FG31" s="329"/>
      <c r="FH31" s="329"/>
      <c r="FI31" s="329"/>
      <c r="FJ31" s="329"/>
      <c r="FK31" s="329"/>
      <c r="FL31" s="329"/>
      <c r="FM31" s="329"/>
      <c r="FN31" s="329"/>
      <c r="FO31" s="329"/>
      <c r="FP31" s="329"/>
      <c r="FQ31" s="329"/>
      <c r="FR31" s="329"/>
      <c r="FS31" s="329"/>
      <c r="FT31" s="329"/>
      <c r="FU31" s="329"/>
      <c r="FV31" s="329"/>
      <c r="FW31" s="329"/>
      <c r="FX31" s="329"/>
      <c r="FY31" s="329"/>
      <c r="FZ31" s="329"/>
      <c r="GA31" s="329"/>
      <c r="GB31" s="329"/>
      <c r="GC31" s="329"/>
      <c r="GD31" s="329"/>
      <c r="GE31" s="329"/>
      <c r="GF31" s="329"/>
      <c r="GG31" s="329"/>
      <c r="GH31" s="329"/>
      <c r="GI31" s="329"/>
      <c r="GJ31" s="329"/>
      <c r="GK31" s="329"/>
      <c r="GL31" s="329"/>
      <c r="GM31" s="329"/>
      <c r="GN31" s="329"/>
      <c r="GO31" s="329"/>
      <c r="GP31" s="329"/>
      <c r="GQ31" s="329"/>
      <c r="GR31" s="329"/>
      <c r="GS31" s="329"/>
      <c r="GT31" s="329"/>
      <c r="GU31" s="329"/>
      <c r="GV31" s="329"/>
      <c r="GW31" s="329"/>
      <c r="GX31" s="329"/>
      <c r="GY31" s="329"/>
      <c r="GZ31" s="329"/>
      <c r="HA31" s="329"/>
      <c r="HB31" s="329"/>
      <c r="HC31" s="329"/>
      <c r="HD31" s="329"/>
      <c r="HE31" s="329"/>
      <c r="HF31" s="329"/>
      <c r="HG31" s="329"/>
      <c r="HH31" s="329"/>
      <c r="HI31" s="329"/>
      <c r="HJ31" s="329"/>
      <c r="HK31" s="329"/>
      <c r="HL31" s="329"/>
      <c r="HM31" s="329"/>
      <c r="HN31" s="329"/>
      <c r="HO31" s="329"/>
      <c r="HP31" s="329"/>
      <c r="HQ31" s="329"/>
      <c r="HR31" s="329"/>
      <c r="HS31" s="329"/>
      <c r="HT31" s="329"/>
      <c r="HU31" s="329"/>
      <c r="HV31" s="329"/>
      <c r="HW31" s="329"/>
      <c r="HX31" s="329"/>
      <c r="HY31" s="329"/>
      <c r="HZ31" s="329"/>
      <c r="IA31" s="329"/>
      <c r="IB31" s="329"/>
      <c r="IC31" s="329"/>
      <c r="ID31" s="329"/>
      <c r="IE31" s="329"/>
      <c r="IF31" s="329"/>
      <c r="IG31" s="329"/>
      <c r="IH31" s="329"/>
      <c r="II31" s="329"/>
      <c r="IJ31" s="329"/>
      <c r="IK31" s="329"/>
      <c r="IL31" s="329"/>
      <c r="IM31" s="329"/>
      <c r="IN31" s="329"/>
      <c r="IO31" s="329"/>
      <c r="IP31" s="329"/>
      <c r="IQ31" s="329"/>
      <c r="IR31" s="329"/>
      <c r="IS31" s="329"/>
      <c r="IT31" s="329"/>
      <c r="IU31" s="329"/>
      <c r="IV31" s="329"/>
      <c r="IW31" s="329"/>
      <c r="IX31" s="329"/>
      <c r="IY31" s="329"/>
      <c r="IZ31" s="329"/>
    </row>
    <row r="32" spans="1:260" s="631" customFormat="1" ht="6" customHeight="1" x14ac:dyDescent="0.25">
      <c r="A32" s="328"/>
      <c r="B32" s="783"/>
      <c r="C32" s="322"/>
      <c r="D32" s="451"/>
      <c r="E32" s="451"/>
      <c r="F32" s="322"/>
      <c r="G32" s="746"/>
      <c r="H32" s="747"/>
      <c r="I32" s="322"/>
      <c r="J32" s="746"/>
      <c r="K32" s="746"/>
      <c r="L32" s="747"/>
      <c r="M32" s="784"/>
      <c r="N32" s="784"/>
      <c r="O32" s="333"/>
      <c r="P32" s="333"/>
      <c r="Q32" s="333"/>
      <c r="R32" s="394"/>
      <c r="S32" s="333"/>
      <c r="T32" s="333"/>
      <c r="U32" s="328"/>
      <c r="V32" s="328"/>
      <c r="W32" s="328"/>
      <c r="X32" s="328"/>
      <c r="Y32" s="328"/>
      <c r="Z32" s="328"/>
      <c r="AA32" s="328"/>
      <c r="AB32" s="328"/>
      <c r="AC32" s="328"/>
      <c r="AD32" s="328"/>
      <c r="AE32" s="328"/>
      <c r="AF32" s="328"/>
      <c r="AG32" s="328"/>
      <c r="AH32" s="328"/>
      <c r="AI32" s="328"/>
      <c r="AJ32" s="328"/>
      <c r="AK32" s="328"/>
      <c r="AL32" s="328"/>
      <c r="AM32" s="328"/>
      <c r="AN32" s="328"/>
      <c r="AO32" s="328"/>
      <c r="AP32" s="328"/>
      <c r="AQ32" s="328"/>
      <c r="AR32" s="328"/>
      <c r="AS32" s="328"/>
      <c r="AT32" s="328"/>
      <c r="AU32" s="328"/>
      <c r="AV32" s="328"/>
      <c r="AW32" s="328"/>
      <c r="AX32" s="328"/>
      <c r="AY32" s="328"/>
      <c r="AZ32" s="328"/>
      <c r="BA32" s="328"/>
      <c r="BB32" s="328"/>
      <c r="BC32" s="328"/>
      <c r="BD32" s="328"/>
      <c r="BE32" s="328"/>
      <c r="BF32" s="328"/>
      <c r="BG32" s="328"/>
      <c r="BH32" s="328"/>
      <c r="BI32" s="328"/>
      <c r="BJ32" s="328"/>
      <c r="BK32" s="328"/>
      <c r="BL32" s="328"/>
      <c r="BM32" s="328"/>
      <c r="BN32" s="328"/>
      <c r="BO32" s="328"/>
      <c r="BP32" s="328"/>
      <c r="BQ32" s="328"/>
      <c r="BR32" s="328"/>
      <c r="BS32" s="328"/>
      <c r="BT32" s="328"/>
      <c r="BU32" s="328"/>
      <c r="BV32" s="328"/>
      <c r="BW32" s="328"/>
      <c r="BX32" s="328"/>
      <c r="BY32" s="328"/>
      <c r="BZ32" s="328"/>
      <c r="CA32" s="328"/>
      <c r="CB32" s="328"/>
      <c r="CC32" s="328"/>
      <c r="CD32" s="328"/>
      <c r="CE32" s="328"/>
      <c r="CF32" s="328"/>
      <c r="CG32" s="328"/>
      <c r="CH32" s="328"/>
      <c r="CI32" s="328"/>
      <c r="CJ32" s="328"/>
      <c r="CK32" s="328"/>
      <c r="CL32" s="328"/>
      <c r="CM32" s="328"/>
      <c r="CN32" s="328"/>
      <c r="CO32" s="328"/>
      <c r="CP32" s="328"/>
      <c r="CQ32" s="328"/>
      <c r="CR32" s="328"/>
      <c r="CS32" s="328"/>
      <c r="CT32" s="328"/>
      <c r="CU32" s="328"/>
      <c r="CV32" s="328"/>
      <c r="CW32" s="328"/>
      <c r="CX32" s="328"/>
      <c r="CY32" s="328"/>
      <c r="CZ32" s="328"/>
      <c r="DA32" s="328"/>
      <c r="DB32" s="328"/>
      <c r="DC32" s="328"/>
      <c r="DD32" s="328"/>
      <c r="DE32" s="328"/>
      <c r="DF32" s="328"/>
      <c r="DG32" s="328"/>
      <c r="DH32" s="328"/>
      <c r="DI32" s="328"/>
      <c r="DJ32" s="328"/>
      <c r="DK32" s="328"/>
      <c r="DL32" s="328"/>
      <c r="DM32" s="328"/>
      <c r="DN32" s="328"/>
      <c r="DO32" s="328"/>
      <c r="DP32" s="328"/>
      <c r="DQ32" s="328"/>
      <c r="DR32" s="328"/>
      <c r="DS32" s="328"/>
      <c r="DT32" s="328"/>
      <c r="DU32" s="328"/>
      <c r="DV32" s="328"/>
      <c r="DW32" s="328"/>
      <c r="DX32" s="328"/>
      <c r="DY32" s="328"/>
      <c r="DZ32" s="328"/>
      <c r="EA32" s="328"/>
      <c r="EB32" s="328"/>
      <c r="EC32" s="328"/>
      <c r="ED32" s="328"/>
      <c r="EE32" s="328"/>
      <c r="EF32" s="328"/>
      <c r="EG32" s="328"/>
      <c r="EH32" s="328"/>
      <c r="EI32" s="328"/>
      <c r="EJ32" s="328"/>
      <c r="EK32" s="328"/>
      <c r="EL32" s="328"/>
      <c r="EM32" s="328"/>
      <c r="EN32" s="328"/>
      <c r="EO32" s="328"/>
      <c r="EP32" s="328"/>
      <c r="EQ32" s="328"/>
      <c r="ER32" s="328"/>
      <c r="ES32" s="328"/>
      <c r="ET32" s="328"/>
      <c r="EU32" s="328"/>
      <c r="EV32" s="328"/>
      <c r="EW32" s="328"/>
      <c r="EX32" s="328"/>
      <c r="EY32" s="328"/>
      <c r="EZ32" s="328"/>
      <c r="FA32" s="328"/>
      <c r="FB32" s="328"/>
      <c r="FC32" s="328"/>
      <c r="FD32" s="328"/>
      <c r="FE32" s="328"/>
      <c r="FF32" s="328"/>
      <c r="FG32" s="328"/>
      <c r="FH32" s="328"/>
      <c r="FI32" s="328"/>
      <c r="FJ32" s="328"/>
      <c r="FK32" s="328"/>
      <c r="FL32" s="328"/>
      <c r="FM32" s="328"/>
      <c r="FN32" s="328"/>
      <c r="FO32" s="328"/>
      <c r="FP32" s="328"/>
      <c r="FQ32" s="328"/>
      <c r="FR32" s="328"/>
      <c r="FS32" s="328"/>
      <c r="FT32" s="328"/>
      <c r="FU32" s="328"/>
      <c r="FV32" s="328"/>
      <c r="FW32" s="328"/>
      <c r="FX32" s="328"/>
      <c r="FY32" s="328"/>
      <c r="FZ32" s="328"/>
      <c r="GA32" s="328"/>
      <c r="GB32" s="328"/>
      <c r="GC32" s="328"/>
      <c r="GD32" s="328"/>
      <c r="GE32" s="328"/>
      <c r="GF32" s="328"/>
      <c r="GG32" s="328"/>
      <c r="GH32" s="328"/>
      <c r="GI32" s="328"/>
      <c r="GJ32" s="328"/>
      <c r="GK32" s="328"/>
      <c r="GL32" s="328"/>
      <c r="GM32" s="328"/>
      <c r="GN32" s="328"/>
      <c r="GO32" s="328"/>
      <c r="GP32" s="328"/>
      <c r="GQ32" s="328"/>
      <c r="GR32" s="328"/>
      <c r="GS32" s="328"/>
      <c r="GT32" s="328"/>
      <c r="GU32" s="328"/>
      <c r="GV32" s="328"/>
      <c r="GW32" s="328"/>
      <c r="GX32" s="328"/>
      <c r="GY32" s="328"/>
      <c r="GZ32" s="328"/>
      <c r="HA32" s="328"/>
      <c r="HB32" s="328"/>
      <c r="HC32" s="328"/>
      <c r="HD32" s="328"/>
      <c r="HE32" s="328"/>
      <c r="HF32" s="328"/>
      <c r="HG32" s="328"/>
      <c r="HH32" s="328"/>
      <c r="HI32" s="328"/>
      <c r="HJ32" s="328"/>
      <c r="HK32" s="328"/>
      <c r="HL32" s="328"/>
      <c r="HM32" s="328"/>
      <c r="HN32" s="328"/>
      <c r="HO32" s="328"/>
      <c r="HP32" s="328"/>
      <c r="HQ32" s="328"/>
      <c r="HR32" s="328"/>
      <c r="HS32" s="328"/>
      <c r="HT32" s="328"/>
      <c r="HU32" s="328"/>
      <c r="HV32" s="328"/>
      <c r="HW32" s="328"/>
      <c r="HX32" s="328"/>
      <c r="HY32" s="328"/>
      <c r="HZ32" s="328"/>
      <c r="IA32" s="328"/>
      <c r="IB32" s="328"/>
      <c r="IC32" s="328"/>
      <c r="ID32" s="328"/>
      <c r="IE32" s="328"/>
      <c r="IF32" s="328"/>
      <c r="IG32" s="328"/>
      <c r="IH32" s="328"/>
      <c r="II32" s="328"/>
      <c r="IJ32" s="328"/>
      <c r="IK32" s="328"/>
      <c r="IL32" s="328"/>
      <c r="IM32" s="328"/>
      <c r="IN32" s="328"/>
      <c r="IO32" s="328"/>
      <c r="IP32" s="328"/>
      <c r="IQ32" s="328"/>
      <c r="IR32" s="328"/>
      <c r="IS32" s="328"/>
      <c r="IT32" s="328"/>
      <c r="IU32" s="328"/>
      <c r="IV32" s="328"/>
      <c r="IW32" s="328"/>
      <c r="IX32" s="328"/>
      <c r="IY32" s="328"/>
      <c r="IZ32" s="328"/>
    </row>
    <row r="33" spans="1:260" s="745" customFormat="1" ht="15" customHeight="1" x14ac:dyDescent="0.35">
      <c r="A33" s="496"/>
      <c r="B33" s="1424" t="str">
        <f>'22solcasaadpot'!B32:M32</f>
        <v>(1) Cifras INE de población referidas al 01/01/2023. Real Decreto 1085/2023, de 5 de diciembre BOE 23.12.22.</v>
      </c>
      <c r="C33" s="1424"/>
      <c r="D33" s="1424"/>
      <c r="E33" s="1424"/>
      <c r="F33" s="1424"/>
      <c r="G33" s="1424"/>
      <c r="H33" s="1424"/>
      <c r="I33" s="1424"/>
      <c r="J33" s="1424"/>
      <c r="K33" s="1424"/>
      <c r="L33" s="1424"/>
      <c r="M33" s="1227"/>
      <c r="N33" s="1227"/>
      <c r="O33" s="496"/>
      <c r="P33" s="496"/>
      <c r="Q33" s="496"/>
      <c r="R33" s="496"/>
      <c r="S33" s="508"/>
      <c r="T33" s="508"/>
      <c r="U33" s="496"/>
      <c r="V33" s="496"/>
      <c r="W33" s="496"/>
      <c r="X33" s="496"/>
      <c r="Y33" s="496"/>
      <c r="Z33" s="496"/>
      <c r="AA33" s="496"/>
      <c r="AB33" s="496"/>
      <c r="AC33" s="496"/>
      <c r="AD33" s="496"/>
      <c r="AE33" s="496"/>
      <c r="AF33" s="496"/>
      <c r="AG33" s="496"/>
      <c r="AH33" s="496"/>
      <c r="AI33" s="496"/>
      <c r="AJ33" s="496"/>
      <c r="AK33" s="496"/>
      <c r="AL33" s="496"/>
      <c r="AM33" s="496"/>
      <c r="AN33" s="496"/>
      <c r="AO33" s="496"/>
      <c r="AP33" s="496"/>
      <c r="AQ33" s="496"/>
      <c r="AR33" s="496"/>
      <c r="AS33" s="496"/>
      <c r="AT33" s="496"/>
      <c r="AU33" s="496"/>
      <c r="AV33" s="496"/>
      <c r="AW33" s="496"/>
      <c r="AX33" s="496"/>
      <c r="AY33" s="496"/>
      <c r="AZ33" s="496"/>
      <c r="BA33" s="496"/>
      <c r="BB33" s="496"/>
      <c r="BC33" s="496"/>
      <c r="BD33" s="496"/>
      <c r="BE33" s="496"/>
      <c r="BF33" s="496"/>
      <c r="BG33" s="496"/>
      <c r="BH33" s="496"/>
      <c r="BI33" s="496"/>
      <c r="BJ33" s="496"/>
      <c r="BK33" s="496"/>
      <c r="BL33" s="496"/>
      <c r="BM33" s="496"/>
      <c r="BN33" s="496"/>
      <c r="BO33" s="496"/>
      <c r="BP33" s="496"/>
      <c r="BQ33" s="496"/>
      <c r="BR33" s="496"/>
      <c r="BS33" s="496"/>
      <c r="BT33" s="496"/>
      <c r="BU33" s="496"/>
      <c r="BV33" s="496"/>
      <c r="BW33" s="496"/>
      <c r="BX33" s="496"/>
      <c r="BY33" s="496"/>
      <c r="BZ33" s="496"/>
      <c r="CA33" s="496"/>
      <c r="CB33" s="496"/>
      <c r="CC33" s="496"/>
      <c r="CD33" s="496"/>
      <c r="CE33" s="496"/>
      <c r="CF33" s="496"/>
      <c r="CG33" s="496"/>
      <c r="CH33" s="496"/>
      <c r="CI33" s="496"/>
      <c r="CJ33" s="496"/>
      <c r="CK33" s="496"/>
      <c r="CL33" s="496"/>
      <c r="CM33" s="496"/>
      <c r="CN33" s="496"/>
      <c r="CO33" s="496"/>
      <c r="CP33" s="496"/>
      <c r="CQ33" s="496"/>
      <c r="CR33" s="496"/>
      <c r="CS33" s="496"/>
      <c r="CT33" s="496"/>
      <c r="CU33" s="496"/>
      <c r="CV33" s="496"/>
      <c r="CW33" s="496"/>
      <c r="CX33" s="496"/>
      <c r="CY33" s="496"/>
      <c r="CZ33" s="496"/>
      <c r="DA33" s="496"/>
      <c r="DB33" s="496"/>
      <c r="DC33" s="496"/>
      <c r="DD33" s="496"/>
      <c r="DE33" s="496"/>
      <c r="DF33" s="496"/>
      <c r="DG33" s="496"/>
      <c r="DH33" s="496"/>
      <c r="DI33" s="496"/>
      <c r="DJ33" s="496"/>
      <c r="DK33" s="496"/>
      <c r="DL33" s="496"/>
      <c r="DM33" s="496"/>
      <c r="DN33" s="496"/>
      <c r="DO33" s="496"/>
      <c r="DP33" s="496"/>
      <c r="DQ33" s="496"/>
      <c r="DR33" s="496"/>
      <c r="DS33" s="496"/>
      <c r="DT33" s="496"/>
      <c r="DU33" s="496"/>
      <c r="DV33" s="496"/>
      <c r="DW33" s="496"/>
      <c r="DX33" s="496"/>
      <c r="DY33" s="496"/>
      <c r="DZ33" s="496"/>
      <c r="EA33" s="496"/>
      <c r="EB33" s="496"/>
      <c r="EC33" s="496"/>
      <c r="ED33" s="496"/>
      <c r="EE33" s="496"/>
      <c r="EF33" s="496"/>
      <c r="EG33" s="496"/>
      <c r="EH33" s="496"/>
      <c r="EI33" s="496"/>
      <c r="EJ33" s="496"/>
      <c r="EK33" s="496"/>
      <c r="EL33" s="496"/>
      <c r="EM33" s="496"/>
      <c r="EN33" s="496"/>
      <c r="EO33" s="496"/>
      <c r="EP33" s="496"/>
      <c r="EQ33" s="496"/>
      <c r="ER33" s="496"/>
      <c r="ES33" s="496"/>
      <c r="ET33" s="496"/>
      <c r="EU33" s="496"/>
      <c r="EV33" s="496"/>
      <c r="EW33" s="496"/>
      <c r="EX33" s="496"/>
      <c r="EY33" s="496"/>
      <c r="EZ33" s="496"/>
      <c r="FA33" s="496"/>
      <c r="FB33" s="496"/>
      <c r="FC33" s="496"/>
      <c r="FD33" s="496"/>
      <c r="FE33" s="496"/>
      <c r="FF33" s="496"/>
      <c r="FG33" s="496"/>
      <c r="FH33" s="496"/>
      <c r="FI33" s="496"/>
      <c r="FJ33" s="496"/>
      <c r="FK33" s="496"/>
      <c r="FL33" s="496"/>
      <c r="FM33" s="496"/>
      <c r="FN33" s="496"/>
      <c r="FO33" s="496"/>
      <c r="FP33" s="496"/>
      <c r="FQ33" s="496"/>
      <c r="FR33" s="496"/>
      <c r="FS33" s="496"/>
      <c r="FT33" s="496"/>
      <c r="FU33" s="496"/>
      <c r="FV33" s="496"/>
      <c r="FW33" s="496"/>
      <c r="FX33" s="496"/>
      <c r="FY33" s="496"/>
      <c r="FZ33" s="496"/>
      <c r="GA33" s="496"/>
      <c r="GB33" s="496"/>
      <c r="GC33" s="496"/>
      <c r="GD33" s="496"/>
      <c r="GE33" s="496"/>
      <c r="GF33" s="496"/>
      <c r="GG33" s="496"/>
      <c r="GH33" s="496"/>
      <c r="GI33" s="496"/>
      <c r="GJ33" s="496"/>
      <c r="GK33" s="496"/>
      <c r="GL33" s="496"/>
      <c r="GM33" s="496"/>
      <c r="GN33" s="496"/>
      <c r="GO33" s="496"/>
      <c r="GP33" s="496"/>
      <c r="GQ33" s="496"/>
      <c r="GR33" s="496"/>
      <c r="GS33" s="496"/>
      <c r="GT33" s="496"/>
      <c r="GU33" s="496"/>
      <c r="GV33" s="496"/>
      <c r="GW33" s="496"/>
      <c r="GX33" s="496"/>
      <c r="GY33" s="496"/>
      <c r="GZ33" s="496"/>
      <c r="HA33" s="496"/>
      <c r="HB33" s="496"/>
      <c r="HC33" s="496"/>
      <c r="HD33" s="496"/>
      <c r="HE33" s="496"/>
      <c r="HF33" s="496"/>
      <c r="HG33" s="496"/>
      <c r="HH33" s="496"/>
      <c r="HI33" s="496"/>
      <c r="HJ33" s="496"/>
      <c r="HK33" s="496"/>
      <c r="HL33" s="496"/>
      <c r="HM33" s="496"/>
      <c r="HN33" s="496"/>
      <c r="HO33" s="496"/>
      <c r="HP33" s="496"/>
      <c r="HQ33" s="496"/>
      <c r="HR33" s="496"/>
      <c r="HS33" s="496"/>
      <c r="HT33" s="496"/>
      <c r="HU33" s="496"/>
      <c r="HV33" s="496"/>
      <c r="HW33" s="496"/>
      <c r="HX33" s="496"/>
      <c r="HY33" s="496"/>
      <c r="HZ33" s="496"/>
      <c r="IA33" s="496"/>
      <c r="IB33" s="496"/>
      <c r="IC33" s="496"/>
      <c r="ID33" s="496"/>
      <c r="IE33" s="496"/>
      <c r="IF33" s="496"/>
      <c r="IG33" s="496"/>
      <c r="IH33" s="496"/>
      <c r="II33" s="496"/>
      <c r="IJ33" s="496"/>
      <c r="IK33" s="496"/>
      <c r="IL33" s="496"/>
      <c r="IM33" s="496"/>
      <c r="IN33" s="496"/>
      <c r="IO33" s="496"/>
      <c r="IP33" s="496"/>
      <c r="IQ33" s="496"/>
      <c r="IR33" s="496"/>
      <c r="IS33" s="496"/>
      <c r="IT33" s="496"/>
      <c r="IU33" s="496"/>
      <c r="IV33" s="496"/>
      <c r="IW33" s="496"/>
      <c r="IX33" s="496"/>
      <c r="IY33" s="496"/>
      <c r="IZ33" s="496"/>
    </row>
    <row r="34" spans="1:260" s="496" customFormat="1" ht="15" customHeight="1" x14ac:dyDescent="0.25">
      <c r="B34" s="1425" t="str">
        <f>'22solcasaadpot'!B33:Q33</f>
        <v>(2) Cifras de Población Potencialmente Dependiente calculadas según lo explicado en la metodología</v>
      </c>
      <c r="C34" s="1425"/>
      <c r="D34" s="1425"/>
      <c r="E34" s="1425"/>
      <c r="F34" s="1425"/>
      <c r="G34" s="1425"/>
      <c r="H34" s="1425"/>
      <c r="I34" s="1425"/>
      <c r="J34" s="1425"/>
      <c r="K34" s="1425"/>
      <c r="L34" s="1425"/>
      <c r="P34" s="785"/>
      <c r="Q34" s="785"/>
      <c r="R34" s="785"/>
    </row>
    <row r="35" spans="1:260" ht="15" customHeight="1" x14ac:dyDescent="0.35">
      <c r="B35" s="397" t="s">
        <v>47</v>
      </c>
      <c r="M35" s="447"/>
      <c r="N35" s="360"/>
      <c r="O35" s="360"/>
      <c r="P35" s="360"/>
      <c r="Q35" s="361"/>
      <c r="R35" s="786"/>
      <c r="S35" s="329"/>
    </row>
    <row r="36" spans="1:260" x14ac:dyDescent="0.35">
      <c r="M36" s="447"/>
      <c r="N36" s="360"/>
      <c r="O36" s="360"/>
      <c r="P36" s="360"/>
      <c r="Q36" s="361"/>
      <c r="R36" s="786"/>
      <c r="S36" s="329"/>
    </row>
    <row r="37" spans="1:260" x14ac:dyDescent="0.35">
      <c r="M37" s="447"/>
      <c r="N37" s="360"/>
      <c r="O37" s="360"/>
      <c r="P37" s="360"/>
      <c r="Q37" s="361"/>
      <c r="R37" s="787"/>
      <c r="S37" s="329"/>
    </row>
    <row r="38" spans="1:260" x14ac:dyDescent="0.35">
      <c r="M38" s="447"/>
      <c r="N38" s="360"/>
      <c r="O38" s="360"/>
      <c r="P38" s="360"/>
      <c r="Q38" s="361"/>
      <c r="R38" s="786"/>
      <c r="S38" s="329"/>
    </row>
    <row r="39" spans="1:260" x14ac:dyDescent="0.35">
      <c r="M39" s="447"/>
      <c r="N39" s="360"/>
      <c r="O39" s="360"/>
      <c r="P39" s="360"/>
      <c r="Q39" s="361"/>
      <c r="R39" s="786"/>
      <c r="S39" s="329"/>
    </row>
    <row r="40" spans="1:260" x14ac:dyDescent="0.35">
      <c r="M40" s="447"/>
      <c r="N40" s="360"/>
      <c r="O40" s="360"/>
      <c r="P40" s="360"/>
      <c r="Q40" s="361"/>
      <c r="R40" s="786"/>
      <c r="S40" s="329"/>
    </row>
    <row r="41" spans="1:260" x14ac:dyDescent="0.35">
      <c r="M41" s="447"/>
      <c r="N41" s="360"/>
      <c r="O41" s="360"/>
      <c r="P41" s="360"/>
      <c r="Q41" s="361"/>
      <c r="R41" s="786"/>
      <c r="S41" s="329"/>
    </row>
    <row r="42" spans="1:260" x14ac:dyDescent="0.35">
      <c r="M42" s="447"/>
      <c r="N42" s="360"/>
      <c r="O42" s="360"/>
      <c r="P42" s="360"/>
      <c r="Q42" s="361"/>
      <c r="R42" s="786"/>
      <c r="S42" s="329"/>
    </row>
    <row r="43" spans="1:260" x14ac:dyDescent="0.35">
      <c r="M43" s="447"/>
      <c r="N43" s="360"/>
      <c r="O43" s="360"/>
      <c r="P43" s="360"/>
      <c r="Q43" s="361"/>
      <c r="R43" s="786"/>
      <c r="S43" s="329"/>
    </row>
    <row r="44" spans="1:260" x14ac:dyDescent="0.35">
      <c r="M44" s="447"/>
      <c r="N44" s="360"/>
      <c r="O44" s="360"/>
      <c r="P44" s="360"/>
      <c r="Q44" s="361"/>
      <c r="R44" s="787"/>
      <c r="S44" s="329"/>
    </row>
    <row r="45" spans="1:260" x14ac:dyDescent="0.35">
      <c r="M45" s="447"/>
      <c r="N45" s="360"/>
      <c r="O45" s="360"/>
      <c r="P45" s="360"/>
      <c r="Q45" s="361"/>
      <c r="R45" s="786"/>
      <c r="S45" s="329"/>
    </row>
    <row r="46" spans="1:260" x14ac:dyDescent="0.35">
      <c r="M46" s="447"/>
      <c r="N46" s="360"/>
      <c r="O46" s="360"/>
      <c r="P46" s="360"/>
      <c r="Q46" s="361"/>
      <c r="R46" s="786"/>
      <c r="S46" s="329"/>
    </row>
    <row r="47" spans="1:260" x14ac:dyDescent="0.35">
      <c r="M47" s="447"/>
      <c r="N47" s="360"/>
      <c r="O47" s="360"/>
      <c r="P47" s="360"/>
      <c r="Q47" s="361"/>
      <c r="R47" s="786"/>
      <c r="S47" s="329"/>
    </row>
    <row r="48" spans="1:260" x14ac:dyDescent="0.35">
      <c r="M48" s="447"/>
      <c r="N48" s="360"/>
      <c r="O48" s="360"/>
      <c r="P48" s="360"/>
      <c r="Q48" s="361"/>
      <c r="R48" s="786"/>
      <c r="S48" s="329"/>
    </row>
    <row r="49" spans="13:19" x14ac:dyDescent="0.35">
      <c r="M49" s="447"/>
      <c r="N49" s="360"/>
      <c r="O49" s="360"/>
      <c r="P49" s="360"/>
      <c r="Q49" s="361"/>
      <c r="R49" s="786"/>
      <c r="S49" s="329"/>
    </row>
    <row r="50" spans="13:19" x14ac:dyDescent="0.35">
      <c r="M50" s="447"/>
      <c r="N50" s="360"/>
      <c r="O50" s="360"/>
      <c r="P50" s="360"/>
      <c r="Q50" s="361"/>
      <c r="R50" s="787"/>
      <c r="S50" s="329"/>
    </row>
    <row r="51" spans="13:19" x14ac:dyDescent="0.35">
      <c r="M51" s="447"/>
      <c r="N51" s="360"/>
      <c r="O51" s="360"/>
      <c r="P51" s="360"/>
      <c r="Q51" s="361"/>
      <c r="R51" s="786"/>
      <c r="S51" s="329"/>
    </row>
    <row r="52" spans="13:19" x14ac:dyDescent="0.35">
      <c r="M52" s="447"/>
      <c r="N52" s="360"/>
      <c r="O52" s="360"/>
      <c r="P52" s="360"/>
      <c r="Q52" s="361"/>
      <c r="R52" s="786"/>
      <c r="S52" s="329"/>
    </row>
    <row r="53" spans="13:19" x14ac:dyDescent="0.35">
      <c r="M53" s="447"/>
      <c r="N53" s="329"/>
      <c r="O53" s="329"/>
      <c r="P53" s="360"/>
      <c r="Q53" s="361"/>
      <c r="R53" s="786"/>
      <c r="S53" s="329"/>
    </row>
  </sheetData>
  <mergeCells count="9">
    <mergeCell ref="B33:L33"/>
    <mergeCell ref="B34:L34"/>
    <mergeCell ref="B8:B9"/>
    <mergeCell ref="B3:I3"/>
    <mergeCell ref="A4:R4"/>
    <mergeCell ref="B5:R5"/>
    <mergeCell ref="G8:H8"/>
    <mergeCell ref="J8:L8"/>
    <mergeCell ref="D8:E8"/>
  </mergeCells>
  <printOptions horizontalCentered="1"/>
  <pageMargins left="0" right="0" top="0.43307086614173229" bottom="0.43307086614173229" header="0" footer="0"/>
  <pageSetup paperSize="9" scale="79" orientation="landscape" horizontalDpi="300" verticalDpi="300"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Hoja90">
    <tabColor theme="0"/>
    <pageSetUpPr fitToPage="1"/>
  </sheetPr>
  <dimension ref="A1:BA4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392"/>
      <c r="C2" s="1392"/>
    </row>
    <row r="3" spans="1:53" s="345" customFormat="1" ht="4.5" customHeight="1" x14ac:dyDescent="0.25">
      <c r="B3" s="1393"/>
      <c r="C3" s="1393"/>
    </row>
    <row r="4" spans="1:53" s="345" customFormat="1" ht="17.25" customHeight="1" x14ac:dyDescent="0.25">
      <c r="A4" s="1394" t="s">
        <v>403</v>
      </c>
      <c r="B4" s="1394"/>
      <c r="C4" s="1394"/>
      <c r="D4" s="1394"/>
      <c r="E4" s="1394"/>
      <c r="F4" s="1394"/>
      <c r="G4" s="1394"/>
      <c r="H4" s="1394"/>
      <c r="I4" s="1394"/>
      <c r="J4" s="1394"/>
      <c r="K4" s="1394"/>
      <c r="L4" s="1394"/>
      <c r="M4" s="1394"/>
      <c r="N4" s="1394"/>
      <c r="O4" s="1394"/>
      <c r="P4" s="1394"/>
      <c r="Q4" s="1394"/>
      <c r="R4" s="1394"/>
      <c r="S4" s="1394"/>
      <c r="T4" s="1394"/>
      <c r="U4" s="1394"/>
      <c r="V4" s="1394"/>
      <c r="W4" s="1394"/>
      <c r="X4" s="1394"/>
      <c r="Y4" s="1394"/>
      <c r="Z4" s="1394"/>
      <c r="AA4" s="1394"/>
      <c r="AB4" s="1394"/>
      <c r="AC4" s="1394"/>
    </row>
    <row r="5" spans="1:53" s="345" customFormat="1" ht="17.25" customHeight="1" x14ac:dyDescent="0.25">
      <c r="B5" s="1395" t="str">
        <f>porsaad!$B$6</f>
        <v>Situación a 30 de noviembre de 2024</v>
      </c>
      <c r="C5" s="1395"/>
      <c r="D5" s="1395"/>
      <c r="E5" s="1395"/>
      <c r="F5" s="1395"/>
      <c r="G5" s="1395"/>
      <c r="H5" s="1395"/>
      <c r="I5" s="1395"/>
      <c r="J5" s="1395"/>
      <c r="K5" s="1395"/>
      <c r="L5" s="1395"/>
      <c r="M5" s="1395"/>
      <c r="N5" s="1395"/>
      <c r="O5" s="1395"/>
      <c r="P5" s="1395"/>
      <c r="Q5" s="1395"/>
      <c r="R5" s="1395"/>
      <c r="S5" s="1395"/>
      <c r="T5" s="1395"/>
      <c r="U5" s="1395"/>
      <c r="V5" s="1395"/>
      <c r="W5" s="1395"/>
      <c r="X5" s="1395"/>
      <c r="Y5" s="1395"/>
      <c r="Z5" s="1395"/>
      <c r="AA5" s="1395"/>
      <c r="AB5" s="1395"/>
      <c r="AC5" s="1395"/>
    </row>
    <row r="6" spans="1:53" s="345" customFormat="1" ht="6" customHeight="1" x14ac:dyDescent="0.25"/>
    <row r="7" spans="1:53" s="322" customFormat="1" ht="12.75" customHeight="1" x14ac:dyDescent="0.25">
      <c r="A7" s="316"/>
      <c r="B7" s="1396" t="s">
        <v>12</v>
      </c>
      <c r="C7" s="317"/>
      <c r="D7" s="1399" t="s">
        <v>244</v>
      </c>
      <c r="E7" s="1400"/>
      <c r="F7" s="1400"/>
      <c r="G7" s="1400"/>
      <c r="H7" s="1400"/>
      <c r="I7" s="318"/>
      <c r="J7" s="1403"/>
      <c r="K7" s="1403"/>
      <c r="L7" s="1403"/>
      <c r="M7" s="1403"/>
      <c r="N7" s="1403"/>
      <c r="O7" s="1403"/>
      <c r="P7" s="318"/>
      <c r="Q7" s="1403"/>
      <c r="R7" s="1403"/>
      <c r="S7" s="1403"/>
      <c r="T7" s="1403"/>
      <c r="U7" s="1403"/>
      <c r="V7" s="1403"/>
      <c r="W7" s="318"/>
      <c r="X7" s="1403"/>
      <c r="Y7" s="1403"/>
      <c r="Z7" s="1403"/>
      <c r="AA7" s="1403"/>
      <c r="AB7" s="1403"/>
      <c r="AC7" s="1404"/>
      <c r="AD7" s="319"/>
      <c r="AE7" s="319"/>
      <c r="AF7" s="320"/>
      <c r="AG7" s="320"/>
      <c r="AH7" s="320"/>
      <c r="AI7" s="320"/>
      <c r="AJ7" s="320"/>
      <c r="AK7" s="320"/>
      <c r="AL7" s="321"/>
    </row>
    <row r="8" spans="1:53" s="322" customFormat="1" ht="33.75" customHeight="1" x14ac:dyDescent="0.25">
      <c r="A8" s="316"/>
      <c r="B8" s="1397"/>
      <c r="C8" s="317"/>
      <c r="D8" s="1401"/>
      <c r="E8" s="1402"/>
      <c r="F8" s="1402"/>
      <c r="G8" s="1402"/>
      <c r="H8" s="1402"/>
      <c r="I8" s="323"/>
      <c r="J8" s="1405" t="s">
        <v>176</v>
      </c>
      <c r="K8" s="1406"/>
      <c r="L8" s="1406"/>
      <c r="M8" s="1406"/>
      <c r="N8" s="1406"/>
      <c r="O8" s="1407"/>
      <c r="P8" s="317"/>
      <c r="Q8" s="1405" t="s">
        <v>177</v>
      </c>
      <c r="R8" s="1406"/>
      <c r="S8" s="1406"/>
      <c r="T8" s="1406"/>
      <c r="U8" s="1406"/>
      <c r="V8" s="1407"/>
      <c r="W8" s="317"/>
      <c r="X8" s="1405" t="s">
        <v>178</v>
      </c>
      <c r="Y8" s="1406"/>
      <c r="Z8" s="1406"/>
      <c r="AA8" s="1406"/>
      <c r="AB8" s="1406"/>
      <c r="AC8" s="1407"/>
      <c r="AD8" s="319"/>
      <c r="AE8" s="319"/>
      <c r="AF8" s="320"/>
      <c r="AG8" s="320"/>
      <c r="AH8" s="320"/>
      <c r="AI8" s="320"/>
      <c r="AJ8" s="320"/>
      <c r="AK8" s="320"/>
      <c r="AL8" s="321"/>
    </row>
    <row r="9" spans="1:53" s="322" customFormat="1" ht="21.75" customHeight="1" x14ac:dyDescent="0.25">
      <c r="A9" s="316"/>
      <c r="B9" s="1397"/>
      <c r="C9" s="317"/>
      <c r="D9" s="1408" t="s">
        <v>9</v>
      </c>
      <c r="E9" s="1409" t="s">
        <v>24</v>
      </c>
      <c r="F9" s="1410"/>
      <c r="G9" s="1409" t="s">
        <v>23</v>
      </c>
      <c r="H9" s="1411"/>
      <c r="I9" s="323"/>
      <c r="J9" s="1388" t="s">
        <v>9</v>
      </c>
      <c r="K9" s="1382" t="s">
        <v>220</v>
      </c>
      <c r="L9" s="1384" t="s">
        <v>24</v>
      </c>
      <c r="M9" s="1385"/>
      <c r="N9" s="1386" t="s">
        <v>23</v>
      </c>
      <c r="O9" s="1387"/>
      <c r="P9" s="317"/>
      <c r="Q9" s="1388" t="s">
        <v>9</v>
      </c>
      <c r="R9" s="1382" t="s">
        <v>220</v>
      </c>
      <c r="S9" s="1384" t="s">
        <v>24</v>
      </c>
      <c r="T9" s="1385"/>
      <c r="U9" s="1386" t="s">
        <v>23</v>
      </c>
      <c r="V9" s="1387"/>
      <c r="W9" s="317"/>
      <c r="X9" s="1388" t="s">
        <v>9</v>
      </c>
      <c r="Y9" s="1382" t="s">
        <v>220</v>
      </c>
      <c r="Z9" s="1384" t="s">
        <v>24</v>
      </c>
      <c r="AA9" s="1385"/>
      <c r="AB9" s="1386" t="s">
        <v>23</v>
      </c>
      <c r="AC9" s="1387"/>
      <c r="AD9" s="319"/>
      <c r="AE9" s="319"/>
      <c r="AF9" s="320"/>
      <c r="AG9" s="320"/>
      <c r="AH9" s="320"/>
      <c r="AI9" s="320"/>
      <c r="AJ9" s="320"/>
      <c r="AK9" s="320"/>
      <c r="AL9" s="321"/>
    </row>
    <row r="10" spans="1:53" s="322" customFormat="1" ht="36.75" customHeight="1" x14ac:dyDescent="0.25">
      <c r="A10" s="316"/>
      <c r="B10" s="1398"/>
      <c r="C10" s="317"/>
      <c r="D10" s="1389"/>
      <c r="E10" s="407" t="s">
        <v>9</v>
      </c>
      <c r="F10" s="403" t="s">
        <v>220</v>
      </c>
      <c r="G10" s="406" t="s">
        <v>9</v>
      </c>
      <c r="H10" s="886" t="s">
        <v>220</v>
      </c>
      <c r="I10" s="346"/>
      <c r="J10" s="1389"/>
      <c r="K10" s="1383"/>
      <c r="L10" s="404" t="s">
        <v>9</v>
      </c>
      <c r="M10" s="403" t="s">
        <v>221</v>
      </c>
      <c r="N10" s="407" t="s">
        <v>9</v>
      </c>
      <c r="O10" s="402" t="s">
        <v>221</v>
      </c>
      <c r="P10" s="347"/>
      <c r="Q10" s="1389"/>
      <c r="R10" s="1383"/>
      <c r="S10" s="404" t="s">
        <v>9</v>
      </c>
      <c r="T10" s="403" t="s">
        <v>221</v>
      </c>
      <c r="U10" s="407" t="s">
        <v>9</v>
      </c>
      <c r="V10" s="402" t="s">
        <v>221</v>
      </c>
      <c r="W10" s="347"/>
      <c r="X10" s="1389"/>
      <c r="Y10" s="1383"/>
      <c r="Z10" s="404" t="s">
        <v>9</v>
      </c>
      <c r="AA10" s="403" t="s">
        <v>221</v>
      </c>
      <c r="AB10" s="407" t="s">
        <v>9</v>
      </c>
      <c r="AC10" s="402" t="s">
        <v>221</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385264</v>
      </c>
      <c r="E12" s="352">
        <f>L12+S12+Z12</f>
        <v>240389</v>
      </c>
      <c r="F12" s="353">
        <f>E12/$D12*100</f>
        <v>62.395915528053493</v>
      </c>
      <c r="G12" s="352">
        <f>N12+U12+AB12</f>
        <v>144875</v>
      </c>
      <c r="H12" s="354">
        <f>G12/$D12*100</f>
        <v>37.604084471946507</v>
      </c>
      <c r="I12" s="350"/>
      <c r="J12" s="355">
        <v>112630</v>
      </c>
      <c r="K12" s="356">
        <v>29.234498940985919</v>
      </c>
      <c r="L12" s="357">
        <v>47317</v>
      </c>
      <c r="M12" s="353">
        <v>42.011009500133177</v>
      </c>
      <c r="N12" s="357">
        <v>65313</v>
      </c>
      <c r="O12" s="358">
        <v>57.988990499866823</v>
      </c>
      <c r="P12" s="350"/>
      <c r="Q12" s="355">
        <v>90041</v>
      </c>
      <c r="R12" s="356">
        <v>23.371246729515345</v>
      </c>
      <c r="S12" s="357">
        <v>59704</v>
      </c>
      <c r="T12" s="353">
        <v>66.307570995435412</v>
      </c>
      <c r="U12" s="357">
        <v>30337</v>
      </c>
      <c r="V12" s="358">
        <v>33.692429004564588</v>
      </c>
      <c r="W12" s="350"/>
      <c r="X12" s="355">
        <v>182593</v>
      </c>
      <c r="Y12" s="356">
        <v>47.394254329498729</v>
      </c>
      <c r="Z12" s="357">
        <v>133368</v>
      </c>
      <c r="AA12" s="353">
        <v>73.041135202335255</v>
      </c>
      <c r="AB12" s="357">
        <v>49225</v>
      </c>
      <c r="AC12" s="358">
        <f t="shared" ref="AC12:AC29" si="0">AB12/$X12*100</f>
        <v>26.958864797664749</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52839</v>
      </c>
      <c r="E13" s="365">
        <f t="shared" ref="E13:E29" si="2">L13+S13+Z13</f>
        <v>33940</v>
      </c>
      <c r="F13" s="366">
        <f t="shared" ref="F13:H29" si="3">E13/$D13*100</f>
        <v>64.232858305418347</v>
      </c>
      <c r="G13" s="365">
        <f t="shared" ref="G13:G29" si="4">N13+U13+AB13</f>
        <v>18899</v>
      </c>
      <c r="H13" s="367">
        <f t="shared" si="3"/>
        <v>35.767141694581653</v>
      </c>
      <c r="I13" s="350"/>
      <c r="J13" s="368">
        <v>10377</v>
      </c>
      <c r="K13" s="369">
        <v>19.638903082950094</v>
      </c>
      <c r="L13" s="370">
        <v>4435</v>
      </c>
      <c r="M13" s="371">
        <v>42.738749156789055</v>
      </c>
      <c r="N13" s="370">
        <v>5942</v>
      </c>
      <c r="O13" s="372">
        <v>57.261250843210945</v>
      </c>
      <c r="P13" s="350"/>
      <c r="Q13" s="368">
        <v>10220</v>
      </c>
      <c r="R13" s="369">
        <v>19.34177406839645</v>
      </c>
      <c r="S13" s="370">
        <v>6280</v>
      </c>
      <c r="T13" s="371">
        <v>61.448140900195689</v>
      </c>
      <c r="U13" s="370">
        <v>3940</v>
      </c>
      <c r="V13" s="372">
        <v>38.551859099804304</v>
      </c>
      <c r="W13" s="350"/>
      <c r="X13" s="368">
        <v>32242</v>
      </c>
      <c r="Y13" s="369">
        <v>61.019322848653459</v>
      </c>
      <c r="Z13" s="370">
        <v>23225</v>
      </c>
      <c r="AA13" s="371">
        <v>72.033372619564545</v>
      </c>
      <c r="AB13" s="370">
        <v>9017</v>
      </c>
      <c r="AC13" s="372">
        <f t="shared" si="0"/>
        <v>27.966627380435455</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42501</v>
      </c>
      <c r="E14" s="365">
        <f t="shared" si="2"/>
        <v>27414</v>
      </c>
      <c r="F14" s="366">
        <f t="shared" si="3"/>
        <v>64.50201171737136</v>
      </c>
      <c r="G14" s="365">
        <f t="shared" si="4"/>
        <v>15087</v>
      </c>
      <c r="H14" s="367">
        <f t="shared" si="3"/>
        <v>35.497988282628647</v>
      </c>
      <c r="I14" s="350"/>
      <c r="J14" s="368">
        <v>9768</v>
      </c>
      <c r="K14" s="369">
        <v>22.982988635561515</v>
      </c>
      <c r="L14" s="370">
        <v>4085</v>
      </c>
      <c r="M14" s="371">
        <v>41.820229320229316</v>
      </c>
      <c r="N14" s="370">
        <v>5683</v>
      </c>
      <c r="O14" s="372">
        <v>58.179770679770684</v>
      </c>
      <c r="P14" s="350"/>
      <c r="Q14" s="368">
        <v>9314</v>
      </c>
      <c r="R14" s="369">
        <v>21.914778475800571</v>
      </c>
      <c r="S14" s="370">
        <v>5660</v>
      </c>
      <c r="T14" s="371">
        <v>60.768735237277212</v>
      </c>
      <c r="U14" s="370">
        <v>3654</v>
      </c>
      <c r="V14" s="372">
        <v>39.231264762722788</v>
      </c>
      <c r="W14" s="350"/>
      <c r="X14" s="368">
        <v>23419</v>
      </c>
      <c r="Y14" s="369">
        <v>55.102232888637914</v>
      </c>
      <c r="Z14" s="370">
        <v>17669</v>
      </c>
      <c r="AA14" s="371">
        <v>75.447286391391614</v>
      </c>
      <c r="AB14" s="370">
        <v>5750</v>
      </c>
      <c r="AC14" s="372">
        <f t="shared" si="0"/>
        <v>24.552713608608396</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43954</v>
      </c>
      <c r="E15" s="365">
        <f t="shared" si="2"/>
        <v>26740</v>
      </c>
      <c r="F15" s="366">
        <f t="shared" si="3"/>
        <v>60.836328889293355</v>
      </c>
      <c r="G15" s="365">
        <f t="shared" si="4"/>
        <v>17214</v>
      </c>
      <c r="H15" s="367">
        <f t="shared" si="3"/>
        <v>39.163671110706652</v>
      </c>
      <c r="I15" s="350"/>
      <c r="J15" s="368">
        <v>12534</v>
      </c>
      <c r="K15" s="369">
        <v>28.516176002184103</v>
      </c>
      <c r="L15" s="370">
        <v>5434</v>
      </c>
      <c r="M15" s="371">
        <v>43.354076910802618</v>
      </c>
      <c r="N15" s="370">
        <v>7100</v>
      </c>
      <c r="O15" s="372">
        <v>56.645923089197382</v>
      </c>
      <c r="P15" s="350"/>
      <c r="Q15" s="368">
        <v>10237</v>
      </c>
      <c r="R15" s="369">
        <v>23.290257996996861</v>
      </c>
      <c r="S15" s="370">
        <v>6137</v>
      </c>
      <c r="T15" s="371">
        <v>59.949203868320801</v>
      </c>
      <c r="U15" s="370">
        <v>4100</v>
      </c>
      <c r="V15" s="372">
        <v>40.050796131679199</v>
      </c>
      <c r="W15" s="350"/>
      <c r="X15" s="368">
        <v>21183</v>
      </c>
      <c r="Y15" s="369">
        <v>48.19356600081904</v>
      </c>
      <c r="Z15" s="370">
        <v>15169</v>
      </c>
      <c r="AA15" s="371">
        <v>71.609309351838732</v>
      </c>
      <c r="AB15" s="370">
        <v>6014</v>
      </c>
      <c r="AC15" s="372">
        <f t="shared" si="0"/>
        <v>28.390690648161261</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58487</v>
      </c>
      <c r="E16" s="365">
        <f t="shared" si="2"/>
        <v>34161</v>
      </c>
      <c r="F16" s="366">
        <f t="shared" si="3"/>
        <v>58.407851317386772</v>
      </c>
      <c r="G16" s="365">
        <f t="shared" si="4"/>
        <v>24326</v>
      </c>
      <c r="H16" s="367">
        <f t="shared" si="3"/>
        <v>41.592148682613228</v>
      </c>
      <c r="I16" s="350"/>
      <c r="J16" s="368">
        <v>21790</v>
      </c>
      <c r="K16" s="369">
        <v>37.256142390616716</v>
      </c>
      <c r="L16" s="370">
        <v>8898</v>
      </c>
      <c r="M16" s="371">
        <v>40.835245525470398</v>
      </c>
      <c r="N16" s="370">
        <v>12892</v>
      </c>
      <c r="O16" s="372">
        <v>59.164754474529602</v>
      </c>
      <c r="P16" s="350"/>
      <c r="Q16" s="368">
        <v>12613</v>
      </c>
      <c r="R16" s="369">
        <v>21.565476088703473</v>
      </c>
      <c r="S16" s="370">
        <v>7652</v>
      </c>
      <c r="T16" s="371">
        <v>60.667565210497109</v>
      </c>
      <c r="U16" s="370">
        <v>4961</v>
      </c>
      <c r="V16" s="372">
        <v>39.332434789502898</v>
      </c>
      <c r="W16" s="350"/>
      <c r="X16" s="368">
        <v>24084</v>
      </c>
      <c r="Y16" s="369">
        <v>41.178381520679807</v>
      </c>
      <c r="Z16" s="370">
        <v>17611</v>
      </c>
      <c r="AA16" s="371">
        <v>73.123235342966282</v>
      </c>
      <c r="AB16" s="370">
        <v>6473</v>
      </c>
      <c r="AC16" s="372">
        <f t="shared" si="0"/>
        <v>26.876764657033714</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23385</v>
      </c>
      <c r="E17" s="375">
        <f t="shared" si="2"/>
        <v>14432</v>
      </c>
      <c r="F17" s="376">
        <f t="shared" si="3"/>
        <v>61.714774428052166</v>
      </c>
      <c r="G17" s="375">
        <f t="shared" si="4"/>
        <v>8953</v>
      </c>
      <c r="H17" s="367">
        <f t="shared" si="3"/>
        <v>38.285225571947826</v>
      </c>
      <c r="I17" s="350"/>
      <c r="J17" s="377">
        <v>6479</v>
      </c>
      <c r="K17" s="378">
        <v>27.70579431259354</v>
      </c>
      <c r="L17" s="375">
        <v>2742</v>
      </c>
      <c r="M17" s="376">
        <v>42.321345886710915</v>
      </c>
      <c r="N17" s="375">
        <v>3737</v>
      </c>
      <c r="O17" s="372">
        <v>57.678654113289085</v>
      </c>
      <c r="P17" s="350"/>
      <c r="Q17" s="377">
        <v>4976</v>
      </c>
      <c r="R17" s="378">
        <v>21.278597391490273</v>
      </c>
      <c r="S17" s="375">
        <v>2834</v>
      </c>
      <c r="T17" s="376">
        <v>56.953376205787784</v>
      </c>
      <c r="U17" s="375">
        <v>2142</v>
      </c>
      <c r="V17" s="372">
        <v>43.046623794212216</v>
      </c>
      <c r="W17" s="350"/>
      <c r="X17" s="377">
        <v>11930</v>
      </c>
      <c r="Y17" s="378">
        <v>51.015608295916181</v>
      </c>
      <c r="Z17" s="375">
        <v>8856</v>
      </c>
      <c r="AA17" s="376">
        <v>74.233025984911976</v>
      </c>
      <c r="AB17" s="375">
        <v>3074</v>
      </c>
      <c r="AC17" s="372">
        <f t="shared" si="0"/>
        <v>25.766974015088014</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155773</v>
      </c>
      <c r="E18" s="365">
        <f t="shared" si="2"/>
        <v>97169</v>
      </c>
      <c r="F18" s="366">
        <f t="shared" si="3"/>
        <v>62.378589357590855</v>
      </c>
      <c r="G18" s="365">
        <f t="shared" si="4"/>
        <v>58604</v>
      </c>
      <c r="H18" s="367">
        <f t="shared" si="3"/>
        <v>37.621410642409145</v>
      </c>
      <c r="I18" s="350"/>
      <c r="J18" s="368">
        <v>31850</v>
      </c>
      <c r="K18" s="369">
        <v>20.446418827396275</v>
      </c>
      <c r="L18" s="370">
        <v>13450</v>
      </c>
      <c r="M18" s="371">
        <v>42.229199372056513</v>
      </c>
      <c r="N18" s="370">
        <v>18400</v>
      </c>
      <c r="O18" s="372">
        <v>57.770800627943487</v>
      </c>
      <c r="P18" s="350"/>
      <c r="Q18" s="368">
        <v>28130</v>
      </c>
      <c r="R18" s="369">
        <v>18.058328465138374</v>
      </c>
      <c r="S18" s="370">
        <v>16215</v>
      </c>
      <c r="T18" s="371">
        <v>57.643085673658014</v>
      </c>
      <c r="U18" s="370">
        <v>11915</v>
      </c>
      <c r="V18" s="372">
        <v>42.356914326341979</v>
      </c>
      <c r="W18" s="350"/>
      <c r="X18" s="368">
        <v>95793</v>
      </c>
      <c r="Y18" s="369">
        <v>61.495252707465355</v>
      </c>
      <c r="Z18" s="370">
        <v>67504</v>
      </c>
      <c r="AA18" s="371">
        <v>70.468614616934431</v>
      </c>
      <c r="AB18" s="370">
        <v>28289</v>
      </c>
      <c r="AC18" s="372">
        <f t="shared" si="0"/>
        <v>29.531385383065569</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96855</v>
      </c>
      <c r="E19" s="365">
        <f t="shared" si="2"/>
        <v>60557</v>
      </c>
      <c r="F19" s="366">
        <f t="shared" si="3"/>
        <v>62.523359661349446</v>
      </c>
      <c r="G19" s="365">
        <f t="shared" si="4"/>
        <v>36298</v>
      </c>
      <c r="H19" s="367">
        <f t="shared" si="3"/>
        <v>37.476640338650554</v>
      </c>
      <c r="I19" s="350"/>
      <c r="J19" s="368">
        <v>22541</v>
      </c>
      <c r="K19" s="369">
        <v>23.272933766971246</v>
      </c>
      <c r="L19" s="370">
        <v>9525</v>
      </c>
      <c r="M19" s="371">
        <v>42.256332904485163</v>
      </c>
      <c r="N19" s="370">
        <v>13016</v>
      </c>
      <c r="O19" s="372">
        <v>57.743667095514837</v>
      </c>
      <c r="P19" s="350"/>
      <c r="Q19" s="368">
        <v>18988</v>
      </c>
      <c r="R19" s="369">
        <v>19.6045635227918</v>
      </c>
      <c r="S19" s="370">
        <v>11854</v>
      </c>
      <c r="T19" s="371">
        <v>62.428902464714554</v>
      </c>
      <c r="U19" s="370">
        <v>7134</v>
      </c>
      <c r="V19" s="372">
        <v>37.571097535285439</v>
      </c>
      <c r="W19" s="350"/>
      <c r="X19" s="368">
        <v>55326</v>
      </c>
      <c r="Y19" s="369">
        <v>57.122502710236958</v>
      </c>
      <c r="Z19" s="370">
        <v>39178</v>
      </c>
      <c r="AA19" s="371">
        <v>70.812999313161981</v>
      </c>
      <c r="AB19" s="370">
        <v>16148</v>
      </c>
      <c r="AC19" s="372">
        <f t="shared" si="0"/>
        <v>29.187000686838015</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349423</v>
      </c>
      <c r="E20" s="365">
        <f t="shared" si="2"/>
        <v>219719</v>
      </c>
      <c r="F20" s="366">
        <f t="shared" si="3"/>
        <v>62.880520171826127</v>
      </c>
      <c r="G20" s="365">
        <f t="shared" si="4"/>
        <v>129704</v>
      </c>
      <c r="H20" s="367">
        <f t="shared" si="3"/>
        <v>37.119479828173873</v>
      </c>
      <c r="I20" s="350"/>
      <c r="J20" s="368">
        <v>88071</v>
      </c>
      <c r="K20" s="369">
        <v>25.20469459652055</v>
      </c>
      <c r="L20" s="370">
        <v>38688</v>
      </c>
      <c r="M20" s="371">
        <v>43.928194297782468</v>
      </c>
      <c r="N20" s="370">
        <v>49383</v>
      </c>
      <c r="O20" s="372">
        <v>56.071805702217524</v>
      </c>
      <c r="P20" s="350"/>
      <c r="Q20" s="368">
        <v>78282</v>
      </c>
      <c r="R20" s="369">
        <v>22.403219021071884</v>
      </c>
      <c r="S20" s="370">
        <v>49213</v>
      </c>
      <c r="T20" s="371">
        <v>62.866303875731333</v>
      </c>
      <c r="U20" s="370">
        <v>29069</v>
      </c>
      <c r="V20" s="372">
        <v>37.133696124268667</v>
      </c>
      <c r="W20" s="350"/>
      <c r="X20" s="368">
        <v>183070</v>
      </c>
      <c r="Y20" s="369">
        <v>52.392086382407562</v>
      </c>
      <c r="Z20" s="370">
        <v>131818</v>
      </c>
      <c r="AA20" s="371">
        <v>72.004151417490576</v>
      </c>
      <c r="AB20" s="370">
        <v>51252</v>
      </c>
      <c r="AC20" s="372">
        <f t="shared" si="0"/>
        <v>27.995848582509424</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200058</v>
      </c>
      <c r="E21" s="365">
        <f t="shared" si="2"/>
        <v>123797</v>
      </c>
      <c r="F21" s="366">
        <f t="shared" si="3"/>
        <v>61.880554639154653</v>
      </c>
      <c r="G21" s="365">
        <f t="shared" si="4"/>
        <v>76261</v>
      </c>
      <c r="H21" s="367">
        <f t="shared" si="3"/>
        <v>38.119445360845354</v>
      </c>
      <c r="I21" s="350"/>
      <c r="J21" s="368">
        <v>53667</v>
      </c>
      <c r="K21" s="369">
        <v>26.825720541043097</v>
      </c>
      <c r="L21" s="370">
        <v>21926</v>
      </c>
      <c r="M21" s="371">
        <v>40.855646859336275</v>
      </c>
      <c r="N21" s="370">
        <v>31741</v>
      </c>
      <c r="O21" s="372">
        <v>59.144353140663718</v>
      </c>
      <c r="P21" s="350"/>
      <c r="Q21" s="368">
        <v>42994</v>
      </c>
      <c r="R21" s="369">
        <v>21.490767677373562</v>
      </c>
      <c r="S21" s="370">
        <v>26538</v>
      </c>
      <c r="T21" s="371">
        <v>61.724891845373776</v>
      </c>
      <c r="U21" s="370">
        <v>16456</v>
      </c>
      <c r="V21" s="372">
        <v>38.275108154626224</v>
      </c>
      <c r="W21" s="350"/>
      <c r="X21" s="368">
        <v>103397</v>
      </c>
      <c r="Y21" s="369">
        <v>51.683511781583334</v>
      </c>
      <c r="Z21" s="370">
        <v>75333</v>
      </c>
      <c r="AA21" s="371">
        <v>72.858013288586704</v>
      </c>
      <c r="AB21" s="370">
        <v>28064</v>
      </c>
      <c r="AC21" s="372">
        <f t="shared" si="0"/>
        <v>27.141986711413292</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56967</v>
      </c>
      <c r="E22" s="365">
        <f t="shared" si="2"/>
        <v>36132</v>
      </c>
      <c r="F22" s="366">
        <f t="shared" si="3"/>
        <v>63.426194112380848</v>
      </c>
      <c r="G22" s="365">
        <f t="shared" si="4"/>
        <v>20835</v>
      </c>
      <c r="H22" s="367">
        <f t="shared" si="3"/>
        <v>36.573805887619152</v>
      </c>
      <c r="I22" s="350"/>
      <c r="J22" s="368">
        <v>13297</v>
      </c>
      <c r="K22" s="369">
        <v>23.341583723910333</v>
      </c>
      <c r="L22" s="370">
        <v>5852</v>
      </c>
      <c r="M22" s="371">
        <v>44.009927051214561</v>
      </c>
      <c r="N22" s="370">
        <v>7445</v>
      </c>
      <c r="O22" s="372">
        <v>55.990072948785439</v>
      </c>
      <c r="P22" s="350"/>
      <c r="Q22" s="368">
        <v>12181</v>
      </c>
      <c r="R22" s="369">
        <v>21.38255481243527</v>
      </c>
      <c r="S22" s="370">
        <v>7696</v>
      </c>
      <c r="T22" s="371">
        <v>63.180362860192105</v>
      </c>
      <c r="U22" s="370">
        <v>4485</v>
      </c>
      <c r="V22" s="372">
        <v>36.819637139807895</v>
      </c>
      <c r="W22" s="350"/>
      <c r="X22" s="368">
        <v>31489</v>
      </c>
      <c r="Y22" s="369">
        <v>55.275861463654394</v>
      </c>
      <c r="Z22" s="370">
        <v>22584</v>
      </c>
      <c r="AA22" s="371">
        <v>71.720283273524089</v>
      </c>
      <c r="AB22" s="370">
        <v>8905</v>
      </c>
      <c r="AC22" s="372">
        <f t="shared" si="0"/>
        <v>28.279716726475911</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85120</v>
      </c>
      <c r="E23" s="365">
        <f t="shared" si="2"/>
        <v>52728</v>
      </c>
      <c r="F23" s="366">
        <f t="shared" si="3"/>
        <v>61.945488721804509</v>
      </c>
      <c r="G23" s="365">
        <f t="shared" si="4"/>
        <v>32392</v>
      </c>
      <c r="H23" s="367">
        <f t="shared" si="3"/>
        <v>38.054511278195491</v>
      </c>
      <c r="I23" s="350"/>
      <c r="J23" s="368">
        <v>25066</v>
      </c>
      <c r="K23" s="369">
        <v>29.447838345864664</v>
      </c>
      <c r="L23" s="370">
        <v>9818</v>
      </c>
      <c r="M23" s="371">
        <v>39.168594909439079</v>
      </c>
      <c r="N23" s="370">
        <v>15248</v>
      </c>
      <c r="O23" s="372">
        <v>60.831405090560921</v>
      </c>
      <c r="P23" s="350"/>
      <c r="Q23" s="368">
        <v>14928</v>
      </c>
      <c r="R23" s="369">
        <v>17.537593984962406</v>
      </c>
      <c r="S23" s="370">
        <v>8710</v>
      </c>
      <c r="T23" s="371">
        <v>58.346730975348336</v>
      </c>
      <c r="U23" s="370">
        <v>6218</v>
      </c>
      <c r="V23" s="372">
        <v>41.653269024651664</v>
      </c>
      <c r="W23" s="350"/>
      <c r="X23" s="368">
        <v>45126</v>
      </c>
      <c r="Y23" s="369">
        <v>53.014567669172926</v>
      </c>
      <c r="Z23" s="370">
        <v>34200</v>
      </c>
      <c r="AA23" s="371">
        <v>75.787794176306349</v>
      </c>
      <c r="AB23" s="370">
        <v>10926</v>
      </c>
      <c r="AC23" s="372">
        <f t="shared" si="0"/>
        <v>24.212205823693658</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257527</v>
      </c>
      <c r="E24" s="365">
        <f t="shared" si="2"/>
        <v>169374</v>
      </c>
      <c r="F24" s="366">
        <f t="shared" si="3"/>
        <v>65.769414469162456</v>
      </c>
      <c r="G24" s="365">
        <f t="shared" si="4"/>
        <v>88153</v>
      </c>
      <c r="H24" s="367">
        <f t="shared" si="3"/>
        <v>34.230585530837544</v>
      </c>
      <c r="I24" s="350"/>
      <c r="J24" s="368">
        <v>60392</v>
      </c>
      <c r="K24" s="369">
        <v>23.450744970430286</v>
      </c>
      <c r="L24" s="370">
        <v>28239</v>
      </c>
      <c r="M24" s="371">
        <v>46.759504570141743</v>
      </c>
      <c r="N24" s="370">
        <v>32153</v>
      </c>
      <c r="O24" s="372">
        <v>53.240495429858257</v>
      </c>
      <c r="P24" s="350"/>
      <c r="Q24" s="368">
        <v>50167</v>
      </c>
      <c r="R24" s="369">
        <v>19.48028750383455</v>
      </c>
      <c r="S24" s="370">
        <v>32869</v>
      </c>
      <c r="T24" s="371">
        <v>65.519165985608069</v>
      </c>
      <c r="U24" s="370">
        <v>17298</v>
      </c>
      <c r="V24" s="372">
        <v>34.480834014391931</v>
      </c>
      <c r="W24" s="350"/>
      <c r="X24" s="368">
        <v>146968</v>
      </c>
      <c r="Y24" s="369">
        <v>57.068967525735168</v>
      </c>
      <c r="Z24" s="370">
        <v>108266</v>
      </c>
      <c r="AA24" s="371">
        <v>73.666376354036259</v>
      </c>
      <c r="AB24" s="370">
        <v>38702</v>
      </c>
      <c r="AC24" s="372">
        <f t="shared" si="0"/>
        <v>26.333623645963751</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59207</v>
      </c>
      <c r="E25" s="365">
        <f t="shared" si="2"/>
        <v>34189</v>
      </c>
      <c r="F25" s="366">
        <f t="shared" si="3"/>
        <v>57.744861249514415</v>
      </c>
      <c r="G25" s="365">
        <f t="shared" si="4"/>
        <v>25018</v>
      </c>
      <c r="H25" s="367">
        <f t="shared" si="3"/>
        <v>42.255138750485585</v>
      </c>
      <c r="I25" s="350"/>
      <c r="J25" s="368">
        <v>20845</v>
      </c>
      <c r="K25" s="369">
        <v>35.206985660479333</v>
      </c>
      <c r="L25" s="370">
        <v>7948</v>
      </c>
      <c r="M25" s="371">
        <v>38.129047733269367</v>
      </c>
      <c r="N25" s="370">
        <v>12897</v>
      </c>
      <c r="O25" s="372">
        <v>61.870952266730626</v>
      </c>
      <c r="P25" s="350"/>
      <c r="Q25" s="368">
        <v>13274</v>
      </c>
      <c r="R25" s="369">
        <v>22.419646325603392</v>
      </c>
      <c r="S25" s="370">
        <v>8316</v>
      </c>
      <c r="T25" s="371">
        <v>62.648787102606597</v>
      </c>
      <c r="U25" s="370">
        <v>4958</v>
      </c>
      <c r="V25" s="372">
        <v>37.351212897393395</v>
      </c>
      <c r="W25" s="350"/>
      <c r="X25" s="368">
        <v>25088</v>
      </c>
      <c r="Y25" s="369">
        <v>42.373368013917272</v>
      </c>
      <c r="Z25" s="370">
        <v>17925</v>
      </c>
      <c r="AA25" s="371">
        <v>71.448501275510196</v>
      </c>
      <c r="AB25" s="370">
        <v>7163</v>
      </c>
      <c r="AC25" s="372">
        <f t="shared" si="0"/>
        <v>28.551498724489793</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21123</v>
      </c>
      <c r="E26" s="380">
        <f t="shared" si="2"/>
        <v>13228</v>
      </c>
      <c r="F26" s="381">
        <f t="shared" si="3"/>
        <v>62.62368034843535</v>
      </c>
      <c r="G26" s="380">
        <f t="shared" si="4"/>
        <v>7895</v>
      </c>
      <c r="H26" s="367">
        <f t="shared" si="3"/>
        <v>37.376319651564643</v>
      </c>
      <c r="I26" s="350"/>
      <c r="J26" s="377">
        <v>5117</v>
      </c>
      <c r="K26" s="378">
        <v>24.224778677271221</v>
      </c>
      <c r="L26" s="375">
        <v>2246</v>
      </c>
      <c r="M26" s="376">
        <v>43.892905999609141</v>
      </c>
      <c r="N26" s="375">
        <v>2871</v>
      </c>
      <c r="O26" s="372">
        <v>56.107094000390859</v>
      </c>
      <c r="P26" s="350"/>
      <c r="Q26" s="377">
        <v>3869</v>
      </c>
      <c r="R26" s="378">
        <v>18.316527008474175</v>
      </c>
      <c r="S26" s="375">
        <v>2144</v>
      </c>
      <c r="T26" s="376">
        <v>55.414835874903076</v>
      </c>
      <c r="U26" s="375">
        <v>1725</v>
      </c>
      <c r="V26" s="372">
        <v>44.585164125096924</v>
      </c>
      <c r="W26" s="350"/>
      <c r="X26" s="377">
        <v>12137</v>
      </c>
      <c r="Y26" s="378">
        <v>57.4586943142546</v>
      </c>
      <c r="Z26" s="375">
        <v>8838</v>
      </c>
      <c r="AA26" s="376">
        <v>72.818653703551135</v>
      </c>
      <c r="AB26" s="375">
        <v>3299</v>
      </c>
      <c r="AC26" s="372">
        <f t="shared" si="0"/>
        <v>27.181346296448876</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117475</v>
      </c>
      <c r="E27" s="380">
        <f t="shared" si="2"/>
        <v>71162</v>
      </c>
      <c r="F27" s="381">
        <f t="shared" si="3"/>
        <v>60.576292828261337</v>
      </c>
      <c r="G27" s="380">
        <f t="shared" si="4"/>
        <v>46313</v>
      </c>
      <c r="H27" s="367">
        <f t="shared" si="3"/>
        <v>39.42370717173867</v>
      </c>
      <c r="I27" s="350"/>
      <c r="J27" s="377">
        <v>30841</v>
      </c>
      <c r="K27" s="378">
        <v>26.253245371355611</v>
      </c>
      <c r="L27" s="375">
        <v>12675</v>
      </c>
      <c r="M27" s="376">
        <v>41.097889173502807</v>
      </c>
      <c r="N27" s="375">
        <v>18166</v>
      </c>
      <c r="O27" s="372">
        <v>58.9021108264972</v>
      </c>
      <c r="P27" s="350"/>
      <c r="Q27" s="377">
        <v>23692</v>
      </c>
      <c r="R27" s="378">
        <v>20.167695254309429</v>
      </c>
      <c r="S27" s="375">
        <v>13507</v>
      </c>
      <c r="T27" s="376">
        <v>57.010805335134215</v>
      </c>
      <c r="U27" s="375">
        <v>10185</v>
      </c>
      <c r="V27" s="372">
        <v>42.989194664865778</v>
      </c>
      <c r="W27" s="350"/>
      <c r="X27" s="377">
        <v>62942</v>
      </c>
      <c r="Y27" s="378">
        <v>53.579059374334967</v>
      </c>
      <c r="Z27" s="375">
        <v>44980</v>
      </c>
      <c r="AA27" s="376">
        <v>71.462616376981984</v>
      </c>
      <c r="AB27" s="375">
        <v>17962</v>
      </c>
      <c r="AC27" s="372">
        <f t="shared" si="0"/>
        <v>28.537383623018016</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14750</v>
      </c>
      <c r="E28" s="380">
        <f t="shared" si="2"/>
        <v>9149</v>
      </c>
      <c r="F28" s="381">
        <f t="shared" si="3"/>
        <v>62.027118644067791</v>
      </c>
      <c r="G28" s="380">
        <f t="shared" si="4"/>
        <v>5601</v>
      </c>
      <c r="H28" s="382">
        <f t="shared" si="3"/>
        <v>37.972881355932202</v>
      </c>
      <c r="I28" s="350"/>
      <c r="J28" s="377">
        <v>3403</v>
      </c>
      <c r="K28" s="378">
        <v>23.071186440677966</v>
      </c>
      <c r="L28" s="375">
        <v>1407</v>
      </c>
      <c r="M28" s="376">
        <v>41.345871290038197</v>
      </c>
      <c r="N28" s="375">
        <v>1996</v>
      </c>
      <c r="O28" s="383">
        <v>58.654128709961796</v>
      </c>
      <c r="P28" s="350"/>
      <c r="Q28" s="377">
        <v>2780</v>
      </c>
      <c r="R28" s="378">
        <v>18.847457627118644</v>
      </c>
      <c r="S28" s="375">
        <v>1631</v>
      </c>
      <c r="T28" s="376">
        <v>58.669064748201436</v>
      </c>
      <c r="U28" s="375">
        <v>1149</v>
      </c>
      <c r="V28" s="383">
        <v>41.330935251798564</v>
      </c>
      <c r="W28" s="350"/>
      <c r="X28" s="377">
        <v>8567</v>
      </c>
      <c r="Y28" s="378">
        <v>58.081355932203394</v>
      </c>
      <c r="Z28" s="375">
        <v>6111</v>
      </c>
      <c r="AA28" s="376">
        <v>71.331854791642343</v>
      </c>
      <c r="AB28" s="375">
        <v>2456</v>
      </c>
      <c r="AC28" s="383">
        <f t="shared" si="0"/>
        <v>28.668145208357654</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5377</v>
      </c>
      <c r="E29" s="386">
        <f t="shared" si="2"/>
        <v>2975</v>
      </c>
      <c r="F29" s="387">
        <f t="shared" si="3"/>
        <v>55.328249953505669</v>
      </c>
      <c r="G29" s="386">
        <f t="shared" si="4"/>
        <v>2402</v>
      </c>
      <c r="H29" s="388">
        <f t="shared" si="3"/>
        <v>44.671750046494331</v>
      </c>
      <c r="I29" s="350"/>
      <c r="J29" s="389">
        <v>2882</v>
      </c>
      <c r="K29" s="390">
        <v>53.598660963362462</v>
      </c>
      <c r="L29" s="391">
        <v>1127</v>
      </c>
      <c r="M29" s="392">
        <v>39.104788341429561</v>
      </c>
      <c r="N29" s="391">
        <v>1755</v>
      </c>
      <c r="O29" s="393">
        <v>60.895211658570439</v>
      </c>
      <c r="P29" s="350"/>
      <c r="Q29" s="389">
        <v>965</v>
      </c>
      <c r="R29" s="390">
        <v>17.946810489120328</v>
      </c>
      <c r="S29" s="391">
        <v>675</v>
      </c>
      <c r="T29" s="392">
        <v>69.948186528497416</v>
      </c>
      <c r="U29" s="391">
        <v>290</v>
      </c>
      <c r="V29" s="393">
        <v>30.051813471502591</v>
      </c>
      <c r="W29" s="350"/>
      <c r="X29" s="389">
        <v>1530</v>
      </c>
      <c r="Y29" s="390">
        <v>28.454528547517207</v>
      </c>
      <c r="Z29" s="391">
        <v>1173</v>
      </c>
      <c r="AA29" s="392">
        <v>76.666666666666671</v>
      </c>
      <c r="AB29" s="391">
        <v>357</v>
      </c>
      <c r="AC29" s="393">
        <f t="shared" si="0"/>
        <v>23.333333333333332</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32" t="s">
        <v>0</v>
      </c>
      <c r="C31" s="320"/>
      <c r="D31" s="1233">
        <f>J31+Q31+X31</f>
        <v>2026085</v>
      </c>
      <c r="E31" s="1234">
        <f>L31+S31+Z31</f>
        <v>1267255</v>
      </c>
      <c r="F31" s="1235">
        <f>E31/$D31*100</f>
        <v>62.546981000303539</v>
      </c>
      <c r="G31" s="1234">
        <f>N31+U31+AB31</f>
        <v>758830</v>
      </c>
      <c r="H31" s="1236">
        <f>G31/$D31*100</f>
        <v>37.453018999696461</v>
      </c>
      <c r="I31" s="320"/>
      <c r="J31" s="1237">
        <f>SUM(J12:J29)</f>
        <v>531550</v>
      </c>
      <c r="K31" s="1238">
        <f>J31/$D31*100</f>
        <v>26.235325763726596</v>
      </c>
      <c r="L31" s="1234">
        <f>SUM(L12:L29)</f>
        <v>225812</v>
      </c>
      <c r="M31" s="1235">
        <f>L31/$J31*100</f>
        <v>42.481798513780454</v>
      </c>
      <c r="N31" s="1234">
        <f>SUM(N12:N29)</f>
        <v>305738</v>
      </c>
      <c r="O31" s="1239">
        <f>N31/$J31*100</f>
        <v>57.518201486219546</v>
      </c>
      <c r="P31" s="320"/>
      <c r="Q31" s="1237">
        <f>SUM(Q12:Q29)</f>
        <v>427651</v>
      </c>
      <c r="R31" s="1238">
        <f>Q31/$D31*100</f>
        <v>21.107258579970729</v>
      </c>
      <c r="S31" s="1234">
        <f>SUM(S12:S29)</f>
        <v>267635</v>
      </c>
      <c r="T31" s="1235">
        <f>S31/$Q31*100</f>
        <v>62.58257317298451</v>
      </c>
      <c r="U31" s="1234">
        <f>SUM(U12:U29)</f>
        <v>160016</v>
      </c>
      <c r="V31" s="1239">
        <f>U31/$Q31*100</f>
        <v>37.41742682701549</v>
      </c>
      <c r="W31" s="320"/>
      <c r="X31" s="1237">
        <f>SUM(X12:X29)</f>
        <v>1066884</v>
      </c>
      <c r="Y31" s="1238">
        <f>X31/$D31*100</f>
        <v>52.657415656302675</v>
      </c>
      <c r="Z31" s="1234">
        <f>SUM(Z12:Z29)</f>
        <v>773808</v>
      </c>
      <c r="AA31" s="1235">
        <f>Z31/$X31*100</f>
        <v>72.529722069128411</v>
      </c>
      <c r="AB31" s="1234">
        <f>SUM(AB12:AB29)</f>
        <v>293076</v>
      </c>
      <c r="AC31" s="1239">
        <f>AB31/$X31*100</f>
        <v>27.470277930871585</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6" customFormat="1" ht="13.5" customHeight="1" x14ac:dyDescent="0.25">
      <c r="B34" s="1427"/>
      <c r="C34" s="1427"/>
      <c r="D34" s="1427"/>
      <c r="E34" s="1427"/>
      <c r="F34" s="1427"/>
      <c r="G34" s="1427"/>
      <c r="H34" s="1427"/>
      <c r="I34" s="1427"/>
      <c r="J34" s="1427"/>
      <c r="K34" s="1427"/>
      <c r="L34" s="1427"/>
      <c r="M34" s="1427"/>
      <c r="N34" s="1427"/>
      <c r="O34" s="1427"/>
    </row>
    <row r="35" spans="2:15" s="396" customFormat="1" ht="29.25" customHeight="1" x14ac:dyDescent="0.25">
      <c r="B35" s="1427"/>
      <c r="C35" s="1427"/>
      <c r="D35" s="1427"/>
      <c r="E35" s="1427"/>
      <c r="F35" s="1427"/>
      <c r="G35" s="1427"/>
      <c r="H35" s="1427"/>
      <c r="I35" s="1427"/>
      <c r="J35" s="1427"/>
      <c r="K35" s="1427"/>
      <c r="L35" s="1427"/>
      <c r="M35" s="1427"/>
    </row>
    <row r="36" spans="2:15" s="396" customFormat="1" ht="4.5" customHeight="1" x14ac:dyDescent="0.25">
      <c r="B36" s="1426"/>
      <c r="C36" s="1426"/>
      <c r="D36" s="1426"/>
      <c r="E36" s="1330"/>
      <c r="F36" s="1330"/>
      <c r="G36" s="1330"/>
    </row>
    <row r="37" spans="2:15" s="396" customFormat="1" x14ac:dyDescent="0.25"/>
    <row r="38" spans="2:15" s="396" customFormat="1" x14ac:dyDescent="0.25"/>
    <row r="39" spans="2:15" s="396" customFormat="1" x14ac:dyDescent="0.25"/>
    <row r="40" spans="2:15" s="396" customFormat="1" x14ac:dyDescent="0.25"/>
    <row r="41" spans="2:15" s="396" customFormat="1" x14ac:dyDescent="0.25"/>
    <row r="42" spans="2:15" s="396"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1" orientation="landscape" horizontalDpi="300" verticalDpi="300" r:id="rId1"/>
  <headerFooter alignWithMargins="0"/>
  <rowBreaks count="2" manualBreakCount="2">
    <brk id="34" max="25" man="1"/>
    <brk id="35" max="16383"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Hoja91">
    <tabColor theme="0"/>
    <pageSetUpPr fitToPage="1"/>
  </sheetPr>
  <dimension ref="A1:BA4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31</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392"/>
      <c r="C2" s="1392"/>
    </row>
    <row r="3" spans="1:53" s="345" customFormat="1" ht="4.5" customHeight="1" x14ac:dyDescent="0.25">
      <c r="B3" s="1393"/>
      <c r="C3" s="1393"/>
    </row>
    <row r="4" spans="1:53" s="345" customFormat="1" ht="17.25" customHeight="1" x14ac:dyDescent="0.25">
      <c r="A4" s="1394" t="s">
        <v>404</v>
      </c>
      <c r="B4" s="1394"/>
      <c r="C4" s="1394"/>
      <c r="D4" s="1394"/>
      <c r="E4" s="1394"/>
      <c r="F4" s="1394"/>
      <c r="G4" s="1394"/>
      <c r="H4" s="1394"/>
      <c r="I4" s="1394"/>
      <c r="J4" s="1394"/>
      <c r="K4" s="1394"/>
      <c r="L4" s="1394"/>
      <c r="M4" s="1394"/>
      <c r="N4" s="1394"/>
      <c r="O4" s="1394"/>
      <c r="P4" s="1394"/>
      <c r="Q4" s="1394"/>
      <c r="R4" s="1394"/>
      <c r="S4" s="1394"/>
      <c r="T4" s="1394"/>
      <c r="U4" s="1394"/>
      <c r="V4" s="1394"/>
      <c r="W4" s="1394"/>
      <c r="X4" s="1394"/>
      <c r="Y4" s="1394"/>
      <c r="Z4" s="1394"/>
      <c r="AA4" s="1394"/>
      <c r="AB4" s="1394"/>
      <c r="AC4" s="1394"/>
    </row>
    <row r="5" spans="1:53" s="345" customFormat="1" ht="17.25" customHeight="1" x14ac:dyDescent="0.25">
      <c r="B5" s="1395" t="str">
        <f>porsaad!$B$6</f>
        <v>Situación a 30 de noviembre de 2024</v>
      </c>
      <c r="C5" s="1395"/>
      <c r="D5" s="1395"/>
      <c r="E5" s="1395"/>
      <c r="F5" s="1395"/>
      <c r="G5" s="1395"/>
      <c r="H5" s="1395"/>
      <c r="I5" s="1395"/>
      <c r="J5" s="1395"/>
      <c r="K5" s="1395"/>
      <c r="L5" s="1395"/>
      <c r="M5" s="1395"/>
      <c r="N5" s="1395"/>
      <c r="O5" s="1395"/>
      <c r="P5" s="1395"/>
      <c r="Q5" s="1395"/>
      <c r="R5" s="1395"/>
      <c r="S5" s="1395"/>
      <c r="T5" s="1395"/>
      <c r="U5" s="1395"/>
      <c r="V5" s="1395"/>
      <c r="W5" s="1395"/>
      <c r="X5" s="1395"/>
      <c r="Y5" s="1395"/>
      <c r="Z5" s="1395"/>
      <c r="AA5" s="1395"/>
      <c r="AB5" s="1395"/>
      <c r="AC5" s="1395"/>
    </row>
    <row r="6" spans="1:53" s="345" customFormat="1" ht="6" customHeight="1" x14ac:dyDescent="0.25"/>
    <row r="7" spans="1:53" s="322" customFormat="1" ht="12.75" customHeight="1" x14ac:dyDescent="0.25">
      <c r="A7" s="316"/>
      <c r="B7" s="1396" t="s">
        <v>12</v>
      </c>
      <c r="C7" s="317"/>
      <c r="D7" s="1399" t="s">
        <v>225</v>
      </c>
      <c r="E7" s="1400"/>
      <c r="F7" s="1400"/>
      <c r="G7" s="1400"/>
      <c r="H7" s="1400"/>
      <c r="I7" s="318"/>
      <c r="J7" s="1403"/>
      <c r="K7" s="1403"/>
      <c r="L7" s="1403"/>
      <c r="M7" s="1403"/>
      <c r="N7" s="1403"/>
      <c r="O7" s="1403"/>
      <c r="P7" s="318"/>
      <c r="Q7" s="1403"/>
      <c r="R7" s="1403"/>
      <c r="S7" s="1403"/>
      <c r="T7" s="1403"/>
      <c r="U7" s="1403"/>
      <c r="V7" s="1403"/>
      <c r="W7" s="318"/>
      <c r="X7" s="1403"/>
      <c r="Y7" s="1403"/>
      <c r="Z7" s="1403"/>
      <c r="AA7" s="1403"/>
      <c r="AB7" s="1403"/>
      <c r="AC7" s="1404"/>
      <c r="AD7" s="319"/>
      <c r="AE7" s="319"/>
      <c r="AF7" s="320"/>
      <c r="AG7" s="320"/>
      <c r="AH7" s="320"/>
      <c r="AI7" s="320"/>
      <c r="AJ7" s="320"/>
      <c r="AK7" s="320"/>
      <c r="AL7" s="321"/>
    </row>
    <row r="8" spans="1:53" s="322" customFormat="1" ht="33.75" customHeight="1" x14ac:dyDescent="0.25">
      <c r="A8" s="316"/>
      <c r="B8" s="1397"/>
      <c r="C8" s="317"/>
      <c r="D8" s="1401"/>
      <c r="E8" s="1402"/>
      <c r="F8" s="1402"/>
      <c r="G8" s="1402"/>
      <c r="H8" s="1402"/>
      <c r="I8" s="323"/>
      <c r="J8" s="1405" t="s">
        <v>226</v>
      </c>
      <c r="K8" s="1406"/>
      <c r="L8" s="1406"/>
      <c r="M8" s="1406"/>
      <c r="N8" s="1406"/>
      <c r="O8" s="1407"/>
      <c r="P8" s="317"/>
      <c r="Q8" s="1405" t="s">
        <v>227</v>
      </c>
      <c r="R8" s="1406"/>
      <c r="S8" s="1406"/>
      <c r="T8" s="1406"/>
      <c r="U8" s="1406"/>
      <c r="V8" s="1407"/>
      <c r="W8" s="317"/>
      <c r="X8" s="1405" t="s">
        <v>228</v>
      </c>
      <c r="Y8" s="1406"/>
      <c r="Z8" s="1406"/>
      <c r="AA8" s="1406"/>
      <c r="AB8" s="1406"/>
      <c r="AC8" s="1407"/>
      <c r="AD8" s="319"/>
      <c r="AE8" s="319"/>
      <c r="AF8" s="320"/>
      <c r="AG8" s="320"/>
      <c r="AH8" s="320"/>
      <c r="AI8" s="320"/>
      <c r="AJ8" s="320"/>
      <c r="AK8" s="320"/>
      <c r="AL8" s="321"/>
    </row>
    <row r="9" spans="1:53" s="322" customFormat="1" ht="21.75" customHeight="1" x14ac:dyDescent="0.25">
      <c r="A9" s="316"/>
      <c r="B9" s="1397"/>
      <c r="C9" s="317"/>
      <c r="D9" s="1408" t="s">
        <v>9</v>
      </c>
      <c r="E9" s="1409" t="s">
        <v>24</v>
      </c>
      <c r="F9" s="1410"/>
      <c r="G9" s="1409" t="s">
        <v>23</v>
      </c>
      <c r="H9" s="1411"/>
      <c r="I9" s="323"/>
      <c r="J9" s="1388" t="s">
        <v>9</v>
      </c>
      <c r="K9" s="1382" t="s">
        <v>220</v>
      </c>
      <c r="L9" s="1384" t="s">
        <v>24</v>
      </c>
      <c r="M9" s="1385"/>
      <c r="N9" s="1386" t="s">
        <v>23</v>
      </c>
      <c r="O9" s="1387"/>
      <c r="P9" s="317"/>
      <c r="Q9" s="1388" t="s">
        <v>9</v>
      </c>
      <c r="R9" s="1382" t="s">
        <v>220</v>
      </c>
      <c r="S9" s="1384" t="s">
        <v>24</v>
      </c>
      <c r="T9" s="1385"/>
      <c r="U9" s="1386" t="s">
        <v>23</v>
      </c>
      <c r="V9" s="1387"/>
      <c r="W9" s="317"/>
      <c r="X9" s="1388" t="s">
        <v>9</v>
      </c>
      <c r="Y9" s="1382" t="s">
        <v>220</v>
      </c>
      <c r="Z9" s="1384" t="s">
        <v>24</v>
      </c>
      <c r="AA9" s="1385"/>
      <c r="AB9" s="1386" t="s">
        <v>23</v>
      </c>
      <c r="AC9" s="1387"/>
      <c r="AD9" s="319"/>
      <c r="AE9" s="319"/>
      <c r="AF9" s="320"/>
      <c r="AG9" s="320"/>
      <c r="AH9" s="320"/>
      <c r="AI9" s="320"/>
      <c r="AJ9" s="320"/>
      <c r="AK9" s="320"/>
      <c r="AL9" s="321"/>
    </row>
    <row r="10" spans="1:53" s="322" customFormat="1" ht="36.75" customHeight="1" x14ac:dyDescent="0.25">
      <c r="A10" s="316"/>
      <c r="B10" s="1398"/>
      <c r="C10" s="317"/>
      <c r="D10" s="1389"/>
      <c r="E10" s="407" t="s">
        <v>9</v>
      </c>
      <c r="F10" s="403" t="s">
        <v>220</v>
      </c>
      <c r="G10" s="406" t="s">
        <v>9</v>
      </c>
      <c r="H10" s="886" t="s">
        <v>220</v>
      </c>
      <c r="I10" s="346"/>
      <c r="J10" s="1389"/>
      <c r="K10" s="1383"/>
      <c r="L10" s="404" t="s">
        <v>9</v>
      </c>
      <c r="M10" s="403" t="s">
        <v>221</v>
      </c>
      <c r="N10" s="407" t="s">
        <v>9</v>
      </c>
      <c r="O10" s="402" t="s">
        <v>221</v>
      </c>
      <c r="P10" s="347"/>
      <c r="Q10" s="1389"/>
      <c r="R10" s="1383"/>
      <c r="S10" s="404" t="s">
        <v>9</v>
      </c>
      <c r="T10" s="403" t="s">
        <v>221</v>
      </c>
      <c r="U10" s="407" t="s">
        <v>9</v>
      </c>
      <c r="V10" s="402" t="s">
        <v>221</v>
      </c>
      <c r="W10" s="347"/>
      <c r="X10" s="1389"/>
      <c r="Y10" s="1383"/>
      <c r="Z10" s="404" t="s">
        <v>9</v>
      </c>
      <c r="AA10" s="403" t="s">
        <v>221</v>
      </c>
      <c r="AB10" s="407" t="s">
        <v>9</v>
      </c>
      <c r="AC10" s="402" t="s">
        <v>221</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76848</v>
      </c>
      <c r="E12" s="352">
        <f>L12+S12+Z12</f>
        <v>45329</v>
      </c>
      <c r="F12" s="353">
        <f>E12/$D12*100</f>
        <v>58.985269623152192</v>
      </c>
      <c r="G12" s="352">
        <f>N12+U12+AB12</f>
        <v>31519</v>
      </c>
      <c r="H12" s="354">
        <f>G12/$D12*100</f>
        <v>41.014730376847801</v>
      </c>
      <c r="I12" s="350"/>
      <c r="J12" s="355">
        <f>L12+N12</f>
        <v>28809</v>
      </c>
      <c r="K12" s="356">
        <f>J12/$D12*100</f>
        <v>37.488288569643977</v>
      </c>
      <c r="L12" s="357">
        <v>11255</v>
      </c>
      <c r="M12" s="353">
        <v>39.067652469714325</v>
      </c>
      <c r="N12" s="357">
        <v>17554</v>
      </c>
      <c r="O12" s="358">
        <v>60.932347530285682</v>
      </c>
      <c r="P12" s="350"/>
      <c r="Q12" s="355">
        <v>13170</v>
      </c>
      <c r="R12" s="356">
        <v>17.137726420986883</v>
      </c>
      <c r="S12" s="357">
        <v>7524</v>
      </c>
      <c r="T12" s="353">
        <v>57.129840546697039</v>
      </c>
      <c r="U12" s="357">
        <v>5646</v>
      </c>
      <c r="V12" s="358">
        <v>42.870159453302961</v>
      </c>
      <c r="W12" s="350"/>
      <c r="X12" s="355">
        <v>34869</v>
      </c>
      <c r="Y12" s="356">
        <v>45.373985009369143</v>
      </c>
      <c r="Z12" s="357">
        <v>26550</v>
      </c>
      <c r="AA12" s="353">
        <v>76.142131979695421</v>
      </c>
      <c r="AB12" s="357">
        <v>8319</v>
      </c>
      <c r="AC12" s="358">
        <f t="shared" ref="AC12:AC29" si="0">AB12/$X12*100</f>
        <v>23.857868020304569</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13231</v>
      </c>
      <c r="E13" s="365">
        <f t="shared" ref="E13:E29" si="2">L13+S13+Z13</f>
        <v>8800</v>
      </c>
      <c r="F13" s="366">
        <f t="shared" ref="F13:H29" si="3">E13/$D13*100</f>
        <v>66.510467840677194</v>
      </c>
      <c r="G13" s="365">
        <f t="shared" ref="G13:G29" si="4">N13+U13+AB13</f>
        <v>4431</v>
      </c>
      <c r="H13" s="367">
        <f t="shared" si="3"/>
        <v>33.489532159322806</v>
      </c>
      <c r="I13" s="350"/>
      <c r="J13" s="368">
        <f t="shared" ref="J13:J29" si="5">L13+N13</f>
        <v>2403</v>
      </c>
      <c r="K13" s="369">
        <f t="shared" ref="K13:K29" si="6">J13/$D13*100</f>
        <v>18.161892525130376</v>
      </c>
      <c r="L13" s="370">
        <v>979</v>
      </c>
      <c r="M13" s="371">
        <v>40.74074074074074</v>
      </c>
      <c r="N13" s="370">
        <v>1424</v>
      </c>
      <c r="O13" s="372">
        <v>59.259259259259252</v>
      </c>
      <c r="P13" s="350"/>
      <c r="Q13" s="368">
        <v>2006</v>
      </c>
      <c r="R13" s="369">
        <v>15.161363464590735</v>
      </c>
      <c r="S13" s="370">
        <v>1166</v>
      </c>
      <c r="T13" s="371">
        <v>58.125623130608176</v>
      </c>
      <c r="U13" s="370">
        <v>840</v>
      </c>
      <c r="V13" s="372">
        <v>41.874376869391824</v>
      </c>
      <c r="W13" s="350"/>
      <c r="X13" s="368">
        <v>8822</v>
      </c>
      <c r="Y13" s="369">
        <v>66.676744010278881</v>
      </c>
      <c r="Z13" s="370">
        <v>6655</v>
      </c>
      <c r="AA13" s="371">
        <v>75.436408977556113</v>
      </c>
      <c r="AB13" s="370">
        <v>2167</v>
      </c>
      <c r="AC13" s="372">
        <f t="shared" si="0"/>
        <v>24.563591022443891</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7943</v>
      </c>
      <c r="E14" s="365">
        <f t="shared" si="2"/>
        <v>5312</v>
      </c>
      <c r="F14" s="366">
        <f t="shared" si="3"/>
        <v>66.876495027067861</v>
      </c>
      <c r="G14" s="365">
        <f t="shared" si="4"/>
        <v>2631</v>
      </c>
      <c r="H14" s="367">
        <f t="shared" si="3"/>
        <v>33.123504972932146</v>
      </c>
      <c r="I14" s="350"/>
      <c r="J14" s="368">
        <f t="shared" si="5"/>
        <v>1837</v>
      </c>
      <c r="K14" s="369">
        <f t="shared" si="6"/>
        <v>23.127281883419361</v>
      </c>
      <c r="L14" s="370">
        <v>746</v>
      </c>
      <c r="M14" s="371">
        <v>40.609689711486119</v>
      </c>
      <c r="N14" s="370">
        <v>1091</v>
      </c>
      <c r="O14" s="372">
        <v>59.390310288513881</v>
      </c>
      <c r="P14" s="350"/>
      <c r="Q14" s="368">
        <v>1444</v>
      </c>
      <c r="R14" s="369">
        <v>18.179529145159261</v>
      </c>
      <c r="S14" s="370">
        <v>854</v>
      </c>
      <c r="T14" s="371">
        <v>59.141274238227147</v>
      </c>
      <c r="U14" s="370">
        <v>590</v>
      </c>
      <c r="V14" s="372">
        <v>40.858725761772853</v>
      </c>
      <c r="W14" s="350"/>
      <c r="X14" s="368">
        <v>4662</v>
      </c>
      <c r="Y14" s="369">
        <v>58.693188971421371</v>
      </c>
      <c r="Z14" s="370">
        <v>3712</v>
      </c>
      <c r="AA14" s="371">
        <v>79.622479622479631</v>
      </c>
      <c r="AB14" s="370">
        <v>950</v>
      </c>
      <c r="AC14" s="372">
        <f t="shared" si="0"/>
        <v>20.377520377520376</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8607</v>
      </c>
      <c r="E15" s="365">
        <f t="shared" si="2"/>
        <v>5446</v>
      </c>
      <c r="F15" s="366">
        <f t="shared" si="3"/>
        <v>63.274079237829675</v>
      </c>
      <c r="G15" s="365">
        <f t="shared" si="4"/>
        <v>3161</v>
      </c>
      <c r="H15" s="367">
        <f t="shared" si="3"/>
        <v>36.725920762170325</v>
      </c>
      <c r="I15" s="350"/>
      <c r="J15" s="368">
        <f t="shared" si="5"/>
        <v>2013</v>
      </c>
      <c r="K15" s="369">
        <f t="shared" si="6"/>
        <v>23.387940048797489</v>
      </c>
      <c r="L15" s="370">
        <v>776</v>
      </c>
      <c r="M15" s="371">
        <v>38.549428713363135</v>
      </c>
      <c r="N15" s="370">
        <v>1237</v>
      </c>
      <c r="O15" s="372">
        <v>61.450571286636858</v>
      </c>
      <c r="P15" s="350"/>
      <c r="Q15" s="368">
        <v>1534</v>
      </c>
      <c r="R15" s="369">
        <v>17.822702451492972</v>
      </c>
      <c r="S15" s="370">
        <v>885</v>
      </c>
      <c r="T15" s="371">
        <v>57.692307692307686</v>
      </c>
      <c r="U15" s="370">
        <v>649</v>
      </c>
      <c r="V15" s="372">
        <v>42.307692307692307</v>
      </c>
      <c r="W15" s="350"/>
      <c r="X15" s="368">
        <v>5060</v>
      </c>
      <c r="Y15" s="369">
        <v>58.789357499709539</v>
      </c>
      <c r="Z15" s="370">
        <v>3785</v>
      </c>
      <c r="AA15" s="371">
        <v>74.802371541501984</v>
      </c>
      <c r="AB15" s="370">
        <v>1275</v>
      </c>
      <c r="AC15" s="372">
        <f t="shared" si="0"/>
        <v>25.197628458498023</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17145</v>
      </c>
      <c r="E16" s="365">
        <f t="shared" si="2"/>
        <v>10356</v>
      </c>
      <c r="F16" s="366">
        <f t="shared" si="3"/>
        <v>60.40244969378827</v>
      </c>
      <c r="G16" s="365">
        <f t="shared" si="4"/>
        <v>6789</v>
      </c>
      <c r="H16" s="367">
        <f t="shared" si="3"/>
        <v>39.59755030621173</v>
      </c>
      <c r="I16" s="350"/>
      <c r="J16" s="368">
        <f t="shared" si="5"/>
        <v>5793</v>
      </c>
      <c r="K16" s="369">
        <f t="shared" si="6"/>
        <v>33.788276465441818</v>
      </c>
      <c r="L16" s="370">
        <v>2342</v>
      </c>
      <c r="M16" s="371">
        <v>40.428102882789574</v>
      </c>
      <c r="N16" s="370">
        <v>3451</v>
      </c>
      <c r="O16" s="372">
        <v>59.571897117210426</v>
      </c>
      <c r="P16" s="350"/>
      <c r="Q16" s="368">
        <v>3098</v>
      </c>
      <c r="R16" s="369">
        <v>18.069407990667834</v>
      </c>
      <c r="S16" s="370">
        <v>1759</v>
      </c>
      <c r="T16" s="371">
        <v>56.778566817301488</v>
      </c>
      <c r="U16" s="370">
        <v>1339</v>
      </c>
      <c r="V16" s="372">
        <v>43.221433182698519</v>
      </c>
      <c r="W16" s="350"/>
      <c r="X16" s="368">
        <v>8254</v>
      </c>
      <c r="Y16" s="369">
        <v>48.142315543890348</v>
      </c>
      <c r="Z16" s="370">
        <v>6255</v>
      </c>
      <c r="AA16" s="371">
        <v>75.781439302156528</v>
      </c>
      <c r="AB16" s="370">
        <v>1999</v>
      </c>
      <c r="AC16" s="372">
        <f t="shared" si="0"/>
        <v>24.218560697843468</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5392</v>
      </c>
      <c r="E17" s="375">
        <f t="shared" si="2"/>
        <v>3459</v>
      </c>
      <c r="F17" s="376">
        <f t="shared" si="3"/>
        <v>64.150593471810097</v>
      </c>
      <c r="G17" s="375">
        <f t="shared" si="4"/>
        <v>1933</v>
      </c>
      <c r="H17" s="367">
        <f t="shared" si="3"/>
        <v>35.84940652818991</v>
      </c>
      <c r="I17" s="350"/>
      <c r="J17" s="377">
        <f t="shared" si="5"/>
        <v>1325</v>
      </c>
      <c r="K17" s="378">
        <f t="shared" si="6"/>
        <v>24.573442136498517</v>
      </c>
      <c r="L17" s="375">
        <v>535</v>
      </c>
      <c r="M17" s="376">
        <v>40.377358490566039</v>
      </c>
      <c r="N17" s="375">
        <v>790</v>
      </c>
      <c r="O17" s="372">
        <v>59.622641509433961</v>
      </c>
      <c r="P17" s="350"/>
      <c r="Q17" s="377">
        <v>1013</v>
      </c>
      <c r="R17" s="378">
        <v>18.787091988130562</v>
      </c>
      <c r="S17" s="375">
        <v>564</v>
      </c>
      <c r="T17" s="376">
        <v>55.676209279368216</v>
      </c>
      <c r="U17" s="375">
        <v>449</v>
      </c>
      <c r="V17" s="372">
        <v>44.323790720631791</v>
      </c>
      <c r="W17" s="350"/>
      <c r="X17" s="377">
        <v>3054</v>
      </c>
      <c r="Y17" s="378">
        <v>56.639465875370917</v>
      </c>
      <c r="Z17" s="375">
        <v>2360</v>
      </c>
      <c r="AA17" s="376">
        <v>77.275703994760974</v>
      </c>
      <c r="AB17" s="375">
        <v>694</v>
      </c>
      <c r="AC17" s="372">
        <f t="shared" si="0"/>
        <v>22.724296005239029</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35112</v>
      </c>
      <c r="E18" s="365">
        <f t="shared" si="2"/>
        <v>22975</v>
      </c>
      <c r="F18" s="366">
        <f t="shared" si="3"/>
        <v>65.433470038733205</v>
      </c>
      <c r="G18" s="365">
        <f t="shared" si="4"/>
        <v>12137</v>
      </c>
      <c r="H18" s="367">
        <f t="shared" si="3"/>
        <v>34.566529961266802</v>
      </c>
      <c r="I18" s="350"/>
      <c r="J18" s="368">
        <f t="shared" si="5"/>
        <v>6805</v>
      </c>
      <c r="K18" s="369">
        <f t="shared" si="6"/>
        <v>19.380838459785828</v>
      </c>
      <c r="L18" s="370">
        <v>2813</v>
      </c>
      <c r="M18" s="371">
        <v>41.337252020573104</v>
      </c>
      <c r="N18" s="370">
        <v>3992</v>
      </c>
      <c r="O18" s="372">
        <v>58.662747979426889</v>
      </c>
      <c r="P18" s="350"/>
      <c r="Q18" s="368">
        <v>5144</v>
      </c>
      <c r="R18" s="369">
        <v>14.650262018683073</v>
      </c>
      <c r="S18" s="370">
        <v>2876</v>
      </c>
      <c r="T18" s="371">
        <v>55.909797822706068</v>
      </c>
      <c r="U18" s="370">
        <v>2268</v>
      </c>
      <c r="V18" s="372">
        <v>44.090202177293932</v>
      </c>
      <c r="W18" s="350"/>
      <c r="X18" s="368">
        <v>23163</v>
      </c>
      <c r="Y18" s="369">
        <v>65.9688995215311</v>
      </c>
      <c r="Z18" s="370">
        <v>17286</v>
      </c>
      <c r="AA18" s="371">
        <v>74.627638906877351</v>
      </c>
      <c r="AB18" s="370">
        <v>5877</v>
      </c>
      <c r="AC18" s="372">
        <f t="shared" si="0"/>
        <v>25.372361093122652</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23726</v>
      </c>
      <c r="E19" s="365">
        <f t="shared" si="2"/>
        <v>15132</v>
      </c>
      <c r="F19" s="366">
        <f t="shared" si="3"/>
        <v>63.778133692995034</v>
      </c>
      <c r="G19" s="365">
        <f t="shared" si="4"/>
        <v>8594</v>
      </c>
      <c r="H19" s="367">
        <f t="shared" si="3"/>
        <v>36.221866307004973</v>
      </c>
      <c r="I19" s="350"/>
      <c r="J19" s="368">
        <f t="shared" si="5"/>
        <v>5470</v>
      </c>
      <c r="K19" s="369">
        <f t="shared" si="6"/>
        <v>23.054876506785803</v>
      </c>
      <c r="L19" s="370">
        <v>2139</v>
      </c>
      <c r="M19" s="371">
        <v>39.104204753199269</v>
      </c>
      <c r="N19" s="370">
        <v>3331</v>
      </c>
      <c r="O19" s="372">
        <v>60.895795246800731</v>
      </c>
      <c r="P19" s="350"/>
      <c r="Q19" s="368">
        <v>3387</v>
      </c>
      <c r="R19" s="369">
        <v>14.275478378150552</v>
      </c>
      <c r="S19" s="370">
        <v>2007</v>
      </c>
      <c r="T19" s="371">
        <v>59.255978742249781</v>
      </c>
      <c r="U19" s="370">
        <v>1380</v>
      </c>
      <c r="V19" s="372">
        <v>40.744021257750227</v>
      </c>
      <c r="W19" s="350"/>
      <c r="X19" s="368">
        <v>14869</v>
      </c>
      <c r="Y19" s="369">
        <v>62.669645115063645</v>
      </c>
      <c r="Z19" s="370">
        <v>10986</v>
      </c>
      <c r="AA19" s="371">
        <v>73.885264644562511</v>
      </c>
      <c r="AB19" s="370">
        <v>3883</v>
      </c>
      <c r="AC19" s="372">
        <f t="shared" si="0"/>
        <v>26.114735355437485</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49592</v>
      </c>
      <c r="E20" s="365">
        <f t="shared" si="2"/>
        <v>31232</v>
      </c>
      <c r="F20" s="366">
        <f t="shared" si="3"/>
        <v>62.977899661235682</v>
      </c>
      <c r="G20" s="365">
        <f t="shared" si="4"/>
        <v>18360</v>
      </c>
      <c r="H20" s="367">
        <f t="shared" si="3"/>
        <v>37.022100338764318</v>
      </c>
      <c r="I20" s="350"/>
      <c r="J20" s="368">
        <f t="shared" si="5"/>
        <v>13579</v>
      </c>
      <c r="K20" s="369">
        <f t="shared" si="6"/>
        <v>27.381432489111145</v>
      </c>
      <c r="L20" s="370">
        <v>5583</v>
      </c>
      <c r="M20" s="371">
        <v>41.114956918771632</v>
      </c>
      <c r="N20" s="370">
        <v>7996</v>
      </c>
      <c r="O20" s="372">
        <v>58.885043081228375</v>
      </c>
      <c r="P20" s="350"/>
      <c r="Q20" s="368">
        <v>8054</v>
      </c>
      <c r="R20" s="369">
        <v>16.24052266494596</v>
      </c>
      <c r="S20" s="370">
        <v>4543</v>
      </c>
      <c r="T20" s="371">
        <v>56.406754407747705</v>
      </c>
      <c r="U20" s="370">
        <v>3511</v>
      </c>
      <c r="V20" s="372">
        <v>43.593245592252295</v>
      </c>
      <c r="W20" s="350"/>
      <c r="X20" s="368">
        <v>27959</v>
      </c>
      <c r="Y20" s="369">
        <v>56.378044845942895</v>
      </c>
      <c r="Z20" s="370">
        <v>21106</v>
      </c>
      <c r="AA20" s="371">
        <v>75.489109052541224</v>
      </c>
      <c r="AB20" s="370">
        <v>6853</v>
      </c>
      <c r="AC20" s="372">
        <f t="shared" si="0"/>
        <v>24.51089094745878</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48217</v>
      </c>
      <c r="E21" s="365">
        <f t="shared" si="2"/>
        <v>31276</v>
      </c>
      <c r="F21" s="366">
        <f t="shared" si="3"/>
        <v>64.865089076466802</v>
      </c>
      <c r="G21" s="365">
        <f t="shared" si="4"/>
        <v>16941</v>
      </c>
      <c r="H21" s="367">
        <f t="shared" si="3"/>
        <v>35.134910923533191</v>
      </c>
      <c r="I21" s="350"/>
      <c r="J21" s="368">
        <f t="shared" si="5"/>
        <v>10226</v>
      </c>
      <c r="K21" s="369">
        <f t="shared" si="6"/>
        <v>21.208287533442562</v>
      </c>
      <c r="L21" s="370">
        <v>4170</v>
      </c>
      <c r="M21" s="371">
        <v>40.77840797965969</v>
      </c>
      <c r="N21" s="370">
        <v>6056</v>
      </c>
      <c r="O21" s="372">
        <v>59.22159202034031</v>
      </c>
      <c r="P21" s="350"/>
      <c r="Q21" s="368">
        <v>8506</v>
      </c>
      <c r="R21" s="369">
        <v>17.641080946554119</v>
      </c>
      <c r="S21" s="370">
        <v>4847</v>
      </c>
      <c r="T21" s="371">
        <v>56.983305901716427</v>
      </c>
      <c r="U21" s="370">
        <v>3659</v>
      </c>
      <c r="V21" s="372">
        <v>43.016694098283565</v>
      </c>
      <c r="W21" s="350"/>
      <c r="X21" s="368">
        <v>29485</v>
      </c>
      <c r="Y21" s="369">
        <v>61.150631520003316</v>
      </c>
      <c r="Z21" s="370">
        <v>22259</v>
      </c>
      <c r="AA21" s="371">
        <v>75.492623367814133</v>
      </c>
      <c r="AB21" s="370">
        <v>7226</v>
      </c>
      <c r="AC21" s="372">
        <f t="shared" si="0"/>
        <v>24.507376632185856</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13333</v>
      </c>
      <c r="E22" s="365">
        <f t="shared" si="2"/>
        <v>8731</v>
      </c>
      <c r="F22" s="366">
        <f t="shared" si="3"/>
        <v>65.484137103427585</v>
      </c>
      <c r="G22" s="365">
        <f t="shared" si="4"/>
        <v>4602</v>
      </c>
      <c r="H22" s="367">
        <f t="shared" si="3"/>
        <v>34.515862896572415</v>
      </c>
      <c r="I22" s="350"/>
      <c r="J22" s="368">
        <f t="shared" si="5"/>
        <v>2778</v>
      </c>
      <c r="K22" s="369">
        <f t="shared" si="6"/>
        <v>20.835520888022199</v>
      </c>
      <c r="L22" s="370">
        <v>1143</v>
      </c>
      <c r="M22" s="371">
        <v>41.144708423326129</v>
      </c>
      <c r="N22" s="370">
        <v>1635</v>
      </c>
      <c r="O22" s="372">
        <v>58.855291576673864</v>
      </c>
      <c r="P22" s="350"/>
      <c r="Q22" s="368">
        <v>2092</v>
      </c>
      <c r="R22" s="369">
        <v>15.690392259806496</v>
      </c>
      <c r="S22" s="370">
        <v>1190</v>
      </c>
      <c r="T22" s="371">
        <v>56.883365200764821</v>
      </c>
      <c r="U22" s="370">
        <v>902</v>
      </c>
      <c r="V22" s="372">
        <v>43.116634799235179</v>
      </c>
      <c r="W22" s="350"/>
      <c r="X22" s="368">
        <v>8463</v>
      </c>
      <c r="Y22" s="369">
        <v>63.474086852171311</v>
      </c>
      <c r="Z22" s="370">
        <v>6398</v>
      </c>
      <c r="AA22" s="371">
        <v>75.59966914805625</v>
      </c>
      <c r="AB22" s="370">
        <v>2065</v>
      </c>
      <c r="AC22" s="372">
        <f t="shared" si="0"/>
        <v>24.400330851943757</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25967</v>
      </c>
      <c r="E23" s="365">
        <f t="shared" si="2"/>
        <v>17389</v>
      </c>
      <c r="F23" s="366">
        <f t="shared" si="3"/>
        <v>66.965764239226715</v>
      </c>
      <c r="G23" s="365">
        <f t="shared" si="4"/>
        <v>8578</v>
      </c>
      <c r="H23" s="367">
        <f t="shared" si="3"/>
        <v>33.034235760773292</v>
      </c>
      <c r="I23" s="350"/>
      <c r="J23" s="368">
        <f t="shared" si="5"/>
        <v>5285</v>
      </c>
      <c r="K23" s="369">
        <f t="shared" si="6"/>
        <v>20.352755420341204</v>
      </c>
      <c r="L23" s="370">
        <v>2249</v>
      </c>
      <c r="M23" s="371">
        <v>42.554399243140963</v>
      </c>
      <c r="N23" s="370">
        <v>3036</v>
      </c>
      <c r="O23" s="372">
        <v>57.445600756859037</v>
      </c>
      <c r="P23" s="350"/>
      <c r="Q23" s="368">
        <v>4190</v>
      </c>
      <c r="R23" s="369">
        <v>16.135864751415259</v>
      </c>
      <c r="S23" s="370">
        <v>2371</v>
      </c>
      <c r="T23" s="371">
        <v>56.587112171837703</v>
      </c>
      <c r="U23" s="370">
        <v>1819</v>
      </c>
      <c r="V23" s="372">
        <v>43.41288782816229</v>
      </c>
      <c r="W23" s="350"/>
      <c r="X23" s="368">
        <v>16492</v>
      </c>
      <c r="Y23" s="369">
        <v>63.511379828243541</v>
      </c>
      <c r="Z23" s="370">
        <v>12769</v>
      </c>
      <c r="AA23" s="371">
        <v>77.425418384671346</v>
      </c>
      <c r="AB23" s="370">
        <v>3723</v>
      </c>
      <c r="AC23" s="372">
        <f t="shared" si="0"/>
        <v>22.574581615328647</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64764</v>
      </c>
      <c r="E24" s="365">
        <f t="shared" si="2"/>
        <v>43220</v>
      </c>
      <c r="F24" s="366">
        <f t="shared" si="3"/>
        <v>66.734605645111472</v>
      </c>
      <c r="G24" s="365">
        <f t="shared" si="4"/>
        <v>21544</v>
      </c>
      <c r="H24" s="367">
        <f t="shared" si="3"/>
        <v>33.265394354888514</v>
      </c>
      <c r="I24" s="350"/>
      <c r="J24" s="368">
        <f t="shared" si="5"/>
        <v>15929</v>
      </c>
      <c r="K24" s="369">
        <f t="shared" si="6"/>
        <v>24.595454264714963</v>
      </c>
      <c r="L24" s="370">
        <v>7697</v>
      </c>
      <c r="M24" s="371">
        <v>48.320672986377048</v>
      </c>
      <c r="N24" s="370">
        <v>8232</v>
      </c>
      <c r="O24" s="372">
        <v>51.679327013622952</v>
      </c>
      <c r="P24" s="350"/>
      <c r="Q24" s="368">
        <v>9715</v>
      </c>
      <c r="R24" s="369">
        <v>15.000617627076771</v>
      </c>
      <c r="S24" s="370">
        <v>5723</v>
      </c>
      <c r="T24" s="371">
        <v>58.908903757076679</v>
      </c>
      <c r="U24" s="370">
        <v>3992</v>
      </c>
      <c r="V24" s="372">
        <v>41.091096242923314</v>
      </c>
      <c r="W24" s="350"/>
      <c r="X24" s="368">
        <v>39120</v>
      </c>
      <c r="Y24" s="369">
        <v>60.403928108208262</v>
      </c>
      <c r="Z24" s="370">
        <v>29800</v>
      </c>
      <c r="AA24" s="371">
        <v>76.175869120654397</v>
      </c>
      <c r="AB24" s="370">
        <v>9320</v>
      </c>
      <c r="AC24" s="372">
        <f t="shared" si="0"/>
        <v>23.824130879345603</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15073</v>
      </c>
      <c r="E25" s="365">
        <f t="shared" si="2"/>
        <v>8446</v>
      </c>
      <c r="F25" s="366">
        <f t="shared" si="3"/>
        <v>56.033968022291511</v>
      </c>
      <c r="G25" s="365">
        <f t="shared" si="4"/>
        <v>6627</v>
      </c>
      <c r="H25" s="367">
        <f t="shared" si="3"/>
        <v>43.966031977708489</v>
      </c>
      <c r="I25" s="350"/>
      <c r="J25" s="368">
        <f t="shared" si="5"/>
        <v>5539</v>
      </c>
      <c r="K25" s="369">
        <f t="shared" si="6"/>
        <v>36.74782724076163</v>
      </c>
      <c r="L25" s="370">
        <v>1956</v>
      </c>
      <c r="M25" s="371">
        <v>35.313233435638203</v>
      </c>
      <c r="N25" s="370">
        <v>3583</v>
      </c>
      <c r="O25" s="372">
        <v>64.686766564361804</v>
      </c>
      <c r="P25" s="350"/>
      <c r="Q25" s="368">
        <v>2333</v>
      </c>
      <c r="R25" s="369">
        <v>15.478007032442115</v>
      </c>
      <c r="S25" s="370">
        <v>1232</v>
      </c>
      <c r="T25" s="371">
        <v>52.807543934847835</v>
      </c>
      <c r="U25" s="370">
        <v>1101</v>
      </c>
      <c r="V25" s="372">
        <v>47.192456065152165</v>
      </c>
      <c r="W25" s="350"/>
      <c r="X25" s="368">
        <v>7201</v>
      </c>
      <c r="Y25" s="369">
        <v>47.774165726796255</v>
      </c>
      <c r="Z25" s="370">
        <v>5258</v>
      </c>
      <c r="AA25" s="371">
        <v>73.017636439383409</v>
      </c>
      <c r="AB25" s="370">
        <v>1943</v>
      </c>
      <c r="AC25" s="372">
        <f t="shared" si="0"/>
        <v>26.98236356061658</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3287</v>
      </c>
      <c r="E26" s="380">
        <f t="shared" si="2"/>
        <v>2222</v>
      </c>
      <c r="F26" s="381">
        <f t="shared" si="3"/>
        <v>67.599634925463945</v>
      </c>
      <c r="G26" s="380">
        <f t="shared" si="4"/>
        <v>1065</v>
      </c>
      <c r="H26" s="367">
        <f t="shared" si="3"/>
        <v>32.400365074536055</v>
      </c>
      <c r="I26" s="350"/>
      <c r="J26" s="377">
        <f t="shared" si="5"/>
        <v>655</v>
      </c>
      <c r="K26" s="378">
        <f t="shared" si="6"/>
        <v>19.926985092789778</v>
      </c>
      <c r="L26" s="375">
        <v>311</v>
      </c>
      <c r="M26" s="376">
        <v>47.480916030534353</v>
      </c>
      <c r="N26" s="375">
        <v>344</v>
      </c>
      <c r="O26" s="372">
        <v>52.519083969465655</v>
      </c>
      <c r="P26" s="350"/>
      <c r="Q26" s="377">
        <v>492</v>
      </c>
      <c r="R26" s="378">
        <v>14.96805597809553</v>
      </c>
      <c r="S26" s="375">
        <v>279</v>
      </c>
      <c r="T26" s="376">
        <v>56.707317073170728</v>
      </c>
      <c r="U26" s="375">
        <v>213</v>
      </c>
      <c r="V26" s="372">
        <v>43.292682926829265</v>
      </c>
      <c r="W26" s="350"/>
      <c r="X26" s="377">
        <v>2140</v>
      </c>
      <c r="Y26" s="378">
        <v>65.104958929114702</v>
      </c>
      <c r="Z26" s="375">
        <v>1632</v>
      </c>
      <c r="AA26" s="376">
        <v>76.261682242990659</v>
      </c>
      <c r="AB26" s="375">
        <v>508</v>
      </c>
      <c r="AC26" s="372">
        <f t="shared" si="0"/>
        <v>23.738317757009344</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19949</v>
      </c>
      <c r="E27" s="380">
        <f t="shared" si="2"/>
        <v>13370</v>
      </c>
      <c r="F27" s="381">
        <f t="shared" si="3"/>
        <v>67.020903303423722</v>
      </c>
      <c r="G27" s="380">
        <f t="shared" si="4"/>
        <v>6579</v>
      </c>
      <c r="H27" s="367">
        <f t="shared" si="3"/>
        <v>32.979096696576271</v>
      </c>
      <c r="I27" s="350"/>
      <c r="J27" s="377">
        <f t="shared" si="5"/>
        <v>3567</v>
      </c>
      <c r="K27" s="378">
        <f t="shared" si="6"/>
        <v>17.88059551857236</v>
      </c>
      <c r="L27" s="375">
        <v>1493</v>
      </c>
      <c r="M27" s="376">
        <v>41.855901317633865</v>
      </c>
      <c r="N27" s="375">
        <v>2074</v>
      </c>
      <c r="O27" s="372">
        <v>58.144098682366128</v>
      </c>
      <c r="P27" s="350"/>
      <c r="Q27" s="377">
        <v>3033</v>
      </c>
      <c r="R27" s="378">
        <v>15.203769612511906</v>
      </c>
      <c r="S27" s="375">
        <v>1708</v>
      </c>
      <c r="T27" s="376">
        <v>56.31388064622486</v>
      </c>
      <c r="U27" s="375">
        <v>1325</v>
      </c>
      <c r="V27" s="372">
        <v>43.68611935377514</v>
      </c>
      <c r="W27" s="350"/>
      <c r="X27" s="377">
        <v>13349</v>
      </c>
      <c r="Y27" s="378">
        <v>66.915634868915731</v>
      </c>
      <c r="Z27" s="375">
        <v>10169</v>
      </c>
      <c r="AA27" s="376">
        <v>76.177990860738632</v>
      </c>
      <c r="AB27" s="375">
        <v>3180</v>
      </c>
      <c r="AC27" s="372">
        <f t="shared" si="0"/>
        <v>23.822009139261368</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2491</v>
      </c>
      <c r="E28" s="380">
        <f t="shared" si="2"/>
        <v>1603</v>
      </c>
      <c r="F28" s="381">
        <f t="shared" si="3"/>
        <v>64.35166599759134</v>
      </c>
      <c r="G28" s="380">
        <f t="shared" si="4"/>
        <v>888</v>
      </c>
      <c r="H28" s="382">
        <f t="shared" si="3"/>
        <v>35.648334002408674</v>
      </c>
      <c r="I28" s="350"/>
      <c r="J28" s="377">
        <f t="shared" si="5"/>
        <v>526</v>
      </c>
      <c r="K28" s="378">
        <f t="shared" si="6"/>
        <v>21.11601766358892</v>
      </c>
      <c r="L28" s="375">
        <v>227</v>
      </c>
      <c r="M28" s="376">
        <v>43.155893536121674</v>
      </c>
      <c r="N28" s="375">
        <v>299</v>
      </c>
      <c r="O28" s="383">
        <v>56.844106463878333</v>
      </c>
      <c r="P28" s="350"/>
      <c r="Q28" s="377">
        <v>381</v>
      </c>
      <c r="R28" s="378">
        <v>15.295062224006422</v>
      </c>
      <c r="S28" s="375">
        <v>210</v>
      </c>
      <c r="T28" s="376">
        <v>55.118110236220474</v>
      </c>
      <c r="U28" s="375">
        <v>171</v>
      </c>
      <c r="V28" s="383">
        <v>44.881889763779526</v>
      </c>
      <c r="W28" s="350"/>
      <c r="X28" s="377">
        <v>1584</v>
      </c>
      <c r="Y28" s="378">
        <v>63.588920112404658</v>
      </c>
      <c r="Z28" s="375">
        <v>1166</v>
      </c>
      <c r="AA28" s="376">
        <v>73.611111111111114</v>
      </c>
      <c r="AB28" s="375">
        <v>418</v>
      </c>
      <c r="AC28" s="383">
        <f t="shared" si="0"/>
        <v>26.388888888888889</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1250</v>
      </c>
      <c r="E29" s="386">
        <f t="shared" si="2"/>
        <v>666</v>
      </c>
      <c r="F29" s="387">
        <f t="shared" si="3"/>
        <v>53.280000000000008</v>
      </c>
      <c r="G29" s="386">
        <f t="shared" si="4"/>
        <v>584</v>
      </c>
      <c r="H29" s="388">
        <f t="shared" si="3"/>
        <v>46.72</v>
      </c>
      <c r="I29" s="350"/>
      <c r="J29" s="389">
        <f t="shared" si="5"/>
        <v>672</v>
      </c>
      <c r="K29" s="390">
        <f t="shared" si="6"/>
        <v>53.76</v>
      </c>
      <c r="L29" s="391">
        <v>255</v>
      </c>
      <c r="M29" s="392">
        <v>37.946428571428569</v>
      </c>
      <c r="N29" s="391">
        <v>417</v>
      </c>
      <c r="O29" s="393">
        <v>62.053571428571431</v>
      </c>
      <c r="P29" s="350"/>
      <c r="Q29" s="389">
        <v>186</v>
      </c>
      <c r="R29" s="390">
        <v>14.879999999999999</v>
      </c>
      <c r="S29" s="391">
        <v>114</v>
      </c>
      <c r="T29" s="392">
        <v>61.29032258064516</v>
      </c>
      <c r="U29" s="391">
        <v>72</v>
      </c>
      <c r="V29" s="393">
        <v>38.70967741935484</v>
      </c>
      <c r="W29" s="350"/>
      <c r="X29" s="389">
        <v>392</v>
      </c>
      <c r="Y29" s="390">
        <v>31.36</v>
      </c>
      <c r="Z29" s="391">
        <v>297</v>
      </c>
      <c r="AA29" s="392">
        <v>75.765306122448976</v>
      </c>
      <c r="AB29" s="391">
        <v>95</v>
      </c>
      <c r="AC29" s="393">
        <f t="shared" si="0"/>
        <v>24.23469387755102</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32" t="s">
        <v>0</v>
      </c>
      <c r="C31" s="320"/>
      <c r="D31" s="1233">
        <f>J31+Q31+X31</f>
        <v>431927</v>
      </c>
      <c r="E31" s="1234">
        <f>L31+S31+Z31</f>
        <v>274964</v>
      </c>
      <c r="F31" s="1235">
        <f>E31/$D31*100</f>
        <v>63.659831406696043</v>
      </c>
      <c r="G31" s="1234">
        <f>N31+U31+AB31</f>
        <v>156963</v>
      </c>
      <c r="H31" s="1236">
        <f>G31/$D31*100</f>
        <v>36.340168593303964</v>
      </c>
      <c r="I31" s="320"/>
      <c r="J31" s="1237">
        <f>SUM(J12:J29)</f>
        <v>113211</v>
      </c>
      <c r="K31" s="1238">
        <f>J31/$D31*100</f>
        <v>26.210679119388232</v>
      </c>
      <c r="L31" s="1234">
        <f>SUM(L12:L29)</f>
        <v>46669</v>
      </c>
      <c r="M31" s="1235">
        <f>L31/$J31*100</f>
        <v>41.223026031039389</v>
      </c>
      <c r="N31" s="1234">
        <f>SUM(N12:N29)</f>
        <v>66542</v>
      </c>
      <c r="O31" s="1239">
        <f>N31/$J31*100</f>
        <v>58.776973968960611</v>
      </c>
      <c r="P31" s="320"/>
      <c r="Q31" s="1237">
        <f>SUM(Q12:Q29)</f>
        <v>69778</v>
      </c>
      <c r="R31" s="1238">
        <f>Q31/$D31*100</f>
        <v>16.155044718204696</v>
      </c>
      <c r="S31" s="1234">
        <f>SUM(S12:S29)</f>
        <v>39852</v>
      </c>
      <c r="T31" s="1235">
        <f>S31/$Q31*100</f>
        <v>57.112556966379088</v>
      </c>
      <c r="U31" s="1234">
        <f>SUM(U12:U29)</f>
        <v>29926</v>
      </c>
      <c r="V31" s="1239">
        <f>U31/$Q31*100</f>
        <v>42.887443033620912</v>
      </c>
      <c r="W31" s="320"/>
      <c r="X31" s="1237">
        <f>SUM(X12:X29)</f>
        <v>248938</v>
      </c>
      <c r="Y31" s="1238">
        <f>X31/$D31*100</f>
        <v>57.634276162407069</v>
      </c>
      <c r="Z31" s="1234">
        <f>SUM(Z12:Z29)</f>
        <v>188443</v>
      </c>
      <c r="AA31" s="1235">
        <f>Z31/$X31*100</f>
        <v>75.698768368027373</v>
      </c>
      <c r="AB31" s="1234">
        <f>SUM(AB12:AB29)</f>
        <v>60495</v>
      </c>
      <c r="AC31" s="1239">
        <f>AB31/$X31*100</f>
        <v>24.30123163197262</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390"/>
      <c r="C34" s="1390"/>
      <c r="D34" s="1390"/>
      <c r="E34" s="1390"/>
      <c r="F34" s="1390"/>
      <c r="G34" s="1390"/>
      <c r="H34" s="1390"/>
      <c r="I34" s="1390"/>
      <c r="J34" s="1390"/>
      <c r="K34" s="1390"/>
      <c r="L34" s="1390"/>
      <c r="M34" s="1390"/>
      <c r="N34" s="1390"/>
      <c r="O34" s="1390"/>
    </row>
    <row r="35" spans="2:15" s="329" customFormat="1" ht="29.25" customHeight="1" x14ac:dyDescent="0.25">
      <c r="B35" s="1391"/>
      <c r="C35" s="1391"/>
      <c r="D35" s="1391"/>
      <c r="E35" s="1391"/>
      <c r="F35" s="1391"/>
      <c r="G35" s="1391"/>
      <c r="H35" s="1391"/>
      <c r="I35" s="1391"/>
      <c r="J35" s="1391"/>
      <c r="K35" s="1391"/>
      <c r="L35" s="1391"/>
      <c r="M35" s="1391"/>
    </row>
    <row r="36" spans="2:15" s="329" customFormat="1" ht="4.5" customHeight="1" x14ac:dyDescent="0.25">
      <c r="B36" s="1381"/>
      <c r="C36" s="1381"/>
      <c r="D36" s="1381"/>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1" orientation="landscape" horizontalDpi="300" verticalDpi="300" r:id="rId1"/>
  <headerFooter alignWithMargins="0"/>
  <rowBreaks count="2" manualBreakCount="2">
    <brk id="34" max="25" man="1"/>
    <brk id="35" max="16383"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Hoja92">
    <tabColor theme="0"/>
    <pageSetUpPr fitToPage="1"/>
  </sheetPr>
  <dimension ref="A1:BA4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49</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392"/>
      <c r="C2" s="1392"/>
    </row>
    <row r="3" spans="1:53" s="345" customFormat="1" ht="4.5" customHeight="1" x14ac:dyDescent="0.25">
      <c r="B3" s="1393"/>
      <c r="C3" s="1393"/>
    </row>
    <row r="4" spans="1:53" s="345" customFormat="1" ht="17.25" customHeight="1" x14ac:dyDescent="0.25">
      <c r="A4" s="1394" t="s">
        <v>405</v>
      </c>
      <c r="B4" s="1394"/>
      <c r="C4" s="1394"/>
      <c r="D4" s="1394"/>
      <c r="E4" s="1394"/>
      <c r="F4" s="1394"/>
      <c r="G4" s="1394"/>
      <c r="H4" s="1394"/>
      <c r="I4" s="1394"/>
      <c r="J4" s="1394"/>
      <c r="K4" s="1394"/>
      <c r="L4" s="1394"/>
      <c r="M4" s="1394"/>
      <c r="N4" s="1394"/>
      <c r="O4" s="1394"/>
      <c r="P4" s="1394"/>
      <c r="Q4" s="1394"/>
      <c r="R4" s="1394"/>
      <c r="S4" s="1394"/>
      <c r="T4" s="1394"/>
      <c r="U4" s="1394"/>
      <c r="V4" s="1394"/>
      <c r="W4" s="1394"/>
      <c r="X4" s="1394"/>
      <c r="Y4" s="1394"/>
      <c r="Z4" s="1394"/>
      <c r="AA4" s="1394"/>
      <c r="AB4" s="1394"/>
      <c r="AC4" s="1394"/>
    </row>
    <row r="5" spans="1:53" s="345" customFormat="1" ht="17.25" customHeight="1" x14ac:dyDescent="0.25">
      <c r="B5" s="1395" t="str">
        <f>porsaad!$B$6</f>
        <v>Situación a 30 de noviembre de 2024</v>
      </c>
      <c r="C5" s="1395"/>
      <c r="D5" s="1395"/>
      <c r="E5" s="1395"/>
      <c r="F5" s="1395"/>
      <c r="G5" s="1395"/>
      <c r="H5" s="1395"/>
      <c r="I5" s="1395"/>
      <c r="J5" s="1395"/>
      <c r="K5" s="1395"/>
      <c r="L5" s="1395"/>
      <c r="M5" s="1395"/>
      <c r="N5" s="1395"/>
      <c r="O5" s="1395"/>
      <c r="P5" s="1395"/>
      <c r="Q5" s="1395"/>
      <c r="R5" s="1395"/>
      <c r="S5" s="1395"/>
      <c r="T5" s="1395"/>
      <c r="U5" s="1395"/>
      <c r="V5" s="1395"/>
      <c r="W5" s="1395"/>
      <c r="X5" s="1395"/>
      <c r="Y5" s="1395"/>
      <c r="Z5" s="1395"/>
      <c r="AA5" s="1395"/>
      <c r="AB5" s="1395"/>
      <c r="AC5" s="1395"/>
    </row>
    <row r="6" spans="1:53" s="345" customFormat="1" ht="6" customHeight="1" x14ac:dyDescent="0.25"/>
    <row r="7" spans="1:53" s="322" customFormat="1" ht="12.75" customHeight="1" x14ac:dyDescent="0.25">
      <c r="A7" s="316"/>
      <c r="B7" s="1396" t="s">
        <v>12</v>
      </c>
      <c r="C7" s="317"/>
      <c r="D7" s="1399" t="s">
        <v>229</v>
      </c>
      <c r="E7" s="1400"/>
      <c r="F7" s="1400"/>
      <c r="G7" s="1400"/>
      <c r="H7" s="1400"/>
      <c r="I7" s="318"/>
      <c r="J7" s="1403"/>
      <c r="K7" s="1403"/>
      <c r="L7" s="1403"/>
      <c r="M7" s="1403"/>
      <c r="N7" s="1403"/>
      <c r="O7" s="1403"/>
      <c r="P7" s="318"/>
      <c r="Q7" s="1403"/>
      <c r="R7" s="1403"/>
      <c r="S7" s="1403"/>
      <c r="T7" s="1403"/>
      <c r="U7" s="1403"/>
      <c r="V7" s="1403"/>
      <c r="W7" s="318"/>
      <c r="X7" s="1403"/>
      <c r="Y7" s="1403"/>
      <c r="Z7" s="1403"/>
      <c r="AA7" s="1403"/>
      <c r="AB7" s="1403"/>
      <c r="AC7" s="1404"/>
      <c r="AD7" s="319"/>
      <c r="AE7" s="319"/>
      <c r="AF7" s="320"/>
      <c r="AG7" s="320"/>
      <c r="AH7" s="320"/>
      <c r="AI7" s="320"/>
      <c r="AJ7" s="320"/>
      <c r="AK7" s="320"/>
      <c r="AL7" s="321"/>
    </row>
    <row r="8" spans="1:53" s="322" customFormat="1" ht="33.75" customHeight="1" x14ac:dyDescent="0.25">
      <c r="A8" s="316"/>
      <c r="B8" s="1397"/>
      <c r="C8" s="317"/>
      <c r="D8" s="1401"/>
      <c r="E8" s="1402"/>
      <c r="F8" s="1402"/>
      <c r="G8" s="1402"/>
      <c r="H8" s="1402"/>
      <c r="I8" s="323"/>
      <c r="J8" s="1405" t="s">
        <v>230</v>
      </c>
      <c r="K8" s="1406"/>
      <c r="L8" s="1406"/>
      <c r="M8" s="1406"/>
      <c r="N8" s="1406"/>
      <c r="O8" s="1407"/>
      <c r="P8" s="317"/>
      <c r="Q8" s="1405" t="s">
        <v>231</v>
      </c>
      <c r="R8" s="1406"/>
      <c r="S8" s="1406"/>
      <c r="T8" s="1406"/>
      <c r="U8" s="1406"/>
      <c r="V8" s="1407"/>
      <c r="W8" s="317"/>
      <c r="X8" s="1405" t="s">
        <v>232</v>
      </c>
      <c r="Y8" s="1406"/>
      <c r="Z8" s="1406"/>
      <c r="AA8" s="1406"/>
      <c r="AB8" s="1406"/>
      <c r="AC8" s="1407"/>
      <c r="AD8" s="319"/>
      <c r="AE8" s="319"/>
      <c r="AF8" s="320"/>
      <c r="AG8" s="320"/>
      <c r="AH8" s="320"/>
      <c r="AI8" s="320"/>
      <c r="AJ8" s="320"/>
      <c r="AK8" s="320"/>
      <c r="AL8" s="321"/>
    </row>
    <row r="9" spans="1:53" s="322" customFormat="1" ht="21.75" customHeight="1" x14ac:dyDescent="0.25">
      <c r="A9" s="316"/>
      <c r="B9" s="1397"/>
      <c r="C9" s="317"/>
      <c r="D9" s="1408" t="s">
        <v>9</v>
      </c>
      <c r="E9" s="1409" t="s">
        <v>24</v>
      </c>
      <c r="F9" s="1410"/>
      <c r="G9" s="1409" t="s">
        <v>23</v>
      </c>
      <c r="H9" s="1411"/>
      <c r="I9" s="323"/>
      <c r="J9" s="1388" t="s">
        <v>9</v>
      </c>
      <c r="K9" s="1382" t="s">
        <v>220</v>
      </c>
      <c r="L9" s="1384" t="s">
        <v>24</v>
      </c>
      <c r="M9" s="1385"/>
      <c r="N9" s="1386" t="s">
        <v>23</v>
      </c>
      <c r="O9" s="1387"/>
      <c r="P9" s="317"/>
      <c r="Q9" s="1388" t="s">
        <v>9</v>
      </c>
      <c r="R9" s="1382" t="s">
        <v>220</v>
      </c>
      <c r="S9" s="1384" t="s">
        <v>24</v>
      </c>
      <c r="T9" s="1385"/>
      <c r="U9" s="1386" t="s">
        <v>23</v>
      </c>
      <c r="V9" s="1387"/>
      <c r="W9" s="317"/>
      <c r="X9" s="1388" t="s">
        <v>9</v>
      </c>
      <c r="Y9" s="1382" t="s">
        <v>220</v>
      </c>
      <c r="Z9" s="1384" t="s">
        <v>24</v>
      </c>
      <c r="AA9" s="1385"/>
      <c r="AB9" s="1386" t="s">
        <v>23</v>
      </c>
      <c r="AC9" s="1387"/>
      <c r="AD9" s="319"/>
      <c r="AE9" s="319"/>
      <c r="AF9" s="320"/>
      <c r="AG9" s="320"/>
      <c r="AH9" s="320"/>
      <c r="AI9" s="320"/>
      <c r="AJ9" s="320"/>
      <c r="AK9" s="320"/>
      <c r="AL9" s="321"/>
    </row>
    <row r="10" spans="1:53" s="322" customFormat="1" ht="36.75" customHeight="1" x14ac:dyDescent="0.25">
      <c r="A10" s="316"/>
      <c r="B10" s="1398"/>
      <c r="C10" s="317"/>
      <c r="D10" s="1389"/>
      <c r="E10" s="407" t="s">
        <v>9</v>
      </c>
      <c r="F10" s="403" t="s">
        <v>220</v>
      </c>
      <c r="G10" s="406" t="s">
        <v>9</v>
      </c>
      <c r="H10" s="886" t="s">
        <v>220</v>
      </c>
      <c r="I10" s="346"/>
      <c r="J10" s="1389"/>
      <c r="K10" s="1383"/>
      <c r="L10" s="404" t="s">
        <v>9</v>
      </c>
      <c r="M10" s="403" t="s">
        <v>221</v>
      </c>
      <c r="N10" s="407" t="s">
        <v>9</v>
      </c>
      <c r="O10" s="402" t="s">
        <v>221</v>
      </c>
      <c r="P10" s="347"/>
      <c r="Q10" s="1389"/>
      <c r="R10" s="1383"/>
      <c r="S10" s="404" t="s">
        <v>9</v>
      </c>
      <c r="T10" s="403" t="s">
        <v>221</v>
      </c>
      <c r="U10" s="407" t="s">
        <v>9</v>
      </c>
      <c r="V10" s="402" t="s">
        <v>221</v>
      </c>
      <c r="W10" s="347"/>
      <c r="X10" s="1389"/>
      <c r="Y10" s="1383"/>
      <c r="Z10" s="404" t="s">
        <v>9</v>
      </c>
      <c r="AA10" s="403" t="s">
        <v>221</v>
      </c>
      <c r="AB10" s="407" t="s">
        <v>9</v>
      </c>
      <c r="AC10" s="402" t="s">
        <v>221</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137546</v>
      </c>
      <c r="E12" s="352">
        <f>L12+S12+Z12</f>
        <v>86266</v>
      </c>
      <c r="F12" s="353">
        <f>E12/$D12*100</f>
        <v>62.71792709348145</v>
      </c>
      <c r="G12" s="352">
        <f>N12+U12+AB12</f>
        <v>51280</v>
      </c>
      <c r="H12" s="354">
        <f>G12/$D12*100</f>
        <v>37.28207290651855</v>
      </c>
      <c r="I12" s="350"/>
      <c r="J12" s="355">
        <f>L12+N12</f>
        <v>42310</v>
      </c>
      <c r="K12" s="356">
        <f>J12/$D12*100</f>
        <v>30.760618265889228</v>
      </c>
      <c r="L12" s="357">
        <v>16996</v>
      </c>
      <c r="M12" s="353">
        <v>40.170172536043488</v>
      </c>
      <c r="N12" s="357">
        <v>25314</v>
      </c>
      <c r="O12" s="358">
        <v>59.829827463956505</v>
      </c>
      <c r="P12" s="350"/>
      <c r="Q12" s="355">
        <v>27457</v>
      </c>
      <c r="R12" s="356">
        <v>19.962049059950854</v>
      </c>
      <c r="S12" s="357">
        <v>17463</v>
      </c>
      <c r="T12" s="353">
        <v>63.601267436355023</v>
      </c>
      <c r="U12" s="357">
        <v>9994</v>
      </c>
      <c r="V12" s="358">
        <v>36.39873256364497</v>
      </c>
      <c r="W12" s="350"/>
      <c r="X12" s="355">
        <v>67779</v>
      </c>
      <c r="Y12" s="356">
        <v>49.277332674159915</v>
      </c>
      <c r="Z12" s="357">
        <v>51807</v>
      </c>
      <c r="AA12" s="353">
        <v>76.435179037755049</v>
      </c>
      <c r="AB12" s="357">
        <v>15972</v>
      </c>
      <c r="AC12" s="358">
        <f t="shared" ref="AC12:AC29" si="0">AB12/$X12*100</f>
        <v>23.564820962244941</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16016</v>
      </c>
      <c r="E13" s="365">
        <f t="shared" ref="E13:E29" si="2">L13+S13+Z13</f>
        <v>10086</v>
      </c>
      <c r="F13" s="366">
        <f t="shared" ref="F13:H29" si="3">E13/$D13*100</f>
        <v>62.974525474525478</v>
      </c>
      <c r="G13" s="365">
        <f t="shared" ref="G13:G29" si="4">N13+U13+AB13</f>
        <v>5930</v>
      </c>
      <c r="H13" s="367">
        <f t="shared" si="3"/>
        <v>37.025474525474529</v>
      </c>
      <c r="I13" s="350"/>
      <c r="J13" s="368">
        <f t="shared" ref="J13:J29" si="5">L13+N13</f>
        <v>3402</v>
      </c>
      <c r="K13" s="369">
        <f t="shared" ref="K13:K29" si="6">J13/$D13*100</f>
        <v>21.241258741258743</v>
      </c>
      <c r="L13" s="370">
        <v>1386</v>
      </c>
      <c r="M13" s="371">
        <v>40.74074074074074</v>
      </c>
      <c r="N13" s="370">
        <v>2016</v>
      </c>
      <c r="O13" s="372">
        <v>59.259259259259252</v>
      </c>
      <c r="P13" s="350"/>
      <c r="Q13" s="368">
        <v>2821</v>
      </c>
      <c r="R13" s="369">
        <v>17.613636363636363</v>
      </c>
      <c r="S13" s="370">
        <v>1650</v>
      </c>
      <c r="T13" s="371">
        <v>58.489897199574614</v>
      </c>
      <c r="U13" s="370">
        <v>1171</v>
      </c>
      <c r="V13" s="372">
        <v>41.510102800425379</v>
      </c>
      <c r="W13" s="350"/>
      <c r="X13" s="368">
        <v>9793</v>
      </c>
      <c r="Y13" s="369">
        <v>61.145104895104893</v>
      </c>
      <c r="Z13" s="370">
        <v>7050</v>
      </c>
      <c r="AA13" s="371">
        <v>71.990197079546618</v>
      </c>
      <c r="AB13" s="370">
        <v>2743</v>
      </c>
      <c r="AC13" s="372">
        <f t="shared" si="0"/>
        <v>28.009802920453385</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11098</v>
      </c>
      <c r="E14" s="365">
        <f t="shared" si="2"/>
        <v>7162</v>
      </c>
      <c r="F14" s="366">
        <f t="shared" si="3"/>
        <v>64.534150297350877</v>
      </c>
      <c r="G14" s="365">
        <f t="shared" si="4"/>
        <v>3936</v>
      </c>
      <c r="H14" s="367">
        <f t="shared" si="3"/>
        <v>35.46584970264913</v>
      </c>
      <c r="I14" s="350"/>
      <c r="J14" s="368">
        <f t="shared" si="5"/>
        <v>2715</v>
      </c>
      <c r="K14" s="369">
        <f t="shared" si="6"/>
        <v>24.463867363488916</v>
      </c>
      <c r="L14" s="370">
        <v>1057</v>
      </c>
      <c r="M14" s="371">
        <v>38.931860036832411</v>
      </c>
      <c r="N14" s="370">
        <v>1658</v>
      </c>
      <c r="O14" s="372">
        <v>61.068139963167589</v>
      </c>
      <c r="P14" s="350"/>
      <c r="Q14" s="368">
        <v>2227</v>
      </c>
      <c r="R14" s="369">
        <v>20.066678680843395</v>
      </c>
      <c r="S14" s="370">
        <v>1325</v>
      </c>
      <c r="T14" s="371">
        <v>59.497081275258189</v>
      </c>
      <c r="U14" s="370">
        <v>902</v>
      </c>
      <c r="V14" s="372">
        <v>40.502918724741804</v>
      </c>
      <c r="W14" s="350"/>
      <c r="X14" s="368">
        <v>6156</v>
      </c>
      <c r="Y14" s="369">
        <v>55.469453955667689</v>
      </c>
      <c r="Z14" s="370">
        <v>4780</v>
      </c>
      <c r="AA14" s="371">
        <v>77.647823261858349</v>
      </c>
      <c r="AB14" s="370">
        <v>1376</v>
      </c>
      <c r="AC14" s="372">
        <f t="shared" si="0"/>
        <v>22.352176738141651</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11447</v>
      </c>
      <c r="E15" s="365">
        <f t="shared" si="2"/>
        <v>6755</v>
      </c>
      <c r="F15" s="366">
        <f t="shared" si="3"/>
        <v>59.011094609941473</v>
      </c>
      <c r="G15" s="365">
        <f t="shared" si="4"/>
        <v>4692</v>
      </c>
      <c r="H15" s="367">
        <f t="shared" si="3"/>
        <v>40.988905390058534</v>
      </c>
      <c r="I15" s="350"/>
      <c r="J15" s="368">
        <f t="shared" si="5"/>
        <v>3383</v>
      </c>
      <c r="K15" s="369">
        <f t="shared" si="6"/>
        <v>29.553594828339303</v>
      </c>
      <c r="L15" s="370">
        <v>1319</v>
      </c>
      <c r="M15" s="371">
        <v>38.989062961868164</v>
      </c>
      <c r="N15" s="370">
        <v>2064</v>
      </c>
      <c r="O15" s="372">
        <v>61.010937038131843</v>
      </c>
      <c r="P15" s="350"/>
      <c r="Q15" s="368">
        <v>2394</v>
      </c>
      <c r="R15" s="369">
        <v>20.913776535336769</v>
      </c>
      <c r="S15" s="370">
        <v>1315</v>
      </c>
      <c r="T15" s="371">
        <v>54.928989139515458</v>
      </c>
      <c r="U15" s="370">
        <v>1079</v>
      </c>
      <c r="V15" s="372">
        <v>45.071010860484542</v>
      </c>
      <c r="W15" s="350"/>
      <c r="X15" s="368">
        <v>5670</v>
      </c>
      <c r="Y15" s="369">
        <v>49.532628636323928</v>
      </c>
      <c r="Z15" s="370">
        <v>4121</v>
      </c>
      <c r="AA15" s="371">
        <v>72.680776014109355</v>
      </c>
      <c r="AB15" s="370">
        <v>1549</v>
      </c>
      <c r="AC15" s="372">
        <f t="shared" si="0"/>
        <v>27.319223985890652</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18280</v>
      </c>
      <c r="E16" s="365">
        <f t="shared" si="2"/>
        <v>10539</v>
      </c>
      <c r="F16" s="366">
        <f t="shared" si="3"/>
        <v>57.653172866520784</v>
      </c>
      <c r="G16" s="365">
        <f t="shared" si="4"/>
        <v>7741</v>
      </c>
      <c r="H16" s="367">
        <f t="shared" si="3"/>
        <v>42.346827133479216</v>
      </c>
      <c r="I16" s="350"/>
      <c r="J16" s="368">
        <f t="shared" si="5"/>
        <v>7293</v>
      </c>
      <c r="K16" s="369">
        <f t="shared" si="6"/>
        <v>39.896061269146607</v>
      </c>
      <c r="L16" s="370">
        <v>2914</v>
      </c>
      <c r="M16" s="371">
        <v>39.956122309063488</v>
      </c>
      <c r="N16" s="370">
        <v>4379</v>
      </c>
      <c r="O16" s="372">
        <v>60.043877690936512</v>
      </c>
      <c r="P16" s="350"/>
      <c r="Q16" s="368">
        <v>3774</v>
      </c>
      <c r="R16" s="369">
        <v>20.645514223194748</v>
      </c>
      <c r="S16" s="370">
        <v>2290</v>
      </c>
      <c r="T16" s="371">
        <v>60.678325384207731</v>
      </c>
      <c r="U16" s="370">
        <v>1484</v>
      </c>
      <c r="V16" s="372">
        <v>39.321674615792261</v>
      </c>
      <c r="W16" s="350"/>
      <c r="X16" s="368">
        <v>7213</v>
      </c>
      <c r="Y16" s="369">
        <v>39.458424507658648</v>
      </c>
      <c r="Z16" s="370">
        <v>5335</v>
      </c>
      <c r="AA16" s="371">
        <v>73.963676694856503</v>
      </c>
      <c r="AB16" s="370">
        <v>1878</v>
      </c>
      <c r="AC16" s="372">
        <f t="shared" si="0"/>
        <v>26.036323305143487</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7940</v>
      </c>
      <c r="E17" s="375">
        <f t="shared" si="2"/>
        <v>5013</v>
      </c>
      <c r="F17" s="376">
        <f t="shared" si="3"/>
        <v>63.136020151133501</v>
      </c>
      <c r="G17" s="375">
        <f t="shared" si="4"/>
        <v>2927</v>
      </c>
      <c r="H17" s="367">
        <f t="shared" si="3"/>
        <v>36.863979848866499</v>
      </c>
      <c r="I17" s="350"/>
      <c r="J17" s="377">
        <f t="shared" si="5"/>
        <v>1939</v>
      </c>
      <c r="K17" s="378">
        <f t="shared" si="6"/>
        <v>24.420654911838792</v>
      </c>
      <c r="L17" s="375">
        <v>768</v>
      </c>
      <c r="M17" s="376">
        <v>39.60804538421867</v>
      </c>
      <c r="N17" s="375">
        <v>1171</v>
      </c>
      <c r="O17" s="372">
        <v>60.39195461578133</v>
      </c>
      <c r="P17" s="350"/>
      <c r="Q17" s="377">
        <v>1642</v>
      </c>
      <c r="R17" s="378">
        <v>20.680100755667507</v>
      </c>
      <c r="S17" s="375">
        <v>909</v>
      </c>
      <c r="T17" s="376">
        <v>55.359317904993908</v>
      </c>
      <c r="U17" s="375">
        <v>733</v>
      </c>
      <c r="V17" s="372">
        <v>44.640682095006092</v>
      </c>
      <c r="W17" s="350"/>
      <c r="X17" s="377">
        <v>4359</v>
      </c>
      <c r="Y17" s="378">
        <v>54.899244332493701</v>
      </c>
      <c r="Z17" s="375">
        <v>3336</v>
      </c>
      <c r="AA17" s="376">
        <v>76.531314521679278</v>
      </c>
      <c r="AB17" s="375">
        <v>1023</v>
      </c>
      <c r="AC17" s="372">
        <f t="shared" si="0"/>
        <v>23.468685478320715</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41418</v>
      </c>
      <c r="E18" s="365">
        <f t="shared" si="2"/>
        <v>26159</v>
      </c>
      <c r="F18" s="366">
        <f t="shared" si="3"/>
        <v>63.158530107682651</v>
      </c>
      <c r="G18" s="365">
        <f t="shared" si="4"/>
        <v>15259</v>
      </c>
      <c r="H18" s="367">
        <f t="shared" si="3"/>
        <v>36.841469892317349</v>
      </c>
      <c r="I18" s="350"/>
      <c r="J18" s="368">
        <f t="shared" si="5"/>
        <v>9627</v>
      </c>
      <c r="K18" s="369">
        <f t="shared" si="6"/>
        <v>23.243517311313923</v>
      </c>
      <c r="L18" s="370">
        <v>4025</v>
      </c>
      <c r="M18" s="371">
        <v>41.809494131089643</v>
      </c>
      <c r="N18" s="370">
        <v>5602</v>
      </c>
      <c r="O18" s="372">
        <v>58.190505868910357</v>
      </c>
      <c r="P18" s="350"/>
      <c r="Q18" s="368">
        <v>6977</v>
      </c>
      <c r="R18" s="369">
        <v>16.845332947027863</v>
      </c>
      <c r="S18" s="370">
        <v>3953</v>
      </c>
      <c r="T18" s="371">
        <v>56.657589221728536</v>
      </c>
      <c r="U18" s="370">
        <v>3024</v>
      </c>
      <c r="V18" s="372">
        <v>43.342410778271464</v>
      </c>
      <c r="W18" s="350"/>
      <c r="X18" s="368">
        <v>24814</v>
      </c>
      <c r="Y18" s="369">
        <v>59.911149741658221</v>
      </c>
      <c r="Z18" s="370">
        <v>18181</v>
      </c>
      <c r="AA18" s="371">
        <v>73.269122269686477</v>
      </c>
      <c r="AB18" s="370">
        <v>6633</v>
      </c>
      <c r="AC18" s="372">
        <f t="shared" si="0"/>
        <v>26.730877730313534</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26233</v>
      </c>
      <c r="E19" s="365">
        <f t="shared" si="2"/>
        <v>16069</v>
      </c>
      <c r="F19" s="366">
        <f t="shared" si="3"/>
        <v>61.254907940380434</v>
      </c>
      <c r="G19" s="365">
        <f t="shared" si="4"/>
        <v>10164</v>
      </c>
      <c r="H19" s="367">
        <f t="shared" si="3"/>
        <v>38.745092059619566</v>
      </c>
      <c r="I19" s="350"/>
      <c r="J19" s="368">
        <f t="shared" si="5"/>
        <v>6710</v>
      </c>
      <c r="K19" s="369">
        <f t="shared" si="6"/>
        <v>25.578469866199061</v>
      </c>
      <c r="L19" s="370">
        <v>2712</v>
      </c>
      <c r="M19" s="371">
        <v>40.417287630402384</v>
      </c>
      <c r="N19" s="370">
        <v>3998</v>
      </c>
      <c r="O19" s="372">
        <v>59.582712369597616</v>
      </c>
      <c r="P19" s="350"/>
      <c r="Q19" s="368">
        <v>4667</v>
      </c>
      <c r="R19" s="369">
        <v>17.790569130484503</v>
      </c>
      <c r="S19" s="370">
        <v>2701</v>
      </c>
      <c r="T19" s="371">
        <v>57.874437540175705</v>
      </c>
      <c r="U19" s="370">
        <v>1966</v>
      </c>
      <c r="V19" s="372">
        <v>42.125562459824302</v>
      </c>
      <c r="W19" s="350"/>
      <c r="X19" s="368">
        <v>14856</v>
      </c>
      <c r="Y19" s="369">
        <v>56.630961003316436</v>
      </c>
      <c r="Z19" s="370">
        <v>10656</v>
      </c>
      <c r="AA19" s="371">
        <v>71.72859450726979</v>
      </c>
      <c r="AB19" s="370">
        <v>4200</v>
      </c>
      <c r="AC19" s="372">
        <f t="shared" si="0"/>
        <v>28.27140549273021</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101250</v>
      </c>
      <c r="E20" s="365">
        <f t="shared" si="2"/>
        <v>64253</v>
      </c>
      <c r="F20" s="366">
        <f t="shared" si="3"/>
        <v>63.459753086419759</v>
      </c>
      <c r="G20" s="365">
        <f t="shared" si="4"/>
        <v>36997</v>
      </c>
      <c r="H20" s="367">
        <f t="shared" si="3"/>
        <v>36.540246913580248</v>
      </c>
      <c r="I20" s="350"/>
      <c r="J20" s="368">
        <f t="shared" si="5"/>
        <v>22481</v>
      </c>
      <c r="K20" s="369">
        <f t="shared" si="6"/>
        <v>22.203456790123457</v>
      </c>
      <c r="L20" s="370">
        <v>9026</v>
      </c>
      <c r="M20" s="371">
        <v>40.149459543614604</v>
      </c>
      <c r="N20" s="370">
        <v>13455</v>
      </c>
      <c r="O20" s="372">
        <v>59.850540456385396</v>
      </c>
      <c r="P20" s="350"/>
      <c r="Q20" s="368">
        <v>19226</v>
      </c>
      <c r="R20" s="369">
        <v>18.988641975308642</v>
      </c>
      <c r="S20" s="370">
        <v>11126</v>
      </c>
      <c r="T20" s="371">
        <v>57.869551648808901</v>
      </c>
      <c r="U20" s="370">
        <v>8100</v>
      </c>
      <c r="V20" s="372">
        <v>42.130448351191099</v>
      </c>
      <c r="W20" s="350"/>
      <c r="X20" s="368">
        <v>59543</v>
      </c>
      <c r="Y20" s="369">
        <v>58.807901234567908</v>
      </c>
      <c r="Z20" s="370">
        <v>44101</v>
      </c>
      <c r="AA20" s="371">
        <v>74.065801185697737</v>
      </c>
      <c r="AB20" s="370">
        <v>15442</v>
      </c>
      <c r="AC20" s="372">
        <f t="shared" si="0"/>
        <v>25.934198814302267</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64272</v>
      </c>
      <c r="E21" s="365">
        <f t="shared" si="2"/>
        <v>39950</v>
      </c>
      <c r="F21" s="366">
        <f t="shared" si="3"/>
        <v>62.157704754792128</v>
      </c>
      <c r="G21" s="365">
        <f t="shared" si="4"/>
        <v>24322</v>
      </c>
      <c r="H21" s="367">
        <f t="shared" si="3"/>
        <v>37.842295245207872</v>
      </c>
      <c r="I21" s="350"/>
      <c r="J21" s="368">
        <f t="shared" si="5"/>
        <v>16436</v>
      </c>
      <c r="K21" s="369">
        <f t="shared" si="6"/>
        <v>25.572566591984071</v>
      </c>
      <c r="L21" s="370">
        <v>6703</v>
      </c>
      <c r="M21" s="371">
        <v>40.782428814796788</v>
      </c>
      <c r="N21" s="370">
        <v>9733</v>
      </c>
      <c r="O21" s="372">
        <v>59.217571185203212</v>
      </c>
      <c r="P21" s="350"/>
      <c r="Q21" s="368">
        <v>13215</v>
      </c>
      <c r="R21" s="369">
        <v>20.561053024645258</v>
      </c>
      <c r="S21" s="370">
        <v>7835</v>
      </c>
      <c r="T21" s="371">
        <v>59.28868709799471</v>
      </c>
      <c r="U21" s="370">
        <v>5380</v>
      </c>
      <c r="V21" s="372">
        <v>40.711312902005297</v>
      </c>
      <c r="W21" s="350"/>
      <c r="X21" s="368">
        <v>34621</v>
      </c>
      <c r="Y21" s="369">
        <v>53.866380383370668</v>
      </c>
      <c r="Z21" s="370">
        <v>25412</v>
      </c>
      <c r="AA21" s="371">
        <v>73.400537246180065</v>
      </c>
      <c r="AB21" s="370">
        <v>9209</v>
      </c>
      <c r="AC21" s="372">
        <f t="shared" si="0"/>
        <v>26.599462753819935</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13707</v>
      </c>
      <c r="E22" s="365">
        <f t="shared" si="2"/>
        <v>8669</v>
      </c>
      <c r="F22" s="366">
        <f t="shared" si="3"/>
        <v>63.245057270008019</v>
      </c>
      <c r="G22" s="365">
        <f t="shared" si="4"/>
        <v>5038</v>
      </c>
      <c r="H22" s="367">
        <f t="shared" si="3"/>
        <v>36.754942729991974</v>
      </c>
      <c r="I22" s="350"/>
      <c r="J22" s="368">
        <f t="shared" si="5"/>
        <v>3447</v>
      </c>
      <c r="K22" s="369">
        <f t="shared" si="6"/>
        <v>25.147734734077474</v>
      </c>
      <c r="L22" s="370">
        <v>1441</v>
      </c>
      <c r="M22" s="371">
        <v>41.804467653031622</v>
      </c>
      <c r="N22" s="370">
        <v>2006</v>
      </c>
      <c r="O22" s="372">
        <v>58.195532346968385</v>
      </c>
      <c r="P22" s="350"/>
      <c r="Q22" s="368">
        <v>2545</v>
      </c>
      <c r="R22" s="369">
        <v>18.567155468009048</v>
      </c>
      <c r="S22" s="370">
        <v>1544</v>
      </c>
      <c r="T22" s="371">
        <v>60.667976424361491</v>
      </c>
      <c r="U22" s="370">
        <v>1001</v>
      </c>
      <c r="V22" s="372">
        <v>39.332023575638509</v>
      </c>
      <c r="W22" s="350"/>
      <c r="X22" s="368">
        <v>7715</v>
      </c>
      <c r="Y22" s="369">
        <v>56.285109797913478</v>
      </c>
      <c r="Z22" s="370">
        <v>5684</v>
      </c>
      <c r="AA22" s="371">
        <v>73.674659753726502</v>
      </c>
      <c r="AB22" s="370">
        <v>2031</v>
      </c>
      <c r="AC22" s="372">
        <f t="shared" si="0"/>
        <v>26.325340246273495</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26890</v>
      </c>
      <c r="E23" s="365">
        <f t="shared" si="2"/>
        <v>16566</v>
      </c>
      <c r="F23" s="366">
        <f t="shared" si="3"/>
        <v>61.606545184083302</v>
      </c>
      <c r="G23" s="365">
        <f t="shared" si="4"/>
        <v>10324</v>
      </c>
      <c r="H23" s="367">
        <f t="shared" si="3"/>
        <v>38.393454815916698</v>
      </c>
      <c r="I23" s="350"/>
      <c r="J23" s="368">
        <f t="shared" si="5"/>
        <v>8002</v>
      </c>
      <c r="K23" s="369">
        <f t="shared" si="6"/>
        <v>29.758274451468946</v>
      </c>
      <c r="L23" s="370">
        <v>3076</v>
      </c>
      <c r="M23" s="371">
        <v>38.440389902524366</v>
      </c>
      <c r="N23" s="370">
        <v>4926</v>
      </c>
      <c r="O23" s="372">
        <v>61.559610097475634</v>
      </c>
      <c r="P23" s="350"/>
      <c r="Q23" s="368">
        <v>4889</v>
      </c>
      <c r="R23" s="369">
        <v>18.181480104127928</v>
      </c>
      <c r="S23" s="370">
        <v>2845</v>
      </c>
      <c r="T23" s="371">
        <v>58.191859275925552</v>
      </c>
      <c r="U23" s="370">
        <v>2044</v>
      </c>
      <c r="V23" s="372">
        <v>41.808140724074455</v>
      </c>
      <c r="W23" s="350"/>
      <c r="X23" s="368">
        <v>13999</v>
      </c>
      <c r="Y23" s="369">
        <v>52.060245444403122</v>
      </c>
      <c r="Z23" s="370">
        <v>10645</v>
      </c>
      <c r="AA23" s="371">
        <v>76.041145796128291</v>
      </c>
      <c r="AB23" s="370">
        <v>3354</v>
      </c>
      <c r="AC23" s="372">
        <f t="shared" si="0"/>
        <v>23.958854203871706</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75546</v>
      </c>
      <c r="E24" s="365">
        <f t="shared" si="2"/>
        <v>48045</v>
      </c>
      <c r="F24" s="366">
        <f t="shared" si="3"/>
        <v>63.597013739972994</v>
      </c>
      <c r="G24" s="365">
        <f t="shared" si="4"/>
        <v>27501</v>
      </c>
      <c r="H24" s="367">
        <f t="shared" si="3"/>
        <v>36.402986260027006</v>
      </c>
      <c r="I24" s="350"/>
      <c r="J24" s="368">
        <f t="shared" si="5"/>
        <v>21470</v>
      </c>
      <c r="K24" s="369">
        <f t="shared" si="6"/>
        <v>28.419770735710692</v>
      </c>
      <c r="L24" s="370">
        <v>9545</v>
      </c>
      <c r="M24" s="371">
        <v>44.457382394038191</v>
      </c>
      <c r="N24" s="370">
        <v>11925</v>
      </c>
      <c r="O24" s="372">
        <v>55.542617605961809</v>
      </c>
      <c r="P24" s="350"/>
      <c r="Q24" s="368">
        <v>13421</v>
      </c>
      <c r="R24" s="369">
        <v>17.765335027665262</v>
      </c>
      <c r="S24" s="370">
        <v>8222</v>
      </c>
      <c r="T24" s="371">
        <v>61.262201028239325</v>
      </c>
      <c r="U24" s="370">
        <v>5199</v>
      </c>
      <c r="V24" s="372">
        <v>38.737798971760675</v>
      </c>
      <c r="W24" s="350"/>
      <c r="X24" s="368">
        <v>40655</v>
      </c>
      <c r="Y24" s="369">
        <v>53.814894236624042</v>
      </c>
      <c r="Z24" s="370">
        <v>30278</v>
      </c>
      <c r="AA24" s="371">
        <v>74.475464272537209</v>
      </c>
      <c r="AB24" s="370">
        <v>10377</v>
      </c>
      <c r="AC24" s="372">
        <f t="shared" si="0"/>
        <v>25.524535727462798</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19398</v>
      </c>
      <c r="E25" s="365">
        <f t="shared" si="2"/>
        <v>10536</v>
      </c>
      <c r="F25" s="366">
        <f t="shared" si="3"/>
        <v>54.314877822455919</v>
      </c>
      <c r="G25" s="365">
        <f t="shared" si="4"/>
        <v>8862</v>
      </c>
      <c r="H25" s="367">
        <f t="shared" si="3"/>
        <v>45.685122177544073</v>
      </c>
      <c r="I25" s="350"/>
      <c r="J25" s="368">
        <f t="shared" si="5"/>
        <v>7928</v>
      </c>
      <c r="K25" s="369">
        <f t="shared" si="6"/>
        <v>40.870192803381791</v>
      </c>
      <c r="L25" s="370">
        <v>2873</v>
      </c>
      <c r="M25" s="371">
        <v>36.238647830474271</v>
      </c>
      <c r="N25" s="370">
        <v>5055</v>
      </c>
      <c r="O25" s="372">
        <v>63.761352169525729</v>
      </c>
      <c r="P25" s="350"/>
      <c r="Q25" s="368">
        <v>3639</v>
      </c>
      <c r="R25" s="369">
        <v>18.759665944942778</v>
      </c>
      <c r="S25" s="370">
        <v>2005</v>
      </c>
      <c r="T25" s="371">
        <v>55.097554273151964</v>
      </c>
      <c r="U25" s="370">
        <v>1634</v>
      </c>
      <c r="V25" s="372">
        <v>44.902445726848036</v>
      </c>
      <c r="W25" s="350"/>
      <c r="X25" s="368">
        <v>7831</v>
      </c>
      <c r="Y25" s="369">
        <v>40.370141251675427</v>
      </c>
      <c r="Z25" s="370">
        <v>5658</v>
      </c>
      <c r="AA25" s="371">
        <v>72.251308900523554</v>
      </c>
      <c r="AB25" s="370">
        <v>2173</v>
      </c>
      <c r="AC25" s="372">
        <f t="shared" si="0"/>
        <v>27.748691099476442</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6331</v>
      </c>
      <c r="E26" s="380">
        <f t="shared" si="2"/>
        <v>4076</v>
      </c>
      <c r="F26" s="381">
        <f t="shared" si="3"/>
        <v>64.38161427894488</v>
      </c>
      <c r="G26" s="380">
        <f t="shared" si="4"/>
        <v>2255</v>
      </c>
      <c r="H26" s="367">
        <f t="shared" si="3"/>
        <v>35.618385721055127</v>
      </c>
      <c r="I26" s="350"/>
      <c r="J26" s="377">
        <f t="shared" si="5"/>
        <v>1156</v>
      </c>
      <c r="K26" s="378">
        <f t="shared" si="6"/>
        <v>18.259358711104092</v>
      </c>
      <c r="L26" s="375">
        <v>446</v>
      </c>
      <c r="M26" s="376">
        <v>38.581314878892734</v>
      </c>
      <c r="N26" s="375">
        <v>710</v>
      </c>
      <c r="O26" s="372">
        <v>61.418685121107266</v>
      </c>
      <c r="P26" s="350"/>
      <c r="Q26" s="377">
        <v>912</v>
      </c>
      <c r="R26" s="378">
        <v>14.4053072184489</v>
      </c>
      <c r="S26" s="375">
        <v>496</v>
      </c>
      <c r="T26" s="376">
        <v>54.385964912280706</v>
      </c>
      <c r="U26" s="375">
        <v>416</v>
      </c>
      <c r="V26" s="372">
        <v>45.614035087719294</v>
      </c>
      <c r="W26" s="350"/>
      <c r="X26" s="377">
        <v>4263</v>
      </c>
      <c r="Y26" s="378">
        <v>67.335334070447004</v>
      </c>
      <c r="Z26" s="375">
        <v>3134</v>
      </c>
      <c r="AA26" s="376">
        <v>73.51630307295332</v>
      </c>
      <c r="AB26" s="375">
        <v>1129</v>
      </c>
      <c r="AC26" s="372">
        <f t="shared" si="0"/>
        <v>26.48369692704668</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27074</v>
      </c>
      <c r="E27" s="380">
        <f t="shared" si="2"/>
        <v>16516</v>
      </c>
      <c r="F27" s="381">
        <f t="shared" si="3"/>
        <v>61.003176479279006</v>
      </c>
      <c r="G27" s="380">
        <f t="shared" si="4"/>
        <v>10558</v>
      </c>
      <c r="H27" s="367">
        <f t="shared" si="3"/>
        <v>38.996823520720987</v>
      </c>
      <c r="I27" s="350"/>
      <c r="J27" s="377">
        <f t="shared" si="5"/>
        <v>6619</v>
      </c>
      <c r="K27" s="378">
        <f t="shared" si="6"/>
        <v>24.447809706729704</v>
      </c>
      <c r="L27" s="375">
        <v>2585</v>
      </c>
      <c r="M27" s="376">
        <v>39.054237800271949</v>
      </c>
      <c r="N27" s="375">
        <v>4034</v>
      </c>
      <c r="O27" s="372">
        <v>60.945762199728058</v>
      </c>
      <c r="P27" s="350"/>
      <c r="Q27" s="377">
        <v>5012</v>
      </c>
      <c r="R27" s="378">
        <v>18.512225751643644</v>
      </c>
      <c r="S27" s="375">
        <v>2704</v>
      </c>
      <c r="T27" s="376">
        <v>53.950518754988032</v>
      </c>
      <c r="U27" s="375">
        <v>2308</v>
      </c>
      <c r="V27" s="372">
        <v>46.049481245011968</v>
      </c>
      <c r="W27" s="350"/>
      <c r="X27" s="377">
        <v>15443</v>
      </c>
      <c r="Y27" s="378">
        <v>57.039964541626652</v>
      </c>
      <c r="Z27" s="375">
        <v>11227</v>
      </c>
      <c r="AA27" s="376">
        <v>72.699604999028693</v>
      </c>
      <c r="AB27" s="375">
        <v>4216</v>
      </c>
      <c r="AC27" s="372">
        <f t="shared" si="0"/>
        <v>27.30039500097131</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4396</v>
      </c>
      <c r="E28" s="380">
        <f t="shared" si="2"/>
        <v>2827</v>
      </c>
      <c r="F28" s="381">
        <f t="shared" si="3"/>
        <v>64.308462238398548</v>
      </c>
      <c r="G28" s="380">
        <f t="shared" si="4"/>
        <v>1569</v>
      </c>
      <c r="H28" s="382">
        <f t="shared" si="3"/>
        <v>35.691537761601452</v>
      </c>
      <c r="I28" s="350"/>
      <c r="J28" s="377">
        <f t="shared" si="5"/>
        <v>731</v>
      </c>
      <c r="K28" s="378">
        <f t="shared" si="6"/>
        <v>16.628753412192903</v>
      </c>
      <c r="L28" s="375">
        <v>297</v>
      </c>
      <c r="M28" s="376">
        <v>40.629274965800271</v>
      </c>
      <c r="N28" s="375">
        <v>434</v>
      </c>
      <c r="O28" s="383">
        <v>59.370725034199722</v>
      </c>
      <c r="P28" s="350"/>
      <c r="Q28" s="377">
        <v>797</v>
      </c>
      <c r="R28" s="378">
        <v>18.130118289353959</v>
      </c>
      <c r="S28" s="375">
        <v>436</v>
      </c>
      <c r="T28" s="376">
        <v>54.705144291091592</v>
      </c>
      <c r="U28" s="375">
        <v>361</v>
      </c>
      <c r="V28" s="383">
        <v>45.294855708908408</v>
      </c>
      <c r="W28" s="350"/>
      <c r="X28" s="377">
        <v>2868</v>
      </c>
      <c r="Y28" s="378">
        <v>65.241128298453148</v>
      </c>
      <c r="Z28" s="375">
        <v>2094</v>
      </c>
      <c r="AA28" s="376">
        <v>73.012552301255226</v>
      </c>
      <c r="AB28" s="375">
        <v>774</v>
      </c>
      <c r="AC28" s="383">
        <f t="shared" si="0"/>
        <v>26.98744769874477</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1475</v>
      </c>
      <c r="E29" s="386">
        <f t="shared" si="2"/>
        <v>788</v>
      </c>
      <c r="F29" s="387">
        <f t="shared" si="3"/>
        <v>53.423728813559322</v>
      </c>
      <c r="G29" s="386">
        <f t="shared" si="4"/>
        <v>687</v>
      </c>
      <c r="H29" s="388">
        <f t="shared" si="3"/>
        <v>46.576271186440678</v>
      </c>
      <c r="I29" s="350"/>
      <c r="J29" s="389">
        <f t="shared" si="5"/>
        <v>826</v>
      </c>
      <c r="K29" s="390">
        <f t="shared" si="6"/>
        <v>56.000000000000007</v>
      </c>
      <c r="L29" s="391">
        <v>297</v>
      </c>
      <c r="M29" s="392">
        <v>35.956416464891042</v>
      </c>
      <c r="N29" s="391">
        <v>529</v>
      </c>
      <c r="O29" s="393">
        <v>64.043583535108965</v>
      </c>
      <c r="P29" s="350"/>
      <c r="Q29" s="389">
        <v>223</v>
      </c>
      <c r="R29" s="390">
        <v>15.118644067796611</v>
      </c>
      <c r="S29" s="391">
        <v>161</v>
      </c>
      <c r="T29" s="392">
        <v>72.197309417040358</v>
      </c>
      <c r="U29" s="391">
        <v>62</v>
      </c>
      <c r="V29" s="393">
        <v>27.802690582959645</v>
      </c>
      <c r="W29" s="350"/>
      <c r="X29" s="389">
        <v>426</v>
      </c>
      <c r="Y29" s="390">
        <v>28.881355932203391</v>
      </c>
      <c r="Z29" s="391">
        <v>330</v>
      </c>
      <c r="AA29" s="392">
        <v>77.464788732394368</v>
      </c>
      <c r="AB29" s="391">
        <v>96</v>
      </c>
      <c r="AC29" s="393">
        <f t="shared" si="0"/>
        <v>22.535211267605636</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32" t="s">
        <v>0</v>
      </c>
      <c r="C31" s="320"/>
      <c r="D31" s="1233">
        <f>J31+Q31+X31</f>
        <v>610317</v>
      </c>
      <c r="E31" s="1234">
        <f>L31+S31+Z31</f>
        <v>380275</v>
      </c>
      <c r="F31" s="1235">
        <f>E31/$D31*100</f>
        <v>62.307784315363982</v>
      </c>
      <c r="G31" s="1234">
        <f>N31+U31+AB31</f>
        <v>230042</v>
      </c>
      <c r="H31" s="1236">
        <f>G31/$D31*100</f>
        <v>37.692215684636018</v>
      </c>
      <c r="I31" s="320"/>
      <c r="J31" s="1237">
        <f>SUM(J12:J29)</f>
        <v>166475</v>
      </c>
      <c r="K31" s="1238">
        <f>J31/$D31*100</f>
        <v>27.276808609296481</v>
      </c>
      <c r="L31" s="1234">
        <f>SUM(L12:L29)</f>
        <v>67466</v>
      </c>
      <c r="M31" s="1235">
        <f>L31/$J31*100</f>
        <v>40.526205135906288</v>
      </c>
      <c r="N31" s="1234">
        <f>SUM(N12:N29)</f>
        <v>99009</v>
      </c>
      <c r="O31" s="1239">
        <f>N31/$J31*100</f>
        <v>59.473794864093712</v>
      </c>
      <c r="P31" s="320"/>
      <c r="Q31" s="1237">
        <f>SUM(Q12:Q29)</f>
        <v>115838</v>
      </c>
      <c r="R31" s="1238">
        <f>Q31/$D31*100</f>
        <v>18.979972702710231</v>
      </c>
      <c r="S31" s="1234">
        <f>SUM(S12:S29)</f>
        <v>68980</v>
      </c>
      <c r="T31" s="1235">
        <f>S31/$Q31*100</f>
        <v>59.548680053177719</v>
      </c>
      <c r="U31" s="1234">
        <f>SUM(U12:U29)</f>
        <v>46858</v>
      </c>
      <c r="V31" s="1239">
        <f>U31/$Q31*100</f>
        <v>40.451319946822281</v>
      </c>
      <c r="W31" s="320"/>
      <c r="X31" s="1237">
        <f>SUM(X12:X29)</f>
        <v>328004</v>
      </c>
      <c r="Y31" s="1238">
        <f>X31/$D31*100</f>
        <v>53.743218687993291</v>
      </c>
      <c r="Z31" s="1234">
        <f>SUM(Z12:Z29)</f>
        <v>243829</v>
      </c>
      <c r="AA31" s="1235">
        <f>Z31/$X31*100</f>
        <v>74.337203204838971</v>
      </c>
      <c r="AB31" s="1234">
        <f>SUM(AB12:AB29)</f>
        <v>84175</v>
      </c>
      <c r="AC31" s="1239">
        <f>AB31/$X31*100</f>
        <v>25.662796795161036</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390"/>
      <c r="C34" s="1390"/>
      <c r="D34" s="1390"/>
      <c r="E34" s="1390"/>
      <c r="F34" s="1390"/>
      <c r="G34" s="1390"/>
      <c r="H34" s="1390"/>
      <c r="I34" s="1390"/>
      <c r="J34" s="1390"/>
      <c r="K34" s="1390"/>
      <c r="L34" s="1390"/>
      <c r="M34" s="1390"/>
      <c r="N34" s="1390"/>
      <c r="O34" s="1390"/>
    </row>
    <row r="35" spans="2:15" s="329" customFormat="1" ht="29.25" customHeight="1" x14ac:dyDescent="0.25">
      <c r="B35" s="1391"/>
      <c r="C35" s="1391"/>
      <c r="D35" s="1391"/>
      <c r="E35" s="1391"/>
      <c r="F35" s="1391"/>
      <c r="G35" s="1391"/>
      <c r="H35" s="1391"/>
      <c r="I35" s="1391"/>
      <c r="J35" s="1391"/>
      <c r="K35" s="1391"/>
      <c r="L35" s="1391"/>
      <c r="M35" s="1391"/>
    </row>
    <row r="36" spans="2:15" s="329" customFormat="1" ht="4.5" customHeight="1" x14ac:dyDescent="0.25">
      <c r="B36" s="1381"/>
      <c r="C36" s="1381"/>
      <c r="D36" s="1381"/>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1" orientation="landscape" horizontalDpi="300" verticalDpi="300" r:id="rId1"/>
  <headerFooter alignWithMargins="0"/>
  <rowBreaks count="2" manualBreakCount="2">
    <brk id="34" max="25" man="1"/>
    <brk id="35" max="16383" man="1"/>
  </row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Hoja93">
    <tabColor theme="0"/>
    <pageSetUpPr fitToPage="1"/>
  </sheetPr>
  <dimension ref="A1:BA4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50</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392"/>
      <c r="C2" s="1392"/>
    </row>
    <row r="3" spans="1:53" s="345" customFormat="1" ht="4.5" customHeight="1" x14ac:dyDescent="0.25">
      <c r="B3" s="1393"/>
      <c r="C3" s="1393"/>
    </row>
    <row r="4" spans="1:53" s="345" customFormat="1" ht="17.25" customHeight="1" x14ac:dyDescent="0.25">
      <c r="A4" s="1394" t="s">
        <v>406</v>
      </c>
      <c r="B4" s="1394"/>
      <c r="C4" s="1394"/>
      <c r="D4" s="1394"/>
      <c r="E4" s="1394"/>
      <c r="F4" s="1394"/>
      <c r="G4" s="1394"/>
      <c r="H4" s="1394"/>
      <c r="I4" s="1394"/>
      <c r="J4" s="1394"/>
      <c r="K4" s="1394"/>
      <c r="L4" s="1394"/>
      <c r="M4" s="1394"/>
      <c r="N4" s="1394"/>
      <c r="O4" s="1394"/>
      <c r="P4" s="1394"/>
      <c r="Q4" s="1394"/>
      <c r="R4" s="1394"/>
      <c r="S4" s="1394"/>
      <c r="T4" s="1394"/>
      <c r="U4" s="1394"/>
      <c r="V4" s="1394"/>
      <c r="W4" s="1394"/>
      <c r="X4" s="1394"/>
      <c r="Y4" s="1394"/>
      <c r="Z4" s="1394"/>
      <c r="AA4" s="1394"/>
      <c r="AB4" s="1394"/>
      <c r="AC4" s="1394"/>
    </row>
    <row r="5" spans="1:53" s="345" customFormat="1" ht="17.25" customHeight="1" x14ac:dyDescent="0.25">
      <c r="B5" s="1395" t="str">
        <f>porsaad!$B$6</f>
        <v>Situación a 30 de noviembre de 2024</v>
      </c>
      <c r="C5" s="1395"/>
      <c r="D5" s="1395"/>
      <c r="E5" s="1395"/>
      <c r="F5" s="1395"/>
      <c r="G5" s="1395"/>
      <c r="H5" s="1395"/>
      <c r="I5" s="1395"/>
      <c r="J5" s="1395"/>
      <c r="K5" s="1395"/>
      <c r="L5" s="1395"/>
      <c r="M5" s="1395"/>
      <c r="N5" s="1395"/>
      <c r="O5" s="1395"/>
      <c r="P5" s="1395"/>
      <c r="Q5" s="1395"/>
      <c r="R5" s="1395"/>
      <c r="S5" s="1395"/>
      <c r="T5" s="1395"/>
      <c r="U5" s="1395"/>
      <c r="V5" s="1395"/>
      <c r="W5" s="1395"/>
      <c r="X5" s="1395"/>
      <c r="Y5" s="1395"/>
      <c r="Z5" s="1395"/>
      <c r="AA5" s="1395"/>
      <c r="AB5" s="1395"/>
      <c r="AC5" s="1395"/>
    </row>
    <row r="6" spans="1:53" s="345" customFormat="1" ht="6" customHeight="1" x14ac:dyDescent="0.25"/>
    <row r="7" spans="1:53" s="322" customFormat="1" ht="12.75" customHeight="1" x14ac:dyDescent="0.25">
      <c r="A7" s="316"/>
      <c r="B7" s="1396" t="s">
        <v>12</v>
      </c>
      <c r="C7" s="317"/>
      <c r="D7" s="1399" t="s">
        <v>233</v>
      </c>
      <c r="E7" s="1400"/>
      <c r="F7" s="1400"/>
      <c r="G7" s="1400"/>
      <c r="H7" s="1400"/>
      <c r="I7" s="318"/>
      <c r="J7" s="1403"/>
      <c r="K7" s="1403"/>
      <c r="L7" s="1403"/>
      <c r="M7" s="1403"/>
      <c r="N7" s="1403"/>
      <c r="O7" s="1403"/>
      <c r="P7" s="318"/>
      <c r="Q7" s="1403"/>
      <c r="R7" s="1403"/>
      <c r="S7" s="1403"/>
      <c r="T7" s="1403"/>
      <c r="U7" s="1403"/>
      <c r="V7" s="1403"/>
      <c r="W7" s="318"/>
      <c r="X7" s="1403"/>
      <c r="Y7" s="1403"/>
      <c r="Z7" s="1403"/>
      <c r="AA7" s="1403"/>
      <c r="AB7" s="1403"/>
      <c r="AC7" s="1404"/>
      <c r="AD7" s="319"/>
      <c r="AE7" s="319"/>
      <c r="AF7" s="320"/>
      <c r="AG7" s="320"/>
      <c r="AH7" s="320"/>
      <c r="AI7" s="320"/>
      <c r="AJ7" s="320"/>
      <c r="AK7" s="320"/>
      <c r="AL7" s="321"/>
    </row>
    <row r="8" spans="1:53" s="322" customFormat="1" ht="33.75" customHeight="1" x14ac:dyDescent="0.25">
      <c r="A8" s="316"/>
      <c r="B8" s="1397"/>
      <c r="C8" s="317"/>
      <c r="D8" s="1401"/>
      <c r="E8" s="1402"/>
      <c r="F8" s="1402"/>
      <c r="G8" s="1402"/>
      <c r="H8" s="1402"/>
      <c r="I8" s="323"/>
      <c r="J8" s="1405" t="s">
        <v>234</v>
      </c>
      <c r="K8" s="1406"/>
      <c r="L8" s="1406"/>
      <c r="M8" s="1406"/>
      <c r="N8" s="1406"/>
      <c r="O8" s="1407"/>
      <c r="P8" s="317"/>
      <c r="Q8" s="1405" t="s">
        <v>235</v>
      </c>
      <c r="R8" s="1406"/>
      <c r="S8" s="1406"/>
      <c r="T8" s="1406"/>
      <c r="U8" s="1406"/>
      <c r="V8" s="1407"/>
      <c r="W8" s="317"/>
      <c r="X8" s="1405" t="s">
        <v>236</v>
      </c>
      <c r="Y8" s="1406"/>
      <c r="Z8" s="1406"/>
      <c r="AA8" s="1406"/>
      <c r="AB8" s="1406"/>
      <c r="AC8" s="1407"/>
      <c r="AD8" s="319"/>
      <c r="AE8" s="319"/>
      <c r="AF8" s="320"/>
      <c r="AG8" s="320"/>
      <c r="AH8" s="320"/>
      <c r="AI8" s="320"/>
      <c r="AJ8" s="320"/>
      <c r="AK8" s="320"/>
      <c r="AL8" s="321"/>
    </row>
    <row r="9" spans="1:53" s="322" customFormat="1" ht="21.75" customHeight="1" x14ac:dyDescent="0.25">
      <c r="A9" s="316"/>
      <c r="B9" s="1397"/>
      <c r="C9" s="317"/>
      <c r="D9" s="1408" t="s">
        <v>9</v>
      </c>
      <c r="E9" s="1409" t="s">
        <v>24</v>
      </c>
      <c r="F9" s="1410"/>
      <c r="G9" s="1409" t="s">
        <v>23</v>
      </c>
      <c r="H9" s="1411"/>
      <c r="I9" s="323"/>
      <c r="J9" s="1388" t="s">
        <v>9</v>
      </c>
      <c r="K9" s="1382" t="s">
        <v>220</v>
      </c>
      <c r="L9" s="1384" t="s">
        <v>24</v>
      </c>
      <c r="M9" s="1385"/>
      <c r="N9" s="1386" t="s">
        <v>23</v>
      </c>
      <c r="O9" s="1387"/>
      <c r="P9" s="317"/>
      <c r="Q9" s="1388" t="s">
        <v>9</v>
      </c>
      <c r="R9" s="1382" t="s">
        <v>220</v>
      </c>
      <c r="S9" s="1384" t="s">
        <v>24</v>
      </c>
      <c r="T9" s="1385"/>
      <c r="U9" s="1386" t="s">
        <v>23</v>
      </c>
      <c r="V9" s="1387"/>
      <c r="W9" s="317"/>
      <c r="X9" s="1388" t="s">
        <v>9</v>
      </c>
      <c r="Y9" s="1382" t="s">
        <v>220</v>
      </c>
      <c r="Z9" s="1384" t="s">
        <v>24</v>
      </c>
      <c r="AA9" s="1385"/>
      <c r="AB9" s="1386" t="s">
        <v>23</v>
      </c>
      <c r="AC9" s="1387"/>
      <c r="AD9" s="319"/>
      <c r="AE9" s="319"/>
      <c r="AF9" s="320"/>
      <c r="AG9" s="320"/>
      <c r="AH9" s="320"/>
      <c r="AI9" s="320"/>
      <c r="AJ9" s="320"/>
      <c r="AK9" s="320"/>
      <c r="AL9" s="321"/>
    </row>
    <row r="10" spans="1:53" s="322" customFormat="1" ht="36.75" customHeight="1" x14ac:dyDescent="0.25">
      <c r="A10" s="316"/>
      <c r="B10" s="1398"/>
      <c r="C10" s="317"/>
      <c r="D10" s="1389"/>
      <c r="E10" s="407" t="s">
        <v>9</v>
      </c>
      <c r="F10" s="403" t="s">
        <v>220</v>
      </c>
      <c r="G10" s="406" t="s">
        <v>9</v>
      </c>
      <c r="H10" s="886" t="s">
        <v>220</v>
      </c>
      <c r="I10" s="346"/>
      <c r="J10" s="1389"/>
      <c r="K10" s="1383"/>
      <c r="L10" s="404" t="s">
        <v>9</v>
      </c>
      <c r="M10" s="403" t="s">
        <v>221</v>
      </c>
      <c r="N10" s="407" t="s">
        <v>9</v>
      </c>
      <c r="O10" s="402" t="s">
        <v>221</v>
      </c>
      <c r="P10" s="347"/>
      <c r="Q10" s="1389"/>
      <c r="R10" s="1383"/>
      <c r="S10" s="404" t="s">
        <v>9</v>
      </c>
      <c r="T10" s="403" t="s">
        <v>221</v>
      </c>
      <c r="U10" s="407" t="s">
        <v>9</v>
      </c>
      <c r="V10" s="402" t="s">
        <v>221</v>
      </c>
      <c r="W10" s="347"/>
      <c r="X10" s="1389"/>
      <c r="Y10" s="1383"/>
      <c r="Z10" s="404" t="s">
        <v>9</v>
      </c>
      <c r="AA10" s="403" t="s">
        <v>221</v>
      </c>
      <c r="AB10" s="407" t="s">
        <v>9</v>
      </c>
      <c r="AC10" s="402" t="s">
        <v>221</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96221</v>
      </c>
      <c r="E12" s="352">
        <f>L12+S12+Z12</f>
        <v>62900</v>
      </c>
      <c r="F12" s="353">
        <f>E12/$D12*100</f>
        <v>65.370345350806986</v>
      </c>
      <c r="G12" s="352">
        <f>N12+U12+AB12</f>
        <v>33321</v>
      </c>
      <c r="H12" s="354">
        <f>G12/$D12*100</f>
        <v>34.629654649193</v>
      </c>
      <c r="I12" s="350"/>
      <c r="J12" s="355">
        <f>L12+N12</f>
        <v>22662</v>
      </c>
      <c r="K12" s="356">
        <f>J12/$D12*100</f>
        <v>23.552031261367063</v>
      </c>
      <c r="L12" s="357">
        <v>9867</v>
      </c>
      <c r="M12" s="353">
        <v>43.539846438972731</v>
      </c>
      <c r="N12" s="357">
        <v>12795</v>
      </c>
      <c r="O12" s="358">
        <v>56.460153561027269</v>
      </c>
      <c r="P12" s="350"/>
      <c r="Q12" s="355">
        <v>24605</v>
      </c>
      <c r="R12" s="356">
        <v>25.571340975462736</v>
      </c>
      <c r="S12" s="357">
        <v>17777</v>
      </c>
      <c r="T12" s="353">
        <v>72.249542775858572</v>
      </c>
      <c r="U12" s="357">
        <v>6828</v>
      </c>
      <c r="V12" s="358">
        <v>27.750457224141435</v>
      </c>
      <c r="W12" s="350"/>
      <c r="X12" s="355">
        <v>48954</v>
      </c>
      <c r="Y12" s="356">
        <v>50.876627763170198</v>
      </c>
      <c r="Z12" s="357">
        <v>35256</v>
      </c>
      <c r="AA12" s="353">
        <v>72.01862973403604</v>
      </c>
      <c r="AB12" s="357">
        <v>13698</v>
      </c>
      <c r="AC12" s="358">
        <f t="shared" ref="AC12:AC29" si="0">AB12/$X12*100</f>
        <v>27.981370265963967</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15692</v>
      </c>
      <c r="E13" s="365">
        <f t="shared" ref="E13:E29" si="2">L13+S13+Z13</f>
        <v>10080</v>
      </c>
      <c r="F13" s="366">
        <f t="shared" ref="F13:H29" si="3">E13/$D13*100</f>
        <v>64.236553657914868</v>
      </c>
      <c r="G13" s="365">
        <f t="shared" ref="G13:G29" si="4">N13+U13+AB13</f>
        <v>5612</v>
      </c>
      <c r="H13" s="367">
        <f t="shared" si="3"/>
        <v>35.763446342085139</v>
      </c>
      <c r="I13" s="350"/>
      <c r="J13" s="368">
        <f t="shared" ref="J13:J29" si="5">L13+N13</f>
        <v>3016</v>
      </c>
      <c r="K13" s="369">
        <f t="shared" ref="K13:K29" si="6">J13/$D13*100</f>
        <v>19.219984705582462</v>
      </c>
      <c r="L13" s="370">
        <v>1344</v>
      </c>
      <c r="M13" s="371">
        <v>44.562334217506631</v>
      </c>
      <c r="N13" s="370">
        <v>1672</v>
      </c>
      <c r="O13" s="372">
        <v>55.437665782493376</v>
      </c>
      <c r="P13" s="350"/>
      <c r="Q13" s="368">
        <v>3434</v>
      </c>
      <c r="R13" s="369">
        <v>21.883762426714249</v>
      </c>
      <c r="S13" s="370">
        <v>2173</v>
      </c>
      <c r="T13" s="371">
        <v>63.278974956319153</v>
      </c>
      <c r="U13" s="370">
        <v>1261</v>
      </c>
      <c r="V13" s="372">
        <v>36.721025043680839</v>
      </c>
      <c r="W13" s="350"/>
      <c r="X13" s="368">
        <v>9242</v>
      </c>
      <c r="Y13" s="369">
        <v>58.896252867703289</v>
      </c>
      <c r="Z13" s="370">
        <v>6563</v>
      </c>
      <c r="AA13" s="371">
        <v>71.012767799177666</v>
      </c>
      <c r="AB13" s="370">
        <v>2679</v>
      </c>
      <c r="AC13" s="372">
        <f t="shared" si="0"/>
        <v>28.987232200822334</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14320</v>
      </c>
      <c r="E14" s="365">
        <f t="shared" si="2"/>
        <v>9153</v>
      </c>
      <c r="F14" s="366">
        <f t="shared" si="3"/>
        <v>63.917597765363134</v>
      </c>
      <c r="G14" s="365">
        <f t="shared" si="4"/>
        <v>5167</v>
      </c>
      <c r="H14" s="367">
        <f t="shared" si="3"/>
        <v>36.082402234636874</v>
      </c>
      <c r="I14" s="350"/>
      <c r="J14" s="368">
        <f t="shared" si="5"/>
        <v>3394</v>
      </c>
      <c r="K14" s="369">
        <f t="shared" si="6"/>
        <v>23.701117318435756</v>
      </c>
      <c r="L14" s="370">
        <v>1448</v>
      </c>
      <c r="M14" s="371">
        <v>42.66352386564526</v>
      </c>
      <c r="N14" s="370">
        <v>1946</v>
      </c>
      <c r="O14" s="372">
        <v>57.33647613435474</v>
      </c>
      <c r="P14" s="350"/>
      <c r="Q14" s="368">
        <v>3228</v>
      </c>
      <c r="R14" s="369">
        <v>22.541899441340782</v>
      </c>
      <c r="S14" s="370">
        <v>1907</v>
      </c>
      <c r="T14" s="371">
        <v>59.076827757125152</v>
      </c>
      <c r="U14" s="370">
        <v>1321</v>
      </c>
      <c r="V14" s="372">
        <v>40.923172242874841</v>
      </c>
      <c r="W14" s="350"/>
      <c r="X14" s="368">
        <v>7698</v>
      </c>
      <c r="Y14" s="369">
        <v>53.756983240223462</v>
      </c>
      <c r="Z14" s="370">
        <v>5798</v>
      </c>
      <c r="AA14" s="371">
        <v>75.318264484281627</v>
      </c>
      <c r="AB14" s="370">
        <v>1900</v>
      </c>
      <c r="AC14" s="372">
        <f t="shared" si="0"/>
        <v>24.681735515718366</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15499</v>
      </c>
      <c r="E15" s="365">
        <f t="shared" si="2"/>
        <v>9550</v>
      </c>
      <c r="F15" s="366">
        <f t="shared" si="3"/>
        <v>61.61687850829086</v>
      </c>
      <c r="G15" s="365">
        <f t="shared" si="4"/>
        <v>5949</v>
      </c>
      <c r="H15" s="367">
        <f t="shared" si="3"/>
        <v>38.38312149170914</v>
      </c>
      <c r="I15" s="350"/>
      <c r="J15" s="368">
        <f t="shared" si="5"/>
        <v>4267</v>
      </c>
      <c r="K15" s="369">
        <f t="shared" si="6"/>
        <v>27.530808439254145</v>
      </c>
      <c r="L15" s="370">
        <v>1961</v>
      </c>
      <c r="M15" s="371">
        <v>45.957347082259197</v>
      </c>
      <c r="N15" s="370">
        <v>2306</v>
      </c>
      <c r="O15" s="372">
        <v>54.042652917740796</v>
      </c>
      <c r="P15" s="350"/>
      <c r="Q15" s="368">
        <v>3964</v>
      </c>
      <c r="R15" s="369">
        <v>25.575843602813087</v>
      </c>
      <c r="S15" s="370">
        <v>2449</v>
      </c>
      <c r="T15" s="371">
        <v>61.781029263370336</v>
      </c>
      <c r="U15" s="370">
        <v>1515</v>
      </c>
      <c r="V15" s="372">
        <v>38.218970736629664</v>
      </c>
      <c r="W15" s="350"/>
      <c r="X15" s="368">
        <v>7268</v>
      </c>
      <c r="Y15" s="369">
        <v>46.893347957932768</v>
      </c>
      <c r="Z15" s="370">
        <v>5140</v>
      </c>
      <c r="AA15" s="371">
        <v>70.720968629609246</v>
      </c>
      <c r="AB15" s="370">
        <v>2128</v>
      </c>
      <c r="AC15" s="372">
        <f t="shared" si="0"/>
        <v>29.279031370390758</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16402</v>
      </c>
      <c r="E16" s="365">
        <f t="shared" si="2"/>
        <v>9486</v>
      </c>
      <c r="F16" s="366">
        <f t="shared" si="3"/>
        <v>57.834410437751494</v>
      </c>
      <c r="G16" s="365">
        <f t="shared" si="4"/>
        <v>6916</v>
      </c>
      <c r="H16" s="367">
        <f t="shared" si="3"/>
        <v>42.165589562248506</v>
      </c>
      <c r="I16" s="350"/>
      <c r="J16" s="368">
        <f t="shared" si="5"/>
        <v>6520</v>
      </c>
      <c r="K16" s="369">
        <f t="shared" si="6"/>
        <v>39.751249847579558</v>
      </c>
      <c r="L16" s="370">
        <v>2725</v>
      </c>
      <c r="M16" s="371">
        <v>41.79447852760736</v>
      </c>
      <c r="N16" s="370">
        <v>3795</v>
      </c>
      <c r="O16" s="372">
        <v>58.20552147239264</v>
      </c>
      <c r="P16" s="350"/>
      <c r="Q16" s="368">
        <v>3904</v>
      </c>
      <c r="R16" s="369">
        <v>23.801975368857455</v>
      </c>
      <c r="S16" s="370">
        <v>2475</v>
      </c>
      <c r="T16" s="371">
        <v>63.396516393442624</v>
      </c>
      <c r="U16" s="370">
        <v>1429</v>
      </c>
      <c r="V16" s="372">
        <v>36.603483606557376</v>
      </c>
      <c r="W16" s="350"/>
      <c r="X16" s="368">
        <v>5978</v>
      </c>
      <c r="Y16" s="369">
        <v>36.446774783562979</v>
      </c>
      <c r="Z16" s="370">
        <v>4286</v>
      </c>
      <c r="AA16" s="371">
        <v>71.696219471395111</v>
      </c>
      <c r="AB16" s="370">
        <v>1692</v>
      </c>
      <c r="AC16" s="372">
        <f t="shared" si="0"/>
        <v>28.303780528604882</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5269</v>
      </c>
      <c r="E17" s="375">
        <f t="shared" si="2"/>
        <v>3155</v>
      </c>
      <c r="F17" s="376">
        <f t="shared" si="3"/>
        <v>59.878534826342758</v>
      </c>
      <c r="G17" s="375">
        <f t="shared" si="4"/>
        <v>2114</v>
      </c>
      <c r="H17" s="367">
        <f t="shared" si="3"/>
        <v>40.121465173657242</v>
      </c>
      <c r="I17" s="350"/>
      <c r="J17" s="377">
        <f t="shared" si="5"/>
        <v>1495</v>
      </c>
      <c r="K17" s="378">
        <f t="shared" si="6"/>
        <v>28.373505408996014</v>
      </c>
      <c r="L17" s="375">
        <v>669</v>
      </c>
      <c r="M17" s="376">
        <v>44.749163879598662</v>
      </c>
      <c r="N17" s="375">
        <v>826</v>
      </c>
      <c r="O17" s="372">
        <v>55.250836120401338</v>
      </c>
      <c r="P17" s="350"/>
      <c r="Q17" s="377">
        <v>1318</v>
      </c>
      <c r="R17" s="378">
        <v>25.014234200037961</v>
      </c>
      <c r="S17" s="375">
        <v>743</v>
      </c>
      <c r="T17" s="376">
        <v>56.373292867981796</v>
      </c>
      <c r="U17" s="375">
        <v>575</v>
      </c>
      <c r="V17" s="372">
        <v>43.626707132018211</v>
      </c>
      <c r="W17" s="350"/>
      <c r="X17" s="377">
        <v>2456</v>
      </c>
      <c r="Y17" s="378">
        <v>46.612260390966028</v>
      </c>
      <c r="Z17" s="375">
        <v>1743</v>
      </c>
      <c r="AA17" s="376">
        <v>70.969055374592841</v>
      </c>
      <c r="AB17" s="375">
        <v>713</v>
      </c>
      <c r="AC17" s="372">
        <f t="shared" si="0"/>
        <v>29.030944625407169</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49388</v>
      </c>
      <c r="E18" s="365">
        <f t="shared" si="2"/>
        <v>30697</v>
      </c>
      <c r="F18" s="366">
        <f t="shared" si="3"/>
        <v>62.154774439135011</v>
      </c>
      <c r="G18" s="365">
        <f t="shared" si="4"/>
        <v>18691</v>
      </c>
      <c r="H18" s="367">
        <f t="shared" si="3"/>
        <v>37.845225560864989</v>
      </c>
      <c r="I18" s="350"/>
      <c r="J18" s="368">
        <f t="shared" si="5"/>
        <v>9738</v>
      </c>
      <c r="K18" s="369">
        <f t="shared" si="6"/>
        <v>19.717340244593828</v>
      </c>
      <c r="L18" s="370">
        <v>4102</v>
      </c>
      <c r="M18" s="371">
        <v>42.1236393509961</v>
      </c>
      <c r="N18" s="370">
        <v>5636</v>
      </c>
      <c r="O18" s="372">
        <v>57.8763606490039</v>
      </c>
      <c r="P18" s="350"/>
      <c r="Q18" s="368">
        <v>9502</v>
      </c>
      <c r="R18" s="369">
        <v>19.239491374422936</v>
      </c>
      <c r="S18" s="370">
        <v>5503</v>
      </c>
      <c r="T18" s="371">
        <v>57.914123342454218</v>
      </c>
      <c r="U18" s="370">
        <v>3999</v>
      </c>
      <c r="V18" s="372">
        <v>42.085876657545782</v>
      </c>
      <c r="W18" s="350"/>
      <c r="X18" s="368">
        <v>30148</v>
      </c>
      <c r="Y18" s="369">
        <v>61.043168380983239</v>
      </c>
      <c r="Z18" s="370">
        <v>21092</v>
      </c>
      <c r="AA18" s="371">
        <v>69.961523152447924</v>
      </c>
      <c r="AB18" s="370">
        <v>9056</v>
      </c>
      <c r="AC18" s="372">
        <f t="shared" si="0"/>
        <v>30.038476847552076</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29715</v>
      </c>
      <c r="E19" s="365">
        <f t="shared" si="2"/>
        <v>19144</v>
      </c>
      <c r="F19" s="366">
        <f t="shared" si="3"/>
        <v>64.425374390038698</v>
      </c>
      <c r="G19" s="365">
        <f t="shared" si="4"/>
        <v>10571</v>
      </c>
      <c r="H19" s="367">
        <f t="shared" si="3"/>
        <v>35.574625609961295</v>
      </c>
      <c r="I19" s="350"/>
      <c r="J19" s="368">
        <f t="shared" si="5"/>
        <v>5894</v>
      </c>
      <c r="K19" s="369">
        <f t="shared" si="6"/>
        <v>19.835100117785633</v>
      </c>
      <c r="L19" s="370">
        <v>2541</v>
      </c>
      <c r="M19" s="371">
        <v>43.111638954869356</v>
      </c>
      <c r="N19" s="370">
        <v>3353</v>
      </c>
      <c r="O19" s="372">
        <v>56.888361045130644</v>
      </c>
      <c r="P19" s="350"/>
      <c r="Q19" s="368">
        <v>6329</v>
      </c>
      <c r="R19" s="369">
        <v>21.299007235402996</v>
      </c>
      <c r="S19" s="370">
        <v>4168</v>
      </c>
      <c r="T19" s="371">
        <v>65.855585400537208</v>
      </c>
      <c r="U19" s="370">
        <v>2161</v>
      </c>
      <c r="V19" s="372">
        <v>34.144414599462792</v>
      </c>
      <c r="W19" s="350"/>
      <c r="X19" s="368">
        <v>17492</v>
      </c>
      <c r="Y19" s="369">
        <v>58.865892646811382</v>
      </c>
      <c r="Z19" s="370">
        <v>12435</v>
      </c>
      <c r="AA19" s="371">
        <v>71.089640978733144</v>
      </c>
      <c r="AB19" s="370">
        <v>5057</v>
      </c>
      <c r="AC19" s="372">
        <f t="shared" si="0"/>
        <v>28.910359021266864</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115971</v>
      </c>
      <c r="E20" s="365">
        <f t="shared" si="2"/>
        <v>72694</v>
      </c>
      <c r="F20" s="366">
        <f t="shared" si="3"/>
        <v>62.682912107337174</v>
      </c>
      <c r="G20" s="365">
        <f t="shared" si="4"/>
        <v>43277</v>
      </c>
      <c r="H20" s="367">
        <f t="shared" si="3"/>
        <v>37.317087892662819</v>
      </c>
      <c r="I20" s="350"/>
      <c r="J20" s="368">
        <f t="shared" si="5"/>
        <v>30191</v>
      </c>
      <c r="K20" s="369">
        <f t="shared" si="6"/>
        <v>26.033232446042543</v>
      </c>
      <c r="L20" s="370">
        <v>13492</v>
      </c>
      <c r="M20" s="371">
        <v>44.688814547381675</v>
      </c>
      <c r="N20" s="370">
        <v>16699</v>
      </c>
      <c r="O20" s="372">
        <v>55.311185452618325</v>
      </c>
      <c r="P20" s="350"/>
      <c r="Q20" s="368">
        <v>27369</v>
      </c>
      <c r="R20" s="369">
        <v>23.59986548361228</v>
      </c>
      <c r="S20" s="370">
        <v>17526</v>
      </c>
      <c r="T20" s="371">
        <v>64.035953085607801</v>
      </c>
      <c r="U20" s="370">
        <v>9843</v>
      </c>
      <c r="V20" s="372">
        <v>35.964046914392192</v>
      </c>
      <c r="W20" s="350"/>
      <c r="X20" s="368">
        <v>58411</v>
      </c>
      <c r="Y20" s="369">
        <v>50.366902070345176</v>
      </c>
      <c r="Z20" s="370">
        <v>41676</v>
      </c>
      <c r="AA20" s="371">
        <v>71.349574566434399</v>
      </c>
      <c r="AB20" s="370">
        <v>16735</v>
      </c>
      <c r="AC20" s="372">
        <f t="shared" si="0"/>
        <v>28.650425433565594</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59060</v>
      </c>
      <c r="E21" s="365">
        <f t="shared" si="2"/>
        <v>35805</v>
      </c>
      <c r="F21" s="366">
        <f t="shared" si="3"/>
        <v>60.624788350829661</v>
      </c>
      <c r="G21" s="365">
        <f t="shared" si="4"/>
        <v>23255</v>
      </c>
      <c r="H21" s="367">
        <f t="shared" si="3"/>
        <v>39.375211649170332</v>
      </c>
      <c r="I21" s="350"/>
      <c r="J21" s="368">
        <f t="shared" si="5"/>
        <v>17985</v>
      </c>
      <c r="K21" s="369">
        <f t="shared" si="6"/>
        <v>30.452082627836099</v>
      </c>
      <c r="L21" s="370">
        <v>7082</v>
      </c>
      <c r="M21" s="371">
        <v>39.377258826800109</v>
      </c>
      <c r="N21" s="370">
        <v>10903</v>
      </c>
      <c r="O21" s="372">
        <v>60.622741173199891</v>
      </c>
      <c r="P21" s="350"/>
      <c r="Q21" s="368">
        <v>13388</v>
      </c>
      <c r="R21" s="369">
        <v>22.668472739586861</v>
      </c>
      <c r="S21" s="370">
        <v>8710</v>
      </c>
      <c r="T21" s="371">
        <v>65.058261129369583</v>
      </c>
      <c r="U21" s="370">
        <v>4678</v>
      </c>
      <c r="V21" s="372">
        <v>34.941738870630417</v>
      </c>
      <c r="W21" s="350"/>
      <c r="X21" s="368">
        <v>27687</v>
      </c>
      <c r="Y21" s="369">
        <v>46.879444632577041</v>
      </c>
      <c r="Z21" s="370">
        <v>20013</v>
      </c>
      <c r="AA21" s="371">
        <v>72.283020912341527</v>
      </c>
      <c r="AB21" s="370">
        <v>7674</v>
      </c>
      <c r="AC21" s="372">
        <f t="shared" si="0"/>
        <v>27.716979087658466</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14168</v>
      </c>
      <c r="E22" s="365">
        <f t="shared" si="2"/>
        <v>9042</v>
      </c>
      <c r="F22" s="366">
        <f t="shared" si="3"/>
        <v>63.819875776397517</v>
      </c>
      <c r="G22" s="365">
        <f t="shared" si="4"/>
        <v>5126</v>
      </c>
      <c r="H22" s="367">
        <f t="shared" si="3"/>
        <v>36.180124223602483</v>
      </c>
      <c r="I22" s="350"/>
      <c r="J22" s="368">
        <f t="shared" si="5"/>
        <v>3499</v>
      </c>
      <c r="K22" s="369">
        <f t="shared" si="6"/>
        <v>24.696499153020891</v>
      </c>
      <c r="L22" s="370">
        <v>1533</v>
      </c>
      <c r="M22" s="371">
        <v>43.812517862246359</v>
      </c>
      <c r="N22" s="370">
        <v>1966</v>
      </c>
      <c r="O22" s="372">
        <v>56.187482137753641</v>
      </c>
      <c r="P22" s="350"/>
      <c r="Q22" s="368">
        <v>3129</v>
      </c>
      <c r="R22" s="369">
        <v>22.084980237154149</v>
      </c>
      <c r="S22" s="370">
        <v>2078</v>
      </c>
      <c r="T22" s="371">
        <v>66.410993927772452</v>
      </c>
      <c r="U22" s="370">
        <v>1051</v>
      </c>
      <c r="V22" s="372">
        <v>33.589006072227548</v>
      </c>
      <c r="W22" s="350"/>
      <c r="X22" s="368">
        <v>7540</v>
      </c>
      <c r="Y22" s="369">
        <v>53.218520609824957</v>
      </c>
      <c r="Z22" s="370">
        <v>5431</v>
      </c>
      <c r="AA22" s="371">
        <v>72.029177718832898</v>
      </c>
      <c r="AB22" s="370">
        <v>2109</v>
      </c>
      <c r="AC22" s="372">
        <f t="shared" si="0"/>
        <v>27.970822281167106</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25483</v>
      </c>
      <c r="E23" s="365">
        <f t="shared" si="2"/>
        <v>14658</v>
      </c>
      <c r="F23" s="366">
        <f t="shared" si="3"/>
        <v>57.520700074559507</v>
      </c>
      <c r="G23" s="365">
        <f t="shared" si="4"/>
        <v>10825</v>
      </c>
      <c r="H23" s="367">
        <f t="shared" si="3"/>
        <v>42.479299925440486</v>
      </c>
      <c r="I23" s="350"/>
      <c r="J23" s="368">
        <f t="shared" si="5"/>
        <v>9241</v>
      </c>
      <c r="K23" s="369">
        <f t="shared" si="6"/>
        <v>36.263391280461484</v>
      </c>
      <c r="L23" s="370">
        <v>3358</v>
      </c>
      <c r="M23" s="371">
        <v>36.338058651661079</v>
      </c>
      <c r="N23" s="370">
        <v>5883</v>
      </c>
      <c r="O23" s="372">
        <v>63.661941348338921</v>
      </c>
      <c r="P23" s="350"/>
      <c r="Q23" s="368">
        <v>4662</v>
      </c>
      <c r="R23" s="369">
        <v>18.294549307381391</v>
      </c>
      <c r="S23" s="370">
        <v>2779</v>
      </c>
      <c r="T23" s="371">
        <v>59.609609609609613</v>
      </c>
      <c r="U23" s="370">
        <v>1883</v>
      </c>
      <c r="V23" s="372">
        <v>40.390390390390394</v>
      </c>
      <c r="W23" s="350"/>
      <c r="X23" s="368">
        <v>11580</v>
      </c>
      <c r="Y23" s="369">
        <v>45.442059412157128</v>
      </c>
      <c r="Z23" s="370">
        <v>8521</v>
      </c>
      <c r="AA23" s="371">
        <v>73.583765112262526</v>
      </c>
      <c r="AB23" s="370">
        <v>3059</v>
      </c>
      <c r="AC23" s="372">
        <f t="shared" si="0"/>
        <v>26.416234887737478</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62384</v>
      </c>
      <c r="E24" s="365">
        <f t="shared" si="2"/>
        <v>41087</v>
      </c>
      <c r="F24" s="366">
        <f t="shared" si="3"/>
        <v>65.861438830469353</v>
      </c>
      <c r="G24" s="365">
        <f t="shared" si="4"/>
        <v>21297</v>
      </c>
      <c r="H24" s="367">
        <f t="shared" si="3"/>
        <v>34.138561169530654</v>
      </c>
      <c r="I24" s="350"/>
      <c r="J24" s="368">
        <f t="shared" si="5"/>
        <v>14830</v>
      </c>
      <c r="K24" s="369">
        <f t="shared" si="6"/>
        <v>23.7721210566812</v>
      </c>
      <c r="L24" s="370">
        <v>6835</v>
      </c>
      <c r="M24" s="371">
        <v>46.089008766014835</v>
      </c>
      <c r="N24" s="370">
        <v>7995</v>
      </c>
      <c r="O24" s="372">
        <v>53.910991233985165</v>
      </c>
      <c r="P24" s="350"/>
      <c r="Q24" s="368">
        <v>13542</v>
      </c>
      <c r="R24" s="369">
        <v>21.707489099769173</v>
      </c>
      <c r="S24" s="370">
        <v>9344</v>
      </c>
      <c r="T24" s="371">
        <v>69.000147688672271</v>
      </c>
      <c r="U24" s="370">
        <v>4198</v>
      </c>
      <c r="V24" s="372">
        <v>30.999852311327718</v>
      </c>
      <c r="W24" s="350"/>
      <c r="X24" s="368">
        <v>34012</v>
      </c>
      <c r="Y24" s="369">
        <v>54.52038984354963</v>
      </c>
      <c r="Z24" s="370">
        <v>24908</v>
      </c>
      <c r="AA24" s="371">
        <v>73.232976596495362</v>
      </c>
      <c r="AB24" s="370">
        <v>9104</v>
      </c>
      <c r="AC24" s="372">
        <f t="shared" si="0"/>
        <v>26.767023403504648</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16940</v>
      </c>
      <c r="E25" s="365">
        <f t="shared" si="2"/>
        <v>10498</v>
      </c>
      <c r="F25" s="366">
        <f t="shared" si="3"/>
        <v>61.971664698937424</v>
      </c>
      <c r="G25" s="365">
        <f t="shared" si="4"/>
        <v>6442</v>
      </c>
      <c r="H25" s="367">
        <f t="shared" si="3"/>
        <v>38.028335301062569</v>
      </c>
      <c r="I25" s="350"/>
      <c r="J25" s="368">
        <f t="shared" si="5"/>
        <v>4636</v>
      </c>
      <c r="K25" s="369">
        <f t="shared" si="6"/>
        <v>27.367178276269183</v>
      </c>
      <c r="L25" s="370">
        <v>1835</v>
      </c>
      <c r="M25" s="371">
        <v>39.581535806729939</v>
      </c>
      <c r="N25" s="370">
        <v>2801</v>
      </c>
      <c r="O25" s="372">
        <v>60.418464193270061</v>
      </c>
      <c r="P25" s="350"/>
      <c r="Q25" s="368">
        <v>4522</v>
      </c>
      <c r="R25" s="369">
        <v>26.694214876033058</v>
      </c>
      <c r="S25" s="370">
        <v>3158</v>
      </c>
      <c r="T25" s="371">
        <v>69.836355594869531</v>
      </c>
      <c r="U25" s="370">
        <v>1364</v>
      </c>
      <c r="V25" s="372">
        <v>30.163644405130473</v>
      </c>
      <c r="W25" s="350"/>
      <c r="X25" s="368">
        <v>7782</v>
      </c>
      <c r="Y25" s="369">
        <v>45.938606847697756</v>
      </c>
      <c r="Z25" s="370">
        <v>5505</v>
      </c>
      <c r="AA25" s="371">
        <v>70.740169622205087</v>
      </c>
      <c r="AB25" s="370">
        <v>2277</v>
      </c>
      <c r="AC25" s="372">
        <f t="shared" si="0"/>
        <v>29.259830377794909</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6900</v>
      </c>
      <c r="E26" s="380">
        <f t="shared" si="2"/>
        <v>4230</v>
      </c>
      <c r="F26" s="381">
        <f t="shared" si="3"/>
        <v>61.304347826086961</v>
      </c>
      <c r="G26" s="380">
        <f t="shared" si="4"/>
        <v>2670</v>
      </c>
      <c r="H26" s="367">
        <f t="shared" si="3"/>
        <v>38.695652173913039</v>
      </c>
      <c r="I26" s="350"/>
      <c r="J26" s="377">
        <f t="shared" si="5"/>
        <v>1687</v>
      </c>
      <c r="K26" s="378">
        <f t="shared" si="6"/>
        <v>24.44927536231884</v>
      </c>
      <c r="L26" s="375">
        <v>694</v>
      </c>
      <c r="M26" s="376">
        <v>41.138114997036155</v>
      </c>
      <c r="N26" s="375">
        <v>993</v>
      </c>
      <c r="O26" s="372">
        <v>58.861885002963845</v>
      </c>
      <c r="P26" s="350"/>
      <c r="Q26" s="377">
        <v>1373</v>
      </c>
      <c r="R26" s="378">
        <v>19.89855072463768</v>
      </c>
      <c r="S26" s="375">
        <v>770</v>
      </c>
      <c r="T26" s="376">
        <v>56.081573197378006</v>
      </c>
      <c r="U26" s="375">
        <v>603</v>
      </c>
      <c r="V26" s="372">
        <v>43.918426802621994</v>
      </c>
      <c r="W26" s="350"/>
      <c r="X26" s="377">
        <v>3840</v>
      </c>
      <c r="Y26" s="378">
        <v>55.652173913043477</v>
      </c>
      <c r="Z26" s="375">
        <v>2766</v>
      </c>
      <c r="AA26" s="376">
        <v>72.03125</v>
      </c>
      <c r="AB26" s="375">
        <v>1074</v>
      </c>
      <c r="AC26" s="372">
        <f t="shared" si="0"/>
        <v>27.968749999999996</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38104</v>
      </c>
      <c r="E27" s="380">
        <f t="shared" si="2"/>
        <v>22112</v>
      </c>
      <c r="F27" s="381">
        <f t="shared" si="3"/>
        <v>58.030652949821537</v>
      </c>
      <c r="G27" s="380">
        <f t="shared" si="4"/>
        <v>15992</v>
      </c>
      <c r="H27" s="367">
        <f t="shared" si="3"/>
        <v>41.969347050178456</v>
      </c>
      <c r="I27" s="350"/>
      <c r="J27" s="377">
        <f t="shared" si="5"/>
        <v>11621</v>
      </c>
      <c r="K27" s="378">
        <f t="shared" si="6"/>
        <v>30.49811043460004</v>
      </c>
      <c r="L27" s="375">
        <v>4518</v>
      </c>
      <c r="M27" s="376">
        <v>38.877893468720423</v>
      </c>
      <c r="N27" s="375">
        <v>7103</v>
      </c>
      <c r="O27" s="372">
        <v>61.122106531279584</v>
      </c>
      <c r="P27" s="350"/>
      <c r="Q27" s="377">
        <v>8034</v>
      </c>
      <c r="R27" s="378">
        <v>21.084400587864792</v>
      </c>
      <c r="S27" s="375">
        <v>4562</v>
      </c>
      <c r="T27" s="376">
        <v>56.783669405028625</v>
      </c>
      <c r="U27" s="375">
        <v>3472</v>
      </c>
      <c r="V27" s="372">
        <v>43.216330594971367</v>
      </c>
      <c r="W27" s="350"/>
      <c r="X27" s="377">
        <v>18449</v>
      </c>
      <c r="Y27" s="378">
        <v>48.417488977535164</v>
      </c>
      <c r="Z27" s="375">
        <v>13032</v>
      </c>
      <c r="AA27" s="376">
        <v>70.637974957992299</v>
      </c>
      <c r="AB27" s="375">
        <v>5417</v>
      </c>
      <c r="AC27" s="372">
        <f t="shared" si="0"/>
        <v>29.362025042007694</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3652</v>
      </c>
      <c r="E28" s="380">
        <f t="shared" si="2"/>
        <v>2381</v>
      </c>
      <c r="F28" s="381">
        <f t="shared" si="3"/>
        <v>65.197152245345009</v>
      </c>
      <c r="G28" s="380">
        <f t="shared" si="4"/>
        <v>1271</v>
      </c>
      <c r="H28" s="382">
        <f t="shared" si="3"/>
        <v>34.802847754654984</v>
      </c>
      <c r="I28" s="350"/>
      <c r="J28" s="377">
        <f t="shared" si="5"/>
        <v>457</v>
      </c>
      <c r="K28" s="378">
        <f t="shared" si="6"/>
        <v>12.51369112814896</v>
      </c>
      <c r="L28" s="375">
        <v>200</v>
      </c>
      <c r="M28" s="376">
        <v>43.763676148796499</v>
      </c>
      <c r="N28" s="375">
        <v>257</v>
      </c>
      <c r="O28" s="383">
        <v>56.236323851203494</v>
      </c>
      <c r="P28" s="350"/>
      <c r="Q28" s="377">
        <v>811</v>
      </c>
      <c r="R28" s="378">
        <v>22.207009857612267</v>
      </c>
      <c r="S28" s="375">
        <v>500</v>
      </c>
      <c r="T28" s="376">
        <v>61.652281134401974</v>
      </c>
      <c r="U28" s="375">
        <v>311</v>
      </c>
      <c r="V28" s="383">
        <v>38.347718865598033</v>
      </c>
      <c r="W28" s="350"/>
      <c r="X28" s="377">
        <v>2384</v>
      </c>
      <c r="Y28" s="378">
        <v>65.279299014238774</v>
      </c>
      <c r="Z28" s="375">
        <v>1681</v>
      </c>
      <c r="AA28" s="376">
        <v>70.511744966442961</v>
      </c>
      <c r="AB28" s="375">
        <v>703</v>
      </c>
      <c r="AC28" s="383">
        <f t="shared" si="0"/>
        <v>29.488255033557049</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1259</v>
      </c>
      <c r="E29" s="386">
        <f t="shared" si="2"/>
        <v>699</v>
      </c>
      <c r="F29" s="387">
        <f t="shared" si="3"/>
        <v>55.52025416997617</v>
      </c>
      <c r="G29" s="386">
        <f t="shared" si="4"/>
        <v>560</v>
      </c>
      <c r="H29" s="388">
        <f t="shared" si="3"/>
        <v>44.479745830023823</v>
      </c>
      <c r="I29" s="350"/>
      <c r="J29" s="389">
        <f t="shared" si="5"/>
        <v>667</v>
      </c>
      <c r="K29" s="390">
        <f t="shared" si="6"/>
        <v>52.978554408260528</v>
      </c>
      <c r="L29" s="391">
        <v>249</v>
      </c>
      <c r="M29" s="392">
        <v>37.331334332833585</v>
      </c>
      <c r="N29" s="391">
        <v>418</v>
      </c>
      <c r="O29" s="393">
        <v>62.668665667166415</v>
      </c>
      <c r="P29" s="350"/>
      <c r="Q29" s="389">
        <v>232</v>
      </c>
      <c r="R29" s="390">
        <v>18.427323272438443</v>
      </c>
      <c r="S29" s="391">
        <v>169</v>
      </c>
      <c r="T29" s="392">
        <v>72.84482758620689</v>
      </c>
      <c r="U29" s="391">
        <v>63</v>
      </c>
      <c r="V29" s="393">
        <v>27.155172413793103</v>
      </c>
      <c r="W29" s="350"/>
      <c r="X29" s="389">
        <v>360</v>
      </c>
      <c r="Y29" s="390">
        <v>28.594122319301036</v>
      </c>
      <c r="Z29" s="391">
        <v>281</v>
      </c>
      <c r="AA29" s="392">
        <v>78.055555555555557</v>
      </c>
      <c r="AB29" s="391">
        <v>79</v>
      </c>
      <c r="AC29" s="393">
        <f t="shared" si="0"/>
        <v>21.944444444444443</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32" t="s">
        <v>0</v>
      </c>
      <c r="C31" s="320"/>
      <c r="D31" s="1233">
        <f>J31+Q31+X31</f>
        <v>586427</v>
      </c>
      <c r="E31" s="1234">
        <f>L31+S31+Z31</f>
        <v>367371</v>
      </c>
      <c r="F31" s="1235">
        <f>E31/$D31*100</f>
        <v>62.645648989558801</v>
      </c>
      <c r="G31" s="1234">
        <f>N31+U31+AB31</f>
        <v>219056</v>
      </c>
      <c r="H31" s="1236">
        <f>G31/$D31*100</f>
        <v>37.354351010441192</v>
      </c>
      <c r="I31" s="320"/>
      <c r="J31" s="1237">
        <f>SUM(J12:J29)</f>
        <v>151800</v>
      </c>
      <c r="K31" s="1238">
        <f>J31/$D31*100</f>
        <v>25.885574845632959</v>
      </c>
      <c r="L31" s="1234">
        <f>SUM(L12:L29)</f>
        <v>64453</v>
      </c>
      <c r="M31" s="1235">
        <f>L31/$J31*100</f>
        <v>42.459156785243742</v>
      </c>
      <c r="N31" s="1234">
        <f>SUM(N12:N29)</f>
        <v>87347</v>
      </c>
      <c r="O31" s="1239">
        <f>N31/$J31*100</f>
        <v>57.540843214756251</v>
      </c>
      <c r="P31" s="320"/>
      <c r="Q31" s="1237">
        <f>SUM(Q12:Q29)</f>
        <v>133346</v>
      </c>
      <c r="R31" s="1238">
        <f>Q31/$D31*100</f>
        <v>22.738721102541323</v>
      </c>
      <c r="S31" s="1234">
        <f>SUM(S12:S29)</f>
        <v>86791</v>
      </c>
      <c r="T31" s="1235">
        <f>S31/$Q31*100</f>
        <v>65.087066728660787</v>
      </c>
      <c r="U31" s="1234">
        <f>SUM(U12:U29)</f>
        <v>46555</v>
      </c>
      <c r="V31" s="1239">
        <f>U31/$Q31*100</f>
        <v>34.912933271339227</v>
      </c>
      <c r="W31" s="320"/>
      <c r="X31" s="1237">
        <f>SUM(X12:X29)</f>
        <v>301281</v>
      </c>
      <c r="Y31" s="1238">
        <f>X31/$D31*100</f>
        <v>51.375704051825721</v>
      </c>
      <c r="Z31" s="1234">
        <f>SUM(Z12:Z29)</f>
        <v>216127</v>
      </c>
      <c r="AA31" s="1235">
        <f>Z31/$X31*100</f>
        <v>71.736020525688645</v>
      </c>
      <c r="AB31" s="1234">
        <f>SUM(AB12:AB29)</f>
        <v>85154</v>
      </c>
      <c r="AC31" s="1239">
        <f>AB31/$X31*100</f>
        <v>28.263979474311355</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390"/>
      <c r="C34" s="1390"/>
      <c r="D34" s="1390"/>
      <c r="E34" s="1390"/>
      <c r="F34" s="1390"/>
      <c r="G34" s="1390"/>
      <c r="H34" s="1390"/>
      <c r="I34" s="1390"/>
      <c r="J34" s="1390"/>
      <c r="K34" s="1390"/>
      <c r="L34" s="1390"/>
      <c r="M34" s="1390"/>
      <c r="N34" s="1390"/>
      <c r="O34" s="1390"/>
    </row>
    <row r="35" spans="2:15" s="329" customFormat="1" ht="29.25" customHeight="1" x14ac:dyDescent="0.25">
      <c r="B35" s="1391"/>
      <c r="C35" s="1391"/>
      <c r="D35" s="1391"/>
      <c r="E35" s="1391"/>
      <c r="F35" s="1391"/>
      <c r="G35" s="1391"/>
      <c r="H35" s="1391"/>
      <c r="I35" s="1391"/>
      <c r="J35" s="1391"/>
      <c r="K35" s="1391"/>
      <c r="L35" s="1391"/>
      <c r="M35" s="1391"/>
    </row>
    <row r="36" spans="2:15" s="329" customFormat="1" ht="4.5" customHeight="1" x14ac:dyDescent="0.25">
      <c r="B36" s="1381"/>
      <c r="C36" s="1381"/>
      <c r="D36" s="1381"/>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1" orientation="landscape" horizontalDpi="300" verticalDpi="300" r:id="rId1"/>
  <headerFooter alignWithMargins="0"/>
  <rowBreaks count="2" manualBreakCount="2">
    <brk id="34" max="25" man="1"/>
    <brk id="35" max="1638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Hoja94">
    <tabColor theme="0"/>
    <pageSetUpPr fitToPage="1"/>
  </sheetPr>
  <dimension ref="A1:BA46"/>
  <sheetViews>
    <sheetView showGridLines="0" zoomScale="80" zoomScaleNormal="80"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113</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392"/>
      <c r="C2" s="1392"/>
    </row>
    <row r="3" spans="1:53" s="345" customFormat="1" ht="4.5" customHeight="1" x14ac:dyDescent="0.25">
      <c r="B3" s="1393"/>
      <c r="C3" s="1393"/>
    </row>
    <row r="4" spans="1:53" s="345" customFormat="1" ht="17.25" customHeight="1" x14ac:dyDescent="0.25">
      <c r="A4" s="1394" t="s">
        <v>407</v>
      </c>
      <c r="B4" s="1394"/>
      <c r="C4" s="1394"/>
      <c r="D4" s="1394"/>
      <c r="E4" s="1394"/>
      <c r="F4" s="1394"/>
      <c r="G4" s="1394"/>
      <c r="H4" s="1394"/>
      <c r="I4" s="1394"/>
      <c r="J4" s="1394"/>
      <c r="K4" s="1394"/>
      <c r="L4" s="1394"/>
      <c r="M4" s="1394"/>
      <c r="N4" s="1394"/>
      <c r="O4" s="1394"/>
      <c r="P4" s="1394"/>
      <c r="Q4" s="1394"/>
      <c r="R4" s="1394"/>
      <c r="S4" s="1394"/>
      <c r="T4" s="1394"/>
      <c r="U4" s="1394"/>
      <c r="V4" s="1394"/>
      <c r="W4" s="1394"/>
      <c r="X4" s="1394"/>
      <c r="Y4" s="1394"/>
      <c r="Z4" s="1394"/>
      <c r="AA4" s="1394"/>
      <c r="AB4" s="1394"/>
      <c r="AC4" s="1394"/>
    </row>
    <row r="5" spans="1:53" s="345" customFormat="1" ht="17.25" customHeight="1" x14ac:dyDescent="0.25">
      <c r="B5" s="1395" t="str">
        <f>porsaad!$B$6</f>
        <v>Situación a 30 de noviembre de 2024</v>
      </c>
      <c r="C5" s="1395"/>
      <c r="D5" s="1395"/>
      <c r="E5" s="1395"/>
      <c r="F5" s="1395"/>
      <c r="G5" s="1395"/>
      <c r="H5" s="1395"/>
      <c r="I5" s="1395"/>
      <c r="J5" s="1395"/>
      <c r="K5" s="1395"/>
      <c r="L5" s="1395"/>
      <c r="M5" s="1395"/>
      <c r="N5" s="1395"/>
      <c r="O5" s="1395"/>
      <c r="P5" s="1395"/>
      <c r="Q5" s="1395"/>
      <c r="R5" s="1395"/>
      <c r="S5" s="1395"/>
      <c r="T5" s="1395"/>
      <c r="U5" s="1395"/>
      <c r="V5" s="1395"/>
      <c r="W5" s="1395"/>
      <c r="X5" s="1395"/>
      <c r="Y5" s="1395"/>
      <c r="Z5" s="1395"/>
      <c r="AA5" s="1395"/>
      <c r="AB5" s="1395"/>
      <c r="AC5" s="1395"/>
    </row>
    <row r="6" spans="1:53" s="345" customFormat="1" ht="6" customHeight="1" x14ac:dyDescent="0.25"/>
    <row r="7" spans="1:53" s="322" customFormat="1" ht="12.75" customHeight="1" x14ac:dyDescent="0.25">
      <c r="A7" s="316"/>
      <c r="B7" s="1396" t="s">
        <v>12</v>
      </c>
      <c r="C7" s="317"/>
      <c r="D7" s="1399" t="s">
        <v>237</v>
      </c>
      <c r="E7" s="1400"/>
      <c r="F7" s="1400"/>
      <c r="G7" s="1400"/>
      <c r="H7" s="1400"/>
      <c r="I7" s="318"/>
      <c r="J7" s="1403"/>
      <c r="K7" s="1403"/>
      <c r="L7" s="1403"/>
      <c r="M7" s="1403"/>
      <c r="N7" s="1403"/>
      <c r="O7" s="1403"/>
      <c r="P7" s="318"/>
      <c r="Q7" s="1403"/>
      <c r="R7" s="1403"/>
      <c r="S7" s="1403"/>
      <c r="T7" s="1403"/>
      <c r="U7" s="1403"/>
      <c r="V7" s="1403"/>
      <c r="W7" s="318"/>
      <c r="X7" s="1403"/>
      <c r="Y7" s="1403"/>
      <c r="Z7" s="1403"/>
      <c r="AA7" s="1403"/>
      <c r="AB7" s="1403"/>
      <c r="AC7" s="1404"/>
      <c r="AD7" s="319"/>
      <c r="AE7" s="319"/>
      <c r="AF7" s="320"/>
      <c r="AG7" s="320"/>
      <c r="AH7" s="320"/>
      <c r="AI7" s="320"/>
      <c r="AJ7" s="320"/>
      <c r="AK7" s="320"/>
      <c r="AL7" s="321"/>
    </row>
    <row r="8" spans="1:53" s="322" customFormat="1" ht="33.75" customHeight="1" x14ac:dyDescent="0.25">
      <c r="A8" s="316"/>
      <c r="B8" s="1397"/>
      <c r="C8" s="317"/>
      <c r="D8" s="1401"/>
      <c r="E8" s="1402"/>
      <c r="F8" s="1402"/>
      <c r="G8" s="1402"/>
      <c r="H8" s="1402"/>
      <c r="I8" s="323"/>
      <c r="J8" s="1405" t="s">
        <v>238</v>
      </c>
      <c r="K8" s="1406"/>
      <c r="L8" s="1406"/>
      <c r="M8" s="1406"/>
      <c r="N8" s="1406"/>
      <c r="O8" s="1407"/>
      <c r="P8" s="317"/>
      <c r="Q8" s="1405" t="s">
        <v>239</v>
      </c>
      <c r="R8" s="1406"/>
      <c r="S8" s="1406"/>
      <c r="T8" s="1406"/>
      <c r="U8" s="1406"/>
      <c r="V8" s="1407"/>
      <c r="W8" s="317"/>
      <c r="X8" s="1405" t="s">
        <v>240</v>
      </c>
      <c r="Y8" s="1406"/>
      <c r="Z8" s="1406"/>
      <c r="AA8" s="1406"/>
      <c r="AB8" s="1406"/>
      <c r="AC8" s="1407"/>
      <c r="AD8" s="319"/>
      <c r="AE8" s="319"/>
      <c r="AF8" s="320"/>
      <c r="AG8" s="320"/>
      <c r="AH8" s="320"/>
      <c r="AI8" s="320"/>
      <c r="AJ8" s="320"/>
      <c r="AK8" s="320"/>
      <c r="AL8" s="321"/>
    </row>
    <row r="9" spans="1:53" s="322" customFormat="1" ht="21.75" customHeight="1" x14ac:dyDescent="0.25">
      <c r="A9" s="316"/>
      <c r="B9" s="1397"/>
      <c r="C9" s="317"/>
      <c r="D9" s="1408" t="s">
        <v>9</v>
      </c>
      <c r="E9" s="1409" t="s">
        <v>24</v>
      </c>
      <c r="F9" s="1410"/>
      <c r="G9" s="1409" t="s">
        <v>23</v>
      </c>
      <c r="H9" s="1411"/>
      <c r="I9" s="323"/>
      <c r="J9" s="1388" t="s">
        <v>9</v>
      </c>
      <c r="K9" s="1382" t="s">
        <v>220</v>
      </c>
      <c r="L9" s="1384" t="s">
        <v>24</v>
      </c>
      <c r="M9" s="1385"/>
      <c r="N9" s="1386" t="s">
        <v>23</v>
      </c>
      <c r="O9" s="1387"/>
      <c r="P9" s="317"/>
      <c r="Q9" s="1388" t="s">
        <v>9</v>
      </c>
      <c r="R9" s="1382" t="s">
        <v>220</v>
      </c>
      <c r="S9" s="1384" t="s">
        <v>24</v>
      </c>
      <c r="T9" s="1385"/>
      <c r="U9" s="1386" t="s">
        <v>23</v>
      </c>
      <c r="V9" s="1387"/>
      <c r="W9" s="317"/>
      <c r="X9" s="1388" t="s">
        <v>9</v>
      </c>
      <c r="Y9" s="1382" t="s">
        <v>220</v>
      </c>
      <c r="Z9" s="1384" t="s">
        <v>24</v>
      </c>
      <c r="AA9" s="1385"/>
      <c r="AB9" s="1386" t="s">
        <v>23</v>
      </c>
      <c r="AC9" s="1387"/>
      <c r="AD9" s="319"/>
      <c r="AE9" s="319"/>
      <c r="AF9" s="320"/>
      <c r="AG9" s="320"/>
      <c r="AH9" s="320"/>
      <c r="AI9" s="320"/>
      <c r="AJ9" s="320"/>
      <c r="AK9" s="320"/>
      <c r="AL9" s="321"/>
    </row>
    <row r="10" spans="1:53" s="322" customFormat="1" ht="36.75" customHeight="1" x14ac:dyDescent="0.25">
      <c r="A10" s="316"/>
      <c r="B10" s="1398"/>
      <c r="C10" s="317"/>
      <c r="D10" s="1389"/>
      <c r="E10" s="407" t="s">
        <v>9</v>
      </c>
      <c r="F10" s="403" t="s">
        <v>220</v>
      </c>
      <c r="G10" s="406" t="s">
        <v>9</v>
      </c>
      <c r="H10" s="886" t="s">
        <v>220</v>
      </c>
      <c r="I10" s="346"/>
      <c r="J10" s="1389"/>
      <c r="K10" s="1383"/>
      <c r="L10" s="404" t="s">
        <v>9</v>
      </c>
      <c r="M10" s="403" t="s">
        <v>221</v>
      </c>
      <c r="N10" s="407" t="s">
        <v>9</v>
      </c>
      <c r="O10" s="402" t="s">
        <v>221</v>
      </c>
      <c r="P10" s="347"/>
      <c r="Q10" s="1389"/>
      <c r="R10" s="1383"/>
      <c r="S10" s="404" t="s">
        <v>9</v>
      </c>
      <c r="T10" s="403" t="s">
        <v>221</v>
      </c>
      <c r="U10" s="407" t="s">
        <v>9</v>
      </c>
      <c r="V10" s="402" t="s">
        <v>221</v>
      </c>
      <c r="W10" s="347"/>
      <c r="X10" s="1389"/>
      <c r="Y10" s="1383"/>
      <c r="Z10" s="404" t="s">
        <v>9</v>
      </c>
      <c r="AA10" s="403" t="s">
        <v>221</v>
      </c>
      <c r="AB10" s="407" t="s">
        <v>9</v>
      </c>
      <c r="AC10" s="402" t="s">
        <v>221</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74649</v>
      </c>
      <c r="E12" s="352">
        <f>L12+S12+Z12</f>
        <v>45894</v>
      </c>
      <c r="F12" s="353">
        <f>E12/$D12*100</f>
        <v>61.479725113531323</v>
      </c>
      <c r="G12" s="352">
        <f>N12+U12+AB12</f>
        <v>28755</v>
      </c>
      <c r="H12" s="354">
        <f>G12/$D12*100</f>
        <v>38.520274886468677</v>
      </c>
      <c r="I12" s="350"/>
      <c r="J12" s="355">
        <f>L12+N12</f>
        <v>18849</v>
      </c>
      <c r="K12" s="356">
        <f>J12/$D12*100</f>
        <v>25.250170799340914</v>
      </c>
      <c r="L12" s="357">
        <v>9199</v>
      </c>
      <c r="M12" s="353">
        <v>48.803650061011197</v>
      </c>
      <c r="N12" s="357">
        <v>9650</v>
      </c>
      <c r="O12" s="358">
        <v>51.196349938988803</v>
      </c>
      <c r="P12" s="350"/>
      <c r="Q12" s="355">
        <v>24809</v>
      </c>
      <c r="R12" s="356">
        <v>33.234202735468656</v>
      </c>
      <c r="S12" s="357">
        <v>16940</v>
      </c>
      <c r="T12" s="353">
        <v>68.281671973880435</v>
      </c>
      <c r="U12" s="357">
        <v>7869</v>
      </c>
      <c r="V12" s="358">
        <v>31.718328026119551</v>
      </c>
      <c r="W12" s="350"/>
      <c r="X12" s="355">
        <v>30991</v>
      </c>
      <c r="Y12" s="356">
        <v>41.515626465190422</v>
      </c>
      <c r="Z12" s="357">
        <v>19755</v>
      </c>
      <c r="AA12" s="353">
        <v>63.744312865025336</v>
      </c>
      <c r="AB12" s="357">
        <v>11236</v>
      </c>
      <c r="AC12" s="358">
        <f t="shared" ref="AC12:AC29" si="0">AB12/$X12*100</f>
        <v>36.255687134974664</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7900</v>
      </c>
      <c r="E13" s="365">
        <f t="shared" ref="E13:E29" si="2">L13+S13+Z13</f>
        <v>4974</v>
      </c>
      <c r="F13" s="366">
        <f t="shared" ref="F13:H29" si="3">E13/$D13*100</f>
        <v>62.962025316455694</v>
      </c>
      <c r="G13" s="365">
        <f t="shared" ref="G13:G29" si="4">N13+U13+AB13</f>
        <v>2926</v>
      </c>
      <c r="H13" s="367">
        <f t="shared" si="3"/>
        <v>37.037974683544306</v>
      </c>
      <c r="I13" s="350"/>
      <c r="J13" s="368">
        <f t="shared" ref="J13:J29" si="5">L13+N13</f>
        <v>1556</v>
      </c>
      <c r="K13" s="369">
        <f t="shared" ref="K13:K29" si="6">J13/$D13*100</f>
        <v>19.696202531645572</v>
      </c>
      <c r="L13" s="370">
        <v>726</v>
      </c>
      <c r="M13" s="371">
        <v>46.658097686375321</v>
      </c>
      <c r="N13" s="370">
        <v>830</v>
      </c>
      <c r="O13" s="372">
        <v>53.341902313624679</v>
      </c>
      <c r="P13" s="350"/>
      <c r="Q13" s="368">
        <v>1959</v>
      </c>
      <c r="R13" s="369">
        <v>24.797468354430379</v>
      </c>
      <c r="S13" s="370">
        <v>1291</v>
      </c>
      <c r="T13" s="371">
        <v>65.900969882593159</v>
      </c>
      <c r="U13" s="370">
        <v>668</v>
      </c>
      <c r="V13" s="372">
        <v>34.099030117406841</v>
      </c>
      <c r="W13" s="350"/>
      <c r="X13" s="368">
        <v>4385</v>
      </c>
      <c r="Y13" s="369">
        <v>55.506329113924046</v>
      </c>
      <c r="Z13" s="370">
        <v>2957</v>
      </c>
      <c r="AA13" s="371">
        <v>67.434435575826683</v>
      </c>
      <c r="AB13" s="370">
        <v>1428</v>
      </c>
      <c r="AC13" s="372">
        <f t="shared" si="0"/>
        <v>32.565564424173317</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9140</v>
      </c>
      <c r="E14" s="365">
        <f t="shared" si="2"/>
        <v>5787</v>
      </c>
      <c r="F14" s="366">
        <f t="shared" si="3"/>
        <v>63.315098468271337</v>
      </c>
      <c r="G14" s="365">
        <f t="shared" si="4"/>
        <v>3353</v>
      </c>
      <c r="H14" s="367">
        <f t="shared" si="3"/>
        <v>36.684901531728663</v>
      </c>
      <c r="I14" s="350"/>
      <c r="J14" s="368">
        <f t="shared" si="5"/>
        <v>1822</v>
      </c>
      <c r="K14" s="369">
        <f t="shared" si="6"/>
        <v>19.934354485776808</v>
      </c>
      <c r="L14" s="370">
        <v>834</v>
      </c>
      <c r="M14" s="371">
        <v>45.773874862788148</v>
      </c>
      <c r="N14" s="370">
        <v>988</v>
      </c>
      <c r="O14" s="372">
        <v>54.226125137211852</v>
      </c>
      <c r="P14" s="350"/>
      <c r="Q14" s="368">
        <v>2415</v>
      </c>
      <c r="R14" s="369">
        <v>26.422319474835888</v>
      </c>
      <c r="S14" s="370">
        <v>1574</v>
      </c>
      <c r="T14" s="371">
        <v>65.175983436853002</v>
      </c>
      <c r="U14" s="370">
        <v>841</v>
      </c>
      <c r="V14" s="372">
        <v>34.824016563146998</v>
      </c>
      <c r="W14" s="350"/>
      <c r="X14" s="368">
        <v>4903</v>
      </c>
      <c r="Y14" s="369">
        <v>53.643326039387304</v>
      </c>
      <c r="Z14" s="370">
        <v>3379</v>
      </c>
      <c r="AA14" s="371">
        <v>68.916989598205177</v>
      </c>
      <c r="AB14" s="370">
        <v>1524</v>
      </c>
      <c r="AC14" s="372">
        <f t="shared" si="0"/>
        <v>31.083010401794819</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8401</v>
      </c>
      <c r="E15" s="365">
        <f t="shared" si="2"/>
        <v>4989</v>
      </c>
      <c r="F15" s="366">
        <f t="shared" si="3"/>
        <v>59.385787406261159</v>
      </c>
      <c r="G15" s="365">
        <f t="shared" si="4"/>
        <v>3412</v>
      </c>
      <c r="H15" s="367">
        <f t="shared" si="3"/>
        <v>40.614212593738841</v>
      </c>
      <c r="I15" s="350"/>
      <c r="J15" s="368">
        <f t="shared" si="5"/>
        <v>2871</v>
      </c>
      <c r="K15" s="369">
        <f t="shared" si="6"/>
        <v>34.174503035352934</v>
      </c>
      <c r="L15" s="370">
        <v>1378</v>
      </c>
      <c r="M15" s="371">
        <v>47.997213514454899</v>
      </c>
      <c r="N15" s="370">
        <v>1493</v>
      </c>
      <c r="O15" s="372">
        <v>52.002786485545101</v>
      </c>
      <c r="P15" s="350"/>
      <c r="Q15" s="368">
        <v>2345</v>
      </c>
      <c r="R15" s="369">
        <v>27.913343649565526</v>
      </c>
      <c r="S15" s="370">
        <v>1488</v>
      </c>
      <c r="T15" s="371">
        <v>63.454157782515999</v>
      </c>
      <c r="U15" s="370">
        <v>857</v>
      </c>
      <c r="V15" s="372">
        <v>36.545842217484008</v>
      </c>
      <c r="W15" s="350"/>
      <c r="X15" s="368">
        <v>3185</v>
      </c>
      <c r="Y15" s="369">
        <v>37.91215331508154</v>
      </c>
      <c r="Z15" s="370">
        <v>2123</v>
      </c>
      <c r="AA15" s="371">
        <v>66.656200941915216</v>
      </c>
      <c r="AB15" s="370">
        <v>1062</v>
      </c>
      <c r="AC15" s="372">
        <f t="shared" si="0"/>
        <v>33.34379905808477</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6660</v>
      </c>
      <c r="E16" s="365">
        <f t="shared" si="2"/>
        <v>3780</v>
      </c>
      <c r="F16" s="366">
        <f t="shared" si="3"/>
        <v>56.756756756756758</v>
      </c>
      <c r="G16" s="365">
        <f t="shared" si="4"/>
        <v>2880</v>
      </c>
      <c r="H16" s="367">
        <f t="shared" si="3"/>
        <v>43.243243243243242</v>
      </c>
      <c r="I16" s="350"/>
      <c r="J16" s="368">
        <f t="shared" si="5"/>
        <v>2184</v>
      </c>
      <c r="K16" s="369">
        <f t="shared" si="6"/>
        <v>32.792792792792788</v>
      </c>
      <c r="L16" s="370">
        <v>917</v>
      </c>
      <c r="M16" s="371">
        <v>41.987179487179489</v>
      </c>
      <c r="N16" s="370">
        <v>1267</v>
      </c>
      <c r="O16" s="372">
        <v>58.012820512820518</v>
      </c>
      <c r="P16" s="350"/>
      <c r="Q16" s="368">
        <v>1837</v>
      </c>
      <c r="R16" s="369">
        <v>27.582582582582582</v>
      </c>
      <c r="S16" s="370">
        <v>1128</v>
      </c>
      <c r="T16" s="371">
        <v>61.40446379967338</v>
      </c>
      <c r="U16" s="370">
        <v>709</v>
      </c>
      <c r="V16" s="372">
        <v>38.59553620032662</v>
      </c>
      <c r="W16" s="350"/>
      <c r="X16" s="368">
        <v>2639</v>
      </c>
      <c r="Y16" s="369">
        <v>39.62462462462463</v>
      </c>
      <c r="Z16" s="370">
        <v>1735</v>
      </c>
      <c r="AA16" s="371">
        <v>65.744600227358845</v>
      </c>
      <c r="AB16" s="370">
        <v>904</v>
      </c>
      <c r="AC16" s="372">
        <f t="shared" si="0"/>
        <v>34.255399772641155</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4784</v>
      </c>
      <c r="E17" s="375">
        <f t="shared" si="2"/>
        <v>2805</v>
      </c>
      <c r="F17" s="376">
        <f t="shared" si="3"/>
        <v>58.63294314381271</v>
      </c>
      <c r="G17" s="375">
        <f t="shared" si="4"/>
        <v>1979</v>
      </c>
      <c r="H17" s="367">
        <f t="shared" si="3"/>
        <v>41.36705685618729</v>
      </c>
      <c r="I17" s="350"/>
      <c r="J17" s="377">
        <f t="shared" si="5"/>
        <v>1720</v>
      </c>
      <c r="K17" s="378">
        <f t="shared" si="6"/>
        <v>35.953177257525084</v>
      </c>
      <c r="L17" s="375">
        <v>770</v>
      </c>
      <c r="M17" s="376">
        <v>44.767441860465119</v>
      </c>
      <c r="N17" s="375">
        <v>950</v>
      </c>
      <c r="O17" s="372">
        <v>55.232558139534881</v>
      </c>
      <c r="P17" s="350"/>
      <c r="Q17" s="377">
        <v>1003</v>
      </c>
      <c r="R17" s="378">
        <v>20.965719063545151</v>
      </c>
      <c r="S17" s="375">
        <v>618</v>
      </c>
      <c r="T17" s="376">
        <v>61.615154536390826</v>
      </c>
      <c r="U17" s="375">
        <v>385</v>
      </c>
      <c r="V17" s="372">
        <v>38.384845463609174</v>
      </c>
      <c r="W17" s="350"/>
      <c r="X17" s="377">
        <v>2061</v>
      </c>
      <c r="Y17" s="378">
        <v>43.081103678929765</v>
      </c>
      <c r="Z17" s="375">
        <v>1417</v>
      </c>
      <c r="AA17" s="376">
        <v>68.753032508491017</v>
      </c>
      <c r="AB17" s="375">
        <v>644</v>
      </c>
      <c r="AC17" s="372">
        <f t="shared" si="0"/>
        <v>31.246967491508975</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29855</v>
      </c>
      <c r="E18" s="365">
        <f t="shared" si="2"/>
        <v>17338</v>
      </c>
      <c r="F18" s="366">
        <f t="shared" si="3"/>
        <v>58.074024451515662</v>
      </c>
      <c r="G18" s="365">
        <f t="shared" si="4"/>
        <v>12517</v>
      </c>
      <c r="H18" s="367">
        <f t="shared" si="3"/>
        <v>41.925975548484338</v>
      </c>
      <c r="I18" s="350"/>
      <c r="J18" s="368">
        <f t="shared" si="5"/>
        <v>5680</v>
      </c>
      <c r="K18" s="369">
        <f t="shared" si="6"/>
        <v>19.025288896332274</v>
      </c>
      <c r="L18" s="370">
        <v>2510</v>
      </c>
      <c r="M18" s="371">
        <v>44.190140845070424</v>
      </c>
      <c r="N18" s="370">
        <v>3170</v>
      </c>
      <c r="O18" s="372">
        <v>55.809859154929576</v>
      </c>
      <c r="P18" s="350"/>
      <c r="Q18" s="368">
        <v>6507</v>
      </c>
      <c r="R18" s="369">
        <v>21.795344163456708</v>
      </c>
      <c r="S18" s="370">
        <v>3883</v>
      </c>
      <c r="T18" s="371">
        <v>59.674197018595351</v>
      </c>
      <c r="U18" s="370">
        <v>2624</v>
      </c>
      <c r="V18" s="372">
        <v>40.325802981404642</v>
      </c>
      <c r="W18" s="350"/>
      <c r="X18" s="368">
        <v>17668</v>
      </c>
      <c r="Y18" s="369">
        <v>59.179366940211018</v>
      </c>
      <c r="Z18" s="370">
        <v>10945</v>
      </c>
      <c r="AA18" s="371">
        <v>61.948154856237267</v>
      </c>
      <c r="AB18" s="370">
        <v>6723</v>
      </c>
      <c r="AC18" s="372">
        <f t="shared" si="0"/>
        <v>38.051845143762733</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17181</v>
      </c>
      <c r="E19" s="365">
        <f t="shared" si="2"/>
        <v>10212</v>
      </c>
      <c r="F19" s="366">
        <f t="shared" si="3"/>
        <v>59.437751004016057</v>
      </c>
      <c r="G19" s="365">
        <f t="shared" si="4"/>
        <v>6969</v>
      </c>
      <c r="H19" s="367">
        <f t="shared" si="3"/>
        <v>40.562248995983936</v>
      </c>
      <c r="I19" s="350"/>
      <c r="J19" s="368">
        <f t="shared" si="5"/>
        <v>4467</v>
      </c>
      <c r="K19" s="369">
        <f t="shared" si="6"/>
        <v>25.999650777021127</v>
      </c>
      <c r="L19" s="370">
        <v>2133</v>
      </c>
      <c r="M19" s="371">
        <v>47.750167897918068</v>
      </c>
      <c r="N19" s="370">
        <v>2334</v>
      </c>
      <c r="O19" s="372">
        <v>52.249832102081939</v>
      </c>
      <c r="P19" s="350"/>
      <c r="Q19" s="368">
        <v>4605</v>
      </c>
      <c r="R19" s="369">
        <v>26.802863628426749</v>
      </c>
      <c r="S19" s="370">
        <v>2978</v>
      </c>
      <c r="T19" s="371">
        <v>64.668838219326815</v>
      </c>
      <c r="U19" s="370">
        <v>1627</v>
      </c>
      <c r="V19" s="372">
        <v>35.331161780673185</v>
      </c>
      <c r="W19" s="350"/>
      <c r="X19" s="368">
        <v>8109</v>
      </c>
      <c r="Y19" s="369">
        <v>47.19748559455212</v>
      </c>
      <c r="Z19" s="370">
        <v>5101</v>
      </c>
      <c r="AA19" s="371">
        <v>62.905413737822172</v>
      </c>
      <c r="AB19" s="370">
        <v>3008</v>
      </c>
      <c r="AC19" s="372">
        <f t="shared" si="0"/>
        <v>37.094586262177828</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82610</v>
      </c>
      <c r="E20" s="365">
        <f t="shared" si="2"/>
        <v>51540</v>
      </c>
      <c r="F20" s="366">
        <f t="shared" si="3"/>
        <v>62.389541217770251</v>
      </c>
      <c r="G20" s="365">
        <f t="shared" si="4"/>
        <v>31070</v>
      </c>
      <c r="H20" s="367">
        <f t="shared" si="3"/>
        <v>37.610458782229756</v>
      </c>
      <c r="I20" s="350"/>
      <c r="J20" s="368">
        <f t="shared" si="5"/>
        <v>21820</v>
      </c>
      <c r="K20" s="369">
        <f t="shared" si="6"/>
        <v>26.413267158939597</v>
      </c>
      <c r="L20" s="370">
        <v>10587</v>
      </c>
      <c r="M20" s="371">
        <v>48.519706691109079</v>
      </c>
      <c r="N20" s="370">
        <v>11233</v>
      </c>
      <c r="O20" s="372">
        <v>51.480293308890921</v>
      </c>
      <c r="P20" s="350"/>
      <c r="Q20" s="368">
        <v>23633</v>
      </c>
      <c r="R20" s="369">
        <v>28.607916717104466</v>
      </c>
      <c r="S20" s="370">
        <v>16018</v>
      </c>
      <c r="T20" s="371">
        <v>67.778106884441243</v>
      </c>
      <c r="U20" s="370">
        <v>7615</v>
      </c>
      <c r="V20" s="372">
        <v>32.22189311555875</v>
      </c>
      <c r="W20" s="350"/>
      <c r="X20" s="368">
        <v>37157</v>
      </c>
      <c r="Y20" s="369">
        <v>44.978816123955937</v>
      </c>
      <c r="Z20" s="370">
        <v>24935</v>
      </c>
      <c r="AA20" s="371">
        <v>67.107139973625436</v>
      </c>
      <c r="AB20" s="370">
        <v>12222</v>
      </c>
      <c r="AC20" s="372">
        <f t="shared" si="0"/>
        <v>32.892860026374571</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28509</v>
      </c>
      <c r="E21" s="365">
        <f t="shared" si="2"/>
        <v>16766</v>
      </c>
      <c r="F21" s="366">
        <f t="shared" si="3"/>
        <v>58.809498754779185</v>
      </c>
      <c r="G21" s="365">
        <f t="shared" si="4"/>
        <v>11743</v>
      </c>
      <c r="H21" s="367">
        <f t="shared" si="3"/>
        <v>41.190501245220808</v>
      </c>
      <c r="I21" s="350"/>
      <c r="J21" s="368">
        <f t="shared" si="5"/>
        <v>9020</v>
      </c>
      <c r="K21" s="369">
        <f t="shared" si="6"/>
        <v>31.639131502332596</v>
      </c>
      <c r="L21" s="370">
        <v>3971</v>
      </c>
      <c r="M21" s="371">
        <v>44.024390243902438</v>
      </c>
      <c r="N21" s="370">
        <v>5049</v>
      </c>
      <c r="O21" s="372">
        <v>55.975609756097569</v>
      </c>
      <c r="P21" s="350"/>
      <c r="Q21" s="368">
        <v>7885</v>
      </c>
      <c r="R21" s="369">
        <v>27.657932582693185</v>
      </c>
      <c r="S21" s="370">
        <v>5146</v>
      </c>
      <c r="T21" s="371">
        <v>65.26315789473685</v>
      </c>
      <c r="U21" s="370">
        <v>2739</v>
      </c>
      <c r="V21" s="372">
        <v>34.736842105263158</v>
      </c>
      <c r="W21" s="350"/>
      <c r="X21" s="368">
        <v>11604</v>
      </c>
      <c r="Y21" s="369">
        <v>40.702935914974219</v>
      </c>
      <c r="Z21" s="370">
        <v>7649</v>
      </c>
      <c r="AA21" s="371">
        <v>65.916925198207508</v>
      </c>
      <c r="AB21" s="370">
        <v>3955</v>
      </c>
      <c r="AC21" s="372">
        <f t="shared" si="0"/>
        <v>34.083074801792485</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15759</v>
      </c>
      <c r="E22" s="365">
        <f t="shared" si="2"/>
        <v>9690</v>
      </c>
      <c r="F22" s="366">
        <f t="shared" si="3"/>
        <v>61.488673139158578</v>
      </c>
      <c r="G22" s="365">
        <f t="shared" si="4"/>
        <v>6069</v>
      </c>
      <c r="H22" s="367">
        <f t="shared" si="3"/>
        <v>38.511326860841422</v>
      </c>
      <c r="I22" s="350"/>
      <c r="J22" s="368">
        <f t="shared" si="5"/>
        <v>3573</v>
      </c>
      <c r="K22" s="369">
        <f t="shared" si="6"/>
        <v>22.672758423757852</v>
      </c>
      <c r="L22" s="370">
        <v>1735</v>
      </c>
      <c r="M22" s="371">
        <v>48.55863420095158</v>
      </c>
      <c r="N22" s="370">
        <v>1838</v>
      </c>
      <c r="O22" s="372">
        <v>51.44136579904842</v>
      </c>
      <c r="P22" s="350"/>
      <c r="Q22" s="368">
        <v>4415</v>
      </c>
      <c r="R22" s="369">
        <v>28.015737039152235</v>
      </c>
      <c r="S22" s="370">
        <v>2884</v>
      </c>
      <c r="T22" s="371">
        <v>65.322763306908271</v>
      </c>
      <c r="U22" s="370">
        <v>1531</v>
      </c>
      <c r="V22" s="372">
        <v>34.677236693091736</v>
      </c>
      <c r="W22" s="350"/>
      <c r="X22" s="368">
        <v>7771</v>
      </c>
      <c r="Y22" s="369">
        <v>49.311504537089917</v>
      </c>
      <c r="Z22" s="370">
        <v>5071</v>
      </c>
      <c r="AA22" s="371">
        <v>65.255436880710334</v>
      </c>
      <c r="AB22" s="370">
        <v>2700</v>
      </c>
      <c r="AC22" s="372">
        <f t="shared" si="0"/>
        <v>34.744563119289666</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6780</v>
      </c>
      <c r="E23" s="365">
        <f t="shared" si="2"/>
        <v>4115</v>
      </c>
      <c r="F23" s="366">
        <f t="shared" si="3"/>
        <v>60.693215339233042</v>
      </c>
      <c r="G23" s="365">
        <f t="shared" si="4"/>
        <v>2665</v>
      </c>
      <c r="H23" s="367">
        <f t="shared" si="3"/>
        <v>39.306784660766965</v>
      </c>
      <c r="I23" s="350"/>
      <c r="J23" s="368">
        <f t="shared" si="5"/>
        <v>2538</v>
      </c>
      <c r="K23" s="369">
        <f t="shared" si="6"/>
        <v>37.43362831858407</v>
      </c>
      <c r="L23" s="370">
        <v>1135</v>
      </c>
      <c r="M23" s="371">
        <v>44.720252167060679</v>
      </c>
      <c r="N23" s="370">
        <v>1403</v>
      </c>
      <c r="O23" s="372">
        <v>55.279747832939321</v>
      </c>
      <c r="P23" s="350"/>
      <c r="Q23" s="368">
        <v>1187</v>
      </c>
      <c r="R23" s="369">
        <v>17.507374631268434</v>
      </c>
      <c r="S23" s="370">
        <v>715</v>
      </c>
      <c r="T23" s="371">
        <v>60.235888795282222</v>
      </c>
      <c r="U23" s="370">
        <v>472</v>
      </c>
      <c r="V23" s="372">
        <v>39.764111204717778</v>
      </c>
      <c r="W23" s="350"/>
      <c r="X23" s="368">
        <v>3055</v>
      </c>
      <c r="Y23" s="369">
        <v>45.058997050147489</v>
      </c>
      <c r="Z23" s="370">
        <v>2265</v>
      </c>
      <c r="AA23" s="371">
        <v>74.140752864157122</v>
      </c>
      <c r="AB23" s="370">
        <v>790</v>
      </c>
      <c r="AC23" s="372">
        <f t="shared" si="0"/>
        <v>25.859247135842882</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54833</v>
      </c>
      <c r="E24" s="365">
        <f t="shared" si="2"/>
        <v>37022</v>
      </c>
      <c r="F24" s="366">
        <f t="shared" si="3"/>
        <v>67.51773567012566</v>
      </c>
      <c r="G24" s="365">
        <f t="shared" si="4"/>
        <v>17811</v>
      </c>
      <c r="H24" s="367">
        <f t="shared" si="3"/>
        <v>32.482264329874347</v>
      </c>
      <c r="I24" s="350"/>
      <c r="J24" s="368">
        <f t="shared" si="5"/>
        <v>8163</v>
      </c>
      <c r="K24" s="369">
        <f t="shared" si="6"/>
        <v>14.88702058979082</v>
      </c>
      <c r="L24" s="370">
        <v>4162</v>
      </c>
      <c r="M24" s="371">
        <v>50.986157050104133</v>
      </c>
      <c r="N24" s="370">
        <v>4001</v>
      </c>
      <c r="O24" s="372">
        <v>49.013842949895867</v>
      </c>
      <c r="P24" s="350"/>
      <c r="Q24" s="368">
        <v>13489</v>
      </c>
      <c r="R24" s="369">
        <v>24.600149544982035</v>
      </c>
      <c r="S24" s="370">
        <v>9580</v>
      </c>
      <c r="T24" s="371">
        <v>71.020831788864996</v>
      </c>
      <c r="U24" s="370">
        <v>3909</v>
      </c>
      <c r="V24" s="372">
        <v>28.979168211134997</v>
      </c>
      <c r="W24" s="350"/>
      <c r="X24" s="368">
        <v>33181</v>
      </c>
      <c r="Y24" s="369">
        <v>60.512829865227147</v>
      </c>
      <c r="Z24" s="370">
        <v>23280</v>
      </c>
      <c r="AA24" s="371">
        <v>70.160634097827071</v>
      </c>
      <c r="AB24" s="370">
        <v>9901</v>
      </c>
      <c r="AC24" s="372">
        <f t="shared" si="0"/>
        <v>29.839365902172933</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7796</v>
      </c>
      <c r="E25" s="365">
        <f t="shared" si="2"/>
        <v>4709</v>
      </c>
      <c r="F25" s="366">
        <f t="shared" si="3"/>
        <v>60.402770651616208</v>
      </c>
      <c r="G25" s="365">
        <f t="shared" si="4"/>
        <v>3087</v>
      </c>
      <c r="H25" s="367">
        <f t="shared" si="3"/>
        <v>39.597229348383792</v>
      </c>
      <c r="I25" s="350"/>
      <c r="J25" s="368">
        <f t="shared" si="5"/>
        <v>2742</v>
      </c>
      <c r="K25" s="369">
        <f t="shared" si="6"/>
        <v>35.171883016931758</v>
      </c>
      <c r="L25" s="370">
        <v>1284</v>
      </c>
      <c r="M25" s="371">
        <v>46.82713347921225</v>
      </c>
      <c r="N25" s="370">
        <v>1458</v>
      </c>
      <c r="O25" s="372">
        <v>53.172866520787743</v>
      </c>
      <c r="P25" s="350"/>
      <c r="Q25" s="368">
        <v>2780</v>
      </c>
      <c r="R25" s="369">
        <v>35.659312467932274</v>
      </c>
      <c r="S25" s="370">
        <v>1921</v>
      </c>
      <c r="T25" s="371">
        <v>69.100719424460436</v>
      </c>
      <c r="U25" s="370">
        <v>859</v>
      </c>
      <c r="V25" s="372">
        <v>30.899280575539567</v>
      </c>
      <c r="W25" s="350"/>
      <c r="X25" s="368">
        <v>2274</v>
      </c>
      <c r="Y25" s="369">
        <v>29.168804515135964</v>
      </c>
      <c r="Z25" s="370">
        <v>1504</v>
      </c>
      <c r="AA25" s="371">
        <v>66.138962181178542</v>
      </c>
      <c r="AB25" s="370">
        <v>770</v>
      </c>
      <c r="AC25" s="372">
        <f t="shared" si="0"/>
        <v>33.861037818821458</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4605</v>
      </c>
      <c r="E26" s="380">
        <f t="shared" si="2"/>
        <v>2700</v>
      </c>
      <c r="F26" s="381">
        <f t="shared" si="3"/>
        <v>58.631921824104239</v>
      </c>
      <c r="G26" s="380">
        <f t="shared" si="4"/>
        <v>1905</v>
      </c>
      <c r="H26" s="367">
        <f t="shared" si="3"/>
        <v>41.368078175895768</v>
      </c>
      <c r="I26" s="350"/>
      <c r="J26" s="377">
        <f t="shared" si="5"/>
        <v>1619</v>
      </c>
      <c r="K26" s="378">
        <f t="shared" si="6"/>
        <v>35.157437567861024</v>
      </c>
      <c r="L26" s="375">
        <v>795</v>
      </c>
      <c r="M26" s="376">
        <v>49.10438542310068</v>
      </c>
      <c r="N26" s="375">
        <v>824</v>
      </c>
      <c r="O26" s="372">
        <v>50.89561457689932</v>
      </c>
      <c r="P26" s="350"/>
      <c r="Q26" s="377">
        <v>1092</v>
      </c>
      <c r="R26" s="378">
        <v>23.713355048859935</v>
      </c>
      <c r="S26" s="375">
        <v>599</v>
      </c>
      <c r="T26" s="376">
        <v>54.853479853479861</v>
      </c>
      <c r="U26" s="375">
        <v>493</v>
      </c>
      <c r="V26" s="372">
        <v>45.146520146520146</v>
      </c>
      <c r="W26" s="350"/>
      <c r="X26" s="377">
        <v>1894</v>
      </c>
      <c r="Y26" s="378">
        <v>41.129207383279045</v>
      </c>
      <c r="Z26" s="375">
        <v>1306</v>
      </c>
      <c r="AA26" s="376">
        <v>68.954593453009508</v>
      </c>
      <c r="AB26" s="375">
        <v>588</v>
      </c>
      <c r="AC26" s="372">
        <f t="shared" si="0"/>
        <v>31.045406546990495</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32348</v>
      </c>
      <c r="E27" s="380">
        <f t="shared" si="2"/>
        <v>19164</v>
      </c>
      <c r="F27" s="381">
        <f t="shared" si="3"/>
        <v>59.243229875108192</v>
      </c>
      <c r="G27" s="380">
        <f t="shared" si="4"/>
        <v>13184</v>
      </c>
      <c r="H27" s="367">
        <f t="shared" si="3"/>
        <v>40.756770124891801</v>
      </c>
      <c r="I27" s="350"/>
      <c r="J27" s="377">
        <f t="shared" si="5"/>
        <v>9034</v>
      </c>
      <c r="K27" s="378">
        <f t="shared" si="6"/>
        <v>27.927538023989118</v>
      </c>
      <c r="L27" s="375">
        <v>4079</v>
      </c>
      <c r="M27" s="376">
        <v>45.151649324773082</v>
      </c>
      <c r="N27" s="375">
        <v>4955</v>
      </c>
      <c r="O27" s="372">
        <v>54.848350675226918</v>
      </c>
      <c r="P27" s="350"/>
      <c r="Q27" s="377">
        <v>7613</v>
      </c>
      <c r="R27" s="378">
        <v>23.534685297390876</v>
      </c>
      <c r="S27" s="375">
        <v>4533</v>
      </c>
      <c r="T27" s="376">
        <v>59.542887166688566</v>
      </c>
      <c r="U27" s="375">
        <v>3080</v>
      </c>
      <c r="V27" s="372">
        <v>40.457112833311442</v>
      </c>
      <c r="W27" s="350"/>
      <c r="X27" s="377">
        <v>15701</v>
      </c>
      <c r="Y27" s="378">
        <v>48.537776678620013</v>
      </c>
      <c r="Z27" s="375">
        <v>10552</v>
      </c>
      <c r="AA27" s="376">
        <v>67.205910451563597</v>
      </c>
      <c r="AB27" s="375">
        <v>5149</v>
      </c>
      <c r="AC27" s="372">
        <f t="shared" si="0"/>
        <v>32.794089548436403</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4211</v>
      </c>
      <c r="E28" s="380">
        <f t="shared" si="2"/>
        <v>2338</v>
      </c>
      <c r="F28" s="381">
        <f t="shared" si="3"/>
        <v>55.521253858940867</v>
      </c>
      <c r="G28" s="380">
        <f t="shared" si="4"/>
        <v>1873</v>
      </c>
      <c r="H28" s="382">
        <f t="shared" si="3"/>
        <v>44.478746141059133</v>
      </c>
      <c r="I28" s="350"/>
      <c r="J28" s="377">
        <f t="shared" si="5"/>
        <v>1689</v>
      </c>
      <c r="K28" s="378">
        <f t="shared" si="6"/>
        <v>40.10923771075754</v>
      </c>
      <c r="L28" s="375">
        <v>683</v>
      </c>
      <c r="M28" s="376">
        <v>40.438129070455894</v>
      </c>
      <c r="N28" s="375">
        <v>1006</v>
      </c>
      <c r="O28" s="383">
        <v>59.561870929544114</v>
      </c>
      <c r="P28" s="350"/>
      <c r="Q28" s="377">
        <v>791</v>
      </c>
      <c r="R28" s="378">
        <v>18.784136784611732</v>
      </c>
      <c r="S28" s="375">
        <v>485</v>
      </c>
      <c r="T28" s="376">
        <v>61.314791403286982</v>
      </c>
      <c r="U28" s="375">
        <v>306</v>
      </c>
      <c r="V28" s="383">
        <v>38.685208596713025</v>
      </c>
      <c r="W28" s="350"/>
      <c r="X28" s="377">
        <v>1731</v>
      </c>
      <c r="Y28" s="378">
        <v>41.106625504630728</v>
      </c>
      <c r="Z28" s="375">
        <v>1170</v>
      </c>
      <c r="AA28" s="376">
        <v>67.59098786828423</v>
      </c>
      <c r="AB28" s="375">
        <v>561</v>
      </c>
      <c r="AC28" s="383">
        <f t="shared" si="0"/>
        <v>32.40901213171577</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1393</v>
      </c>
      <c r="E29" s="386">
        <f t="shared" si="2"/>
        <v>822</v>
      </c>
      <c r="F29" s="387">
        <f t="shared" si="3"/>
        <v>59.009332376166547</v>
      </c>
      <c r="G29" s="386">
        <f t="shared" si="4"/>
        <v>571</v>
      </c>
      <c r="H29" s="388">
        <f t="shared" si="3"/>
        <v>40.990667623833453</v>
      </c>
      <c r="I29" s="350"/>
      <c r="J29" s="389">
        <f t="shared" si="5"/>
        <v>717</v>
      </c>
      <c r="K29" s="390">
        <f t="shared" si="6"/>
        <v>51.471643933955491</v>
      </c>
      <c r="L29" s="391">
        <v>326</v>
      </c>
      <c r="M29" s="392">
        <v>45.467224546722456</v>
      </c>
      <c r="N29" s="391">
        <v>391</v>
      </c>
      <c r="O29" s="393">
        <v>54.532775453277551</v>
      </c>
      <c r="P29" s="350"/>
      <c r="Q29" s="389">
        <v>324</v>
      </c>
      <c r="R29" s="390">
        <v>23.259152907394114</v>
      </c>
      <c r="S29" s="391">
        <v>231</v>
      </c>
      <c r="T29" s="392">
        <v>71.296296296296291</v>
      </c>
      <c r="U29" s="391">
        <v>93</v>
      </c>
      <c r="V29" s="393">
        <v>28.703703703703702</v>
      </c>
      <c r="W29" s="350"/>
      <c r="X29" s="389">
        <v>352</v>
      </c>
      <c r="Y29" s="390">
        <v>25.269203158650395</v>
      </c>
      <c r="Z29" s="391">
        <v>265</v>
      </c>
      <c r="AA29" s="392">
        <v>75.284090909090907</v>
      </c>
      <c r="AB29" s="391">
        <v>87</v>
      </c>
      <c r="AC29" s="393">
        <f t="shared" si="0"/>
        <v>24.71590909090909</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32" t="s">
        <v>0</v>
      </c>
      <c r="C31" s="320"/>
      <c r="D31" s="1233">
        <f>J31+Q31+X31</f>
        <v>397414</v>
      </c>
      <c r="E31" s="1234">
        <f>L31+S31+Z31</f>
        <v>244645</v>
      </c>
      <c r="F31" s="1235">
        <f>E31/$D31*100</f>
        <v>61.559230424695656</v>
      </c>
      <c r="G31" s="1234">
        <f>N31+U31+AB31</f>
        <v>152769</v>
      </c>
      <c r="H31" s="1236">
        <f>G31/$D31*100</f>
        <v>38.440769575304337</v>
      </c>
      <c r="I31" s="320"/>
      <c r="J31" s="1237">
        <f>SUM(J12:J29)</f>
        <v>100064</v>
      </c>
      <c r="K31" s="1238">
        <f>J31/$D31*100</f>
        <v>25.178780817988294</v>
      </c>
      <c r="L31" s="1234">
        <f>SUM(L12:L29)</f>
        <v>47224</v>
      </c>
      <c r="M31" s="1235">
        <f>L31/$J31*100</f>
        <v>47.193795970578826</v>
      </c>
      <c r="N31" s="1234">
        <f>SUM(N12:N29)</f>
        <v>52840</v>
      </c>
      <c r="O31" s="1239">
        <f>N31/$J31*100</f>
        <v>52.806204029421167</v>
      </c>
      <c r="P31" s="320"/>
      <c r="Q31" s="1237">
        <f>SUM(Q12:Q29)</f>
        <v>108689</v>
      </c>
      <c r="R31" s="1238">
        <f>Q31/$D31*100</f>
        <v>27.349061683785674</v>
      </c>
      <c r="S31" s="1234">
        <f>SUM(S12:S29)</f>
        <v>72012</v>
      </c>
      <c r="T31" s="1235">
        <f>S31/$Q31*100</f>
        <v>66.255094811802479</v>
      </c>
      <c r="U31" s="1234">
        <f>SUM(U12:U29)</f>
        <v>36677</v>
      </c>
      <c r="V31" s="1239">
        <f>U31/$Q31*100</f>
        <v>33.744905188197514</v>
      </c>
      <c r="W31" s="320"/>
      <c r="X31" s="1237">
        <f>SUM(X12:X29)</f>
        <v>188661</v>
      </c>
      <c r="Y31" s="1238">
        <f>X31/$D31*100</f>
        <v>47.472157498226032</v>
      </c>
      <c r="Z31" s="1234">
        <f>SUM(Z12:Z29)</f>
        <v>125409</v>
      </c>
      <c r="AA31" s="1235">
        <f>Z31/$X31*100</f>
        <v>66.473197958242565</v>
      </c>
      <c r="AB31" s="1234">
        <f>SUM(AB12:AB29)</f>
        <v>63252</v>
      </c>
      <c r="AC31" s="1239">
        <f>AB31/$X31*100</f>
        <v>33.526802041757435</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390"/>
      <c r="C34" s="1390"/>
      <c r="D34" s="1390"/>
      <c r="E34" s="1390"/>
      <c r="F34" s="1390"/>
      <c r="G34" s="1390"/>
      <c r="H34" s="1390"/>
      <c r="I34" s="1390"/>
      <c r="J34" s="1390"/>
      <c r="K34" s="1390"/>
      <c r="L34" s="1390"/>
      <c r="M34" s="1390"/>
      <c r="N34" s="1390"/>
      <c r="O34" s="1390"/>
    </row>
    <row r="35" spans="2:15" s="329" customFormat="1" ht="29.25" customHeight="1" x14ac:dyDescent="0.25">
      <c r="B35" s="1391"/>
      <c r="C35" s="1391"/>
      <c r="D35" s="1391"/>
      <c r="E35" s="1391"/>
      <c r="F35" s="1391"/>
      <c r="G35" s="1391"/>
      <c r="H35" s="1391"/>
      <c r="I35" s="1391"/>
      <c r="J35" s="1391"/>
      <c r="K35" s="1391"/>
      <c r="L35" s="1391"/>
      <c r="M35" s="1391"/>
    </row>
    <row r="36" spans="2:15" s="329" customFormat="1" ht="4.5" customHeight="1" x14ac:dyDescent="0.25">
      <c r="B36" s="1381"/>
      <c r="C36" s="1381"/>
      <c r="D36" s="1381"/>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1" orientation="landscape" horizontalDpi="300" verticalDpi="300" r:id="rId1"/>
  <headerFooter alignWithMargins="0"/>
  <rowBreaks count="2" manualBreakCount="2">
    <brk id="34" max="25" man="1"/>
    <brk id="35" max="16383"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Hoja95">
    <tabColor theme="0"/>
    <pageSetUpPr fitToPage="1"/>
  </sheetPr>
  <dimension ref="A1:AL36"/>
  <sheetViews>
    <sheetView showGridLines="0" zoomScaleNormal="100"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4" width="16.1796875" style="333" customWidth="1"/>
    <col min="5" max="5" width="8.7265625" style="333" customWidth="1"/>
    <col min="6" max="6" width="0.453125" style="333" customWidth="1"/>
    <col min="7" max="7" width="16.1796875" style="333" customWidth="1"/>
    <col min="8" max="8" width="8.7265625" style="333" customWidth="1"/>
    <col min="9" max="9" width="0.453125" style="333" customWidth="1"/>
    <col min="10" max="10" width="16.1796875" style="333" customWidth="1"/>
    <col min="11" max="11" width="8.7265625" style="333" customWidth="1"/>
    <col min="12" max="12" width="0.453125" style="333" customWidth="1"/>
    <col min="13" max="13" width="16.1796875" style="333" customWidth="1"/>
    <col min="14" max="14" width="8.7265625" style="333" customWidth="1"/>
    <col min="15" max="15" width="11.453125" style="333"/>
    <col min="16" max="18" width="2.453125" style="333" bestFit="1" customWidth="1"/>
    <col min="19" max="19" width="13" style="333" bestFit="1" customWidth="1"/>
    <col min="20" max="20" width="3.453125" style="333" bestFit="1" customWidth="1"/>
    <col min="21" max="21" width="3.81640625" style="333" customWidth="1"/>
    <col min="22" max="24" width="2.453125" style="333" bestFit="1" customWidth="1"/>
    <col min="25" max="25" width="8.453125" style="333" bestFit="1" customWidth="1"/>
    <col min="26" max="26" width="3.453125" style="333" bestFit="1" customWidth="1"/>
    <col min="27" max="27" width="3.54296875" style="333" customWidth="1"/>
    <col min="28" max="30" width="2.453125" style="333" bestFit="1" customWidth="1"/>
    <col min="31" max="31" width="8.453125" style="333" bestFit="1" customWidth="1"/>
    <col min="32" max="32" width="4.1796875" style="333" bestFit="1" customWidth="1"/>
    <col min="33" max="33" width="3.26953125" style="333" customWidth="1"/>
    <col min="34" max="34" width="4.26953125" style="333" bestFit="1" customWidth="1"/>
    <col min="35" max="35" width="2.453125" style="333" bestFit="1" customWidth="1"/>
    <col min="36" max="36" width="4.26953125" style="333" bestFit="1" customWidth="1"/>
    <col min="37" max="37" width="8.453125" style="333" bestFit="1" customWidth="1"/>
    <col min="38" max="38" width="4.26953125" style="333" bestFit="1" customWidth="1"/>
    <col min="39" max="16384" width="11.453125" style="333"/>
  </cols>
  <sheetData>
    <row r="1" spans="1:38" s="340" customFormat="1" ht="15" customHeight="1" x14ac:dyDescent="0.25">
      <c r="B1" s="311"/>
      <c r="C1" s="341"/>
      <c r="F1" s="341"/>
      <c r="G1" s="342" t="s">
        <v>135</v>
      </c>
      <c r="H1" s="342"/>
      <c r="I1" s="342"/>
      <c r="J1" s="342" t="s">
        <v>16</v>
      </c>
      <c r="K1" s="342"/>
      <c r="L1" s="342"/>
      <c r="M1" s="342" t="s">
        <v>15</v>
      </c>
      <c r="N1" s="342"/>
    </row>
    <row r="2" spans="1:38" s="343" customFormat="1" ht="52.5" customHeight="1" x14ac:dyDescent="0.35">
      <c r="B2" s="1392"/>
      <c r="C2" s="1392"/>
    </row>
    <row r="3" spans="1:38" s="345" customFormat="1" ht="4.5" customHeight="1" x14ac:dyDescent="0.25">
      <c r="B3" s="1393"/>
      <c r="C3" s="1393"/>
    </row>
    <row r="4" spans="1:38" s="492" customFormat="1" ht="17.25" customHeight="1" x14ac:dyDescent="0.25">
      <c r="A4" s="1419" t="s">
        <v>408</v>
      </c>
      <c r="B4" s="1419"/>
      <c r="C4" s="1419"/>
      <c r="D4" s="1419"/>
      <c r="E4" s="1419"/>
      <c r="F4" s="1419"/>
      <c r="G4" s="1419"/>
      <c r="H4" s="1419"/>
      <c r="I4" s="1419"/>
      <c r="J4" s="1419"/>
      <c r="K4" s="1419"/>
      <c r="L4" s="1419"/>
      <c r="M4" s="1419"/>
      <c r="N4" s="1419"/>
    </row>
    <row r="5" spans="1:38" s="492" customFormat="1" ht="17.25" customHeight="1" x14ac:dyDescent="0.25">
      <c r="B5" s="1420" t="str">
        <f>porsaad!$B$6</f>
        <v>Situación a 30 de noviembre de 2024</v>
      </c>
      <c r="C5" s="1420"/>
      <c r="D5" s="1420"/>
      <c r="E5" s="1420"/>
      <c r="F5" s="1420"/>
      <c r="G5" s="1420"/>
      <c r="H5" s="1420"/>
      <c r="I5" s="1420"/>
      <c r="J5" s="1420"/>
      <c r="K5" s="1420"/>
      <c r="L5" s="1420"/>
      <c r="M5" s="1420"/>
      <c r="N5" s="1420"/>
    </row>
    <row r="6" spans="1:38" s="492" customFormat="1" ht="6" customHeight="1" x14ac:dyDescent="0.25"/>
    <row r="7" spans="1:38" s="437" customFormat="1" ht="12.75" customHeight="1" x14ac:dyDescent="0.25">
      <c r="A7" s="488"/>
      <c r="B7" s="1396" t="s">
        <v>12</v>
      </c>
      <c r="D7" s="1399" t="s">
        <v>244</v>
      </c>
      <c r="E7" s="1400"/>
      <c r="F7" s="489"/>
      <c r="G7" s="1430"/>
      <c r="H7" s="1430"/>
      <c r="I7" s="489"/>
      <c r="J7" s="1430"/>
      <c r="K7" s="1430"/>
      <c r="L7" s="489"/>
      <c r="M7" s="1430"/>
      <c r="N7" s="1431"/>
      <c r="O7" s="488"/>
      <c r="P7" s="488"/>
      <c r="W7" s="490"/>
    </row>
    <row r="8" spans="1:38" s="437" customFormat="1" ht="33.75" customHeight="1" x14ac:dyDescent="0.25">
      <c r="A8" s="488"/>
      <c r="B8" s="1397"/>
      <c r="D8" s="1428"/>
      <c r="E8" s="1429"/>
      <c r="F8" s="491"/>
      <c r="G8" s="1405" t="s">
        <v>222</v>
      </c>
      <c r="H8" s="1407"/>
      <c r="J8" s="1405" t="s">
        <v>177</v>
      </c>
      <c r="K8" s="1407"/>
      <c r="M8" s="1405" t="s">
        <v>178</v>
      </c>
      <c r="N8" s="1407"/>
      <c r="O8" s="488"/>
      <c r="P8" s="488"/>
      <c r="W8" s="490"/>
    </row>
    <row r="9" spans="1:38" s="437" customFormat="1" ht="6" customHeight="1" x14ac:dyDescent="0.25">
      <c r="A9" s="488"/>
      <c r="B9" s="1397"/>
      <c r="D9" s="1432" t="s">
        <v>9</v>
      </c>
      <c r="E9" s="1439" t="s">
        <v>218</v>
      </c>
      <c r="G9" s="1434" t="s">
        <v>9</v>
      </c>
      <c r="H9" s="1436" t="s">
        <v>218</v>
      </c>
      <c r="J9" s="1434" t="s">
        <v>9</v>
      </c>
      <c r="K9" s="1436" t="s">
        <v>218</v>
      </c>
      <c r="M9" s="1434" t="s">
        <v>9</v>
      </c>
      <c r="N9" s="1436" t="s">
        <v>218</v>
      </c>
      <c r="O9" s="488"/>
      <c r="P9" s="488"/>
      <c r="W9" s="490"/>
    </row>
    <row r="10" spans="1:38" s="437" customFormat="1" ht="27.75" customHeight="1" x14ac:dyDescent="0.25">
      <c r="A10" s="488"/>
      <c r="B10" s="1398"/>
      <c r="D10" s="1433"/>
      <c r="E10" s="1440"/>
      <c r="F10" s="493"/>
      <c r="G10" s="1435"/>
      <c r="H10" s="1437"/>
      <c r="I10" s="494"/>
      <c r="J10" s="1435"/>
      <c r="K10" s="1437"/>
      <c r="L10" s="494"/>
      <c r="M10" s="1435"/>
      <c r="N10" s="1437"/>
      <c r="O10" s="488"/>
      <c r="P10" s="495"/>
      <c r="Q10" s="496"/>
      <c r="R10" s="496"/>
      <c r="S10" s="496"/>
      <c r="T10" s="496"/>
    </row>
    <row r="11" spans="1:38" s="328" customFormat="1" ht="4.5" customHeight="1" x14ac:dyDescent="0.25">
      <c r="A11" s="326"/>
      <c r="B11" s="327"/>
      <c r="D11" s="327"/>
      <c r="E11" s="327"/>
      <c r="G11" s="327"/>
      <c r="H11" s="327"/>
      <c r="J11" s="327"/>
      <c r="K11" s="327"/>
      <c r="M11" s="327"/>
      <c r="N11" s="327"/>
      <c r="O11" s="319"/>
      <c r="P11" s="348"/>
      <c r="Q11" s="329"/>
      <c r="R11" s="329"/>
      <c r="S11" s="329"/>
      <c r="T11" s="329"/>
      <c r="U11" s="329"/>
      <c r="V11" s="329"/>
      <c r="W11" s="329"/>
    </row>
    <row r="12" spans="1:38" s="331" customFormat="1" ht="18" customHeight="1" x14ac:dyDescent="0.35">
      <c r="A12" s="330"/>
      <c r="B12" s="349" t="s">
        <v>8</v>
      </c>
      <c r="C12" s="350"/>
      <c r="D12" s="497">
        <f t="shared" ref="D12:D29" si="0">G12+J12+M12</f>
        <v>385264</v>
      </c>
      <c r="E12" s="498">
        <f>D12/'20pobl'!D12*100</f>
        <v>4.4880871681251495</v>
      </c>
      <c r="F12" s="350"/>
      <c r="G12" s="355">
        <v>112630</v>
      </c>
      <c r="H12" s="498">
        <v>1.6053061904557613</v>
      </c>
      <c r="I12" s="350"/>
      <c r="J12" s="355">
        <v>90041</v>
      </c>
      <c r="K12" s="498">
        <v>7.8573167613623971</v>
      </c>
      <c r="L12" s="350"/>
      <c r="M12" s="355">
        <v>182593</v>
      </c>
      <c r="N12" s="498">
        <f>M12/'20pobl'!X12*100</f>
        <v>43.259359992797727</v>
      </c>
      <c r="O12" s="359"/>
      <c r="P12" s="360"/>
      <c r="Q12" s="360"/>
      <c r="R12" s="360"/>
      <c r="S12" s="361"/>
      <c r="T12" s="362"/>
      <c r="U12" s="329"/>
      <c r="V12" s="360"/>
      <c r="W12" s="360"/>
      <c r="X12" s="360"/>
      <c r="Y12" s="361"/>
      <c r="Z12" s="362"/>
      <c r="AB12" s="360"/>
      <c r="AC12" s="360"/>
      <c r="AD12" s="360"/>
      <c r="AE12" s="361"/>
      <c r="AF12" s="362"/>
      <c r="AH12" s="360"/>
      <c r="AI12" s="360"/>
      <c r="AJ12" s="360"/>
      <c r="AK12" s="361"/>
      <c r="AL12" s="362"/>
    </row>
    <row r="13" spans="1:38" s="331" customFormat="1" ht="18" customHeight="1" x14ac:dyDescent="0.35">
      <c r="A13" s="330"/>
      <c r="B13" s="363" t="s">
        <v>7</v>
      </c>
      <c r="C13" s="350"/>
      <c r="D13" s="499">
        <f t="shared" si="0"/>
        <v>52839</v>
      </c>
      <c r="E13" s="500">
        <f>D13/'20pobl'!D13*100</f>
        <v>3.939419468884036</v>
      </c>
      <c r="F13" s="350"/>
      <c r="G13" s="368">
        <v>10377</v>
      </c>
      <c r="H13" s="501">
        <v>0.9937380235750628</v>
      </c>
      <c r="I13" s="350"/>
      <c r="J13" s="368">
        <v>10220</v>
      </c>
      <c r="K13" s="501">
        <v>5.0847541954197411</v>
      </c>
      <c r="L13" s="350"/>
      <c r="M13" s="368">
        <v>32242</v>
      </c>
      <c r="N13" s="501">
        <f>M13/'20pobl'!X13*100</f>
        <v>33.565487158666208</v>
      </c>
      <c r="O13" s="359"/>
      <c r="P13" s="360"/>
      <c r="Q13" s="360"/>
      <c r="R13" s="360"/>
      <c r="S13" s="361"/>
      <c r="T13" s="362"/>
      <c r="U13" s="329"/>
      <c r="V13" s="360"/>
      <c r="W13" s="360"/>
      <c r="X13" s="360"/>
      <c r="Y13" s="361"/>
      <c r="Z13" s="362"/>
      <c r="AB13" s="360"/>
      <c r="AC13" s="360"/>
      <c r="AD13" s="360"/>
      <c r="AE13" s="361"/>
      <c r="AF13" s="362"/>
      <c r="AH13" s="360"/>
      <c r="AI13" s="360"/>
      <c r="AJ13" s="360"/>
      <c r="AK13" s="361"/>
      <c r="AL13" s="362"/>
    </row>
    <row r="14" spans="1:38" s="331" customFormat="1" ht="18" customHeight="1" x14ac:dyDescent="0.35">
      <c r="A14" s="330"/>
      <c r="B14" s="363" t="s">
        <v>37</v>
      </c>
      <c r="C14" s="350"/>
      <c r="D14" s="499">
        <f t="shared" si="0"/>
        <v>42501</v>
      </c>
      <c r="E14" s="500">
        <f>D14/'20pobl'!D14*100</f>
        <v>4.224499532831044</v>
      </c>
      <c r="F14" s="350"/>
      <c r="G14" s="368">
        <v>9768</v>
      </c>
      <c r="H14" s="501">
        <v>1.3401474875664552</v>
      </c>
      <c r="I14" s="350"/>
      <c r="J14" s="368">
        <v>9314</v>
      </c>
      <c r="K14" s="501">
        <v>4.8186163938497195</v>
      </c>
      <c r="L14" s="350"/>
      <c r="M14" s="368">
        <v>23419</v>
      </c>
      <c r="N14" s="501">
        <f>M14/'20pobl'!X14*100</f>
        <v>27.915320706137582</v>
      </c>
      <c r="O14" s="359"/>
      <c r="P14" s="360"/>
      <c r="Q14" s="360"/>
      <c r="R14" s="360"/>
      <c r="S14" s="361"/>
      <c r="T14" s="373"/>
      <c r="U14" s="329"/>
      <c r="V14" s="360"/>
      <c r="W14" s="360"/>
      <c r="X14" s="360"/>
      <c r="Y14" s="361"/>
      <c r="Z14" s="362"/>
      <c r="AB14" s="360"/>
      <c r="AC14" s="360"/>
      <c r="AD14" s="360"/>
      <c r="AE14" s="361"/>
      <c r="AF14" s="362"/>
      <c r="AH14" s="360"/>
      <c r="AI14" s="360"/>
      <c r="AJ14" s="360"/>
      <c r="AK14" s="361"/>
      <c r="AL14" s="362"/>
    </row>
    <row r="15" spans="1:38" s="331" customFormat="1" ht="18" customHeight="1" x14ac:dyDescent="0.35">
      <c r="A15" s="330"/>
      <c r="B15" s="363" t="s">
        <v>38</v>
      </c>
      <c r="C15" s="350"/>
      <c r="D15" s="499">
        <f t="shared" si="0"/>
        <v>43954</v>
      </c>
      <c r="E15" s="500">
        <f>D15/'20pobl'!D15*100</f>
        <v>3.632844204425798</v>
      </c>
      <c r="F15" s="350"/>
      <c r="G15" s="368">
        <v>12534</v>
      </c>
      <c r="H15" s="501">
        <v>1.2405970385620397</v>
      </c>
      <c r="I15" s="350"/>
      <c r="J15" s="368">
        <v>10237</v>
      </c>
      <c r="K15" s="501">
        <v>6.9622405397317664</v>
      </c>
      <c r="L15" s="350"/>
      <c r="M15" s="368">
        <v>21183</v>
      </c>
      <c r="N15" s="501">
        <f>M15/'20pobl'!X15*100</f>
        <v>40.310180780209329</v>
      </c>
      <c r="O15" s="359"/>
      <c r="P15" s="360"/>
      <c r="Q15" s="360"/>
      <c r="R15" s="360"/>
      <c r="S15" s="361"/>
      <c r="T15" s="362"/>
      <c r="U15" s="329"/>
      <c r="V15" s="360"/>
      <c r="W15" s="360"/>
      <c r="X15" s="360"/>
      <c r="Y15" s="361"/>
      <c r="Z15" s="362"/>
      <c r="AB15" s="360"/>
      <c r="AC15" s="360"/>
      <c r="AD15" s="360"/>
      <c r="AE15" s="361"/>
      <c r="AF15" s="362"/>
      <c r="AH15" s="360"/>
      <c r="AI15" s="360"/>
      <c r="AJ15" s="360"/>
      <c r="AK15" s="361"/>
      <c r="AL15" s="362"/>
    </row>
    <row r="16" spans="1:38" s="331" customFormat="1" ht="18" customHeight="1" x14ac:dyDescent="0.35">
      <c r="A16" s="330"/>
      <c r="B16" s="363" t="s">
        <v>6</v>
      </c>
      <c r="C16" s="350"/>
      <c r="D16" s="499">
        <f t="shared" si="0"/>
        <v>58487</v>
      </c>
      <c r="E16" s="500">
        <f>D16/'20pobl'!D16*100</f>
        <v>2.6428638563842286</v>
      </c>
      <c r="F16" s="350"/>
      <c r="G16" s="368">
        <v>21790</v>
      </c>
      <c r="H16" s="501">
        <v>1.1930123095437153</v>
      </c>
      <c r="I16" s="350"/>
      <c r="J16" s="368">
        <v>12613</v>
      </c>
      <c r="K16" s="501">
        <v>4.3768847185544795</v>
      </c>
      <c r="L16" s="350"/>
      <c r="M16" s="368">
        <v>24084</v>
      </c>
      <c r="N16" s="501">
        <f>M16/'20pobl'!X16*100</f>
        <v>24.482078598003536</v>
      </c>
      <c r="O16" s="359"/>
      <c r="P16" s="360"/>
      <c r="Q16" s="360"/>
      <c r="R16" s="360"/>
      <c r="S16" s="361"/>
      <c r="T16" s="362"/>
      <c r="U16" s="329"/>
      <c r="V16" s="360"/>
      <c r="W16" s="360"/>
      <c r="X16" s="360"/>
      <c r="Y16" s="361"/>
      <c r="Z16" s="362"/>
      <c r="AB16" s="360"/>
      <c r="AC16" s="360"/>
      <c r="AD16" s="360"/>
      <c r="AE16" s="361"/>
      <c r="AF16" s="362"/>
      <c r="AH16" s="360"/>
      <c r="AI16" s="360"/>
      <c r="AJ16" s="360"/>
      <c r="AK16" s="361"/>
      <c r="AL16" s="362"/>
    </row>
    <row r="17" spans="1:38" s="331" customFormat="1" ht="18" customHeight="1" x14ac:dyDescent="0.35">
      <c r="A17" s="330"/>
      <c r="B17" s="363" t="s">
        <v>5</v>
      </c>
      <c r="C17" s="350"/>
      <c r="D17" s="377">
        <f t="shared" si="0"/>
        <v>23385</v>
      </c>
      <c r="E17" s="502">
        <f>D17/'20pobl'!D17*100</f>
        <v>3.9744249957935853</v>
      </c>
      <c r="F17" s="350"/>
      <c r="G17" s="377">
        <v>6479</v>
      </c>
      <c r="H17" s="502">
        <v>1.4390934089122061</v>
      </c>
      <c r="I17" s="350"/>
      <c r="J17" s="377">
        <v>4976</v>
      </c>
      <c r="K17" s="502">
        <v>5.1038514795630547</v>
      </c>
      <c r="L17" s="350"/>
      <c r="M17" s="377">
        <v>11930</v>
      </c>
      <c r="N17" s="502">
        <f>M17/'20pobl'!X17*100</f>
        <v>29.327892226756479</v>
      </c>
      <c r="O17" s="359"/>
      <c r="P17" s="360"/>
      <c r="Q17" s="360"/>
      <c r="R17" s="360"/>
      <c r="S17" s="361"/>
      <c r="T17" s="362"/>
      <c r="U17" s="329"/>
      <c r="V17" s="360"/>
      <c r="W17" s="360"/>
      <c r="X17" s="360"/>
      <c r="Y17" s="361"/>
      <c r="Z17" s="362"/>
      <c r="AB17" s="360"/>
      <c r="AC17" s="360"/>
      <c r="AD17" s="360"/>
      <c r="AE17" s="361"/>
      <c r="AF17" s="362"/>
      <c r="AH17" s="360"/>
      <c r="AI17" s="360"/>
      <c r="AJ17" s="360"/>
      <c r="AK17" s="361"/>
      <c r="AL17" s="362"/>
    </row>
    <row r="18" spans="1:38" s="331" customFormat="1" ht="18" customHeight="1" x14ac:dyDescent="0.35">
      <c r="A18" s="330"/>
      <c r="B18" s="363" t="s">
        <v>4</v>
      </c>
      <c r="C18" s="350"/>
      <c r="D18" s="499">
        <f t="shared" si="0"/>
        <v>155773</v>
      </c>
      <c r="E18" s="500">
        <f>D18/'20pobl'!D18*100</f>
        <v>6.5349164723961</v>
      </c>
      <c r="F18" s="350"/>
      <c r="G18" s="368">
        <v>31850</v>
      </c>
      <c r="H18" s="501">
        <v>1.8173342303033209</v>
      </c>
      <c r="I18" s="350"/>
      <c r="J18" s="368">
        <v>28130</v>
      </c>
      <c r="K18" s="501">
        <v>6.7989394331236213</v>
      </c>
      <c r="L18" s="350"/>
      <c r="M18" s="368">
        <v>95793</v>
      </c>
      <c r="N18" s="501">
        <f>M18/'20pobl'!X18*100</f>
        <v>44.064030911474504</v>
      </c>
      <c r="O18" s="359"/>
      <c r="P18" s="360"/>
      <c r="Q18" s="360"/>
      <c r="R18" s="360"/>
      <c r="S18" s="361"/>
      <c r="T18" s="362"/>
      <c r="U18" s="329"/>
      <c r="V18" s="360"/>
      <c r="W18" s="360"/>
      <c r="X18" s="360"/>
      <c r="Y18" s="361"/>
      <c r="Z18" s="362"/>
      <c r="AB18" s="360"/>
      <c r="AC18" s="360"/>
      <c r="AD18" s="360"/>
      <c r="AE18" s="361"/>
      <c r="AF18" s="362"/>
      <c r="AH18" s="360"/>
      <c r="AI18" s="360"/>
      <c r="AJ18" s="360"/>
      <c r="AK18" s="361"/>
      <c r="AL18" s="362"/>
    </row>
    <row r="19" spans="1:38" s="331" customFormat="1" ht="18" customHeight="1" x14ac:dyDescent="0.35">
      <c r="A19" s="330"/>
      <c r="B19" s="363" t="s">
        <v>40</v>
      </c>
      <c r="C19" s="350"/>
      <c r="D19" s="499">
        <f t="shared" si="0"/>
        <v>96855</v>
      </c>
      <c r="E19" s="500">
        <f>D19/'20pobl'!D19*100</f>
        <v>4.6473610014174076</v>
      </c>
      <c r="F19" s="350"/>
      <c r="G19" s="368">
        <v>22541</v>
      </c>
      <c r="H19" s="501">
        <v>1.3420057750126513</v>
      </c>
      <c r="I19" s="350"/>
      <c r="J19" s="368">
        <v>18988</v>
      </c>
      <c r="K19" s="501">
        <v>6.9443733313828044</v>
      </c>
      <c r="L19" s="350"/>
      <c r="M19" s="368">
        <v>55326</v>
      </c>
      <c r="N19" s="501">
        <f>M19/'20pobl'!X19*100</f>
        <v>42.231653512052887</v>
      </c>
      <c r="O19" s="359"/>
      <c r="P19" s="360"/>
      <c r="Q19" s="360"/>
      <c r="R19" s="360"/>
      <c r="S19" s="361"/>
      <c r="T19" s="362"/>
      <c r="U19" s="329"/>
      <c r="V19" s="360"/>
      <c r="W19" s="360"/>
      <c r="X19" s="360"/>
      <c r="Y19" s="361"/>
      <c r="Z19" s="362"/>
      <c r="AB19" s="360"/>
      <c r="AC19" s="360"/>
      <c r="AD19" s="360"/>
      <c r="AE19" s="361"/>
      <c r="AF19" s="362"/>
      <c r="AH19" s="360"/>
      <c r="AI19" s="360"/>
      <c r="AJ19" s="360"/>
      <c r="AK19" s="361"/>
      <c r="AL19" s="362"/>
    </row>
    <row r="20" spans="1:38" s="331" customFormat="1" ht="18" customHeight="1" x14ac:dyDescent="0.35">
      <c r="A20" s="330"/>
      <c r="B20" s="363" t="s">
        <v>41</v>
      </c>
      <c r="C20" s="350"/>
      <c r="D20" s="499">
        <f t="shared" si="0"/>
        <v>349423</v>
      </c>
      <c r="E20" s="500">
        <f>D20/'20pobl'!D20*100</f>
        <v>4.421977172001438</v>
      </c>
      <c r="F20" s="350"/>
      <c r="G20" s="368">
        <v>88071</v>
      </c>
      <c r="H20" s="501">
        <v>1.3819830187645963</v>
      </c>
      <c r="I20" s="350"/>
      <c r="J20" s="368">
        <v>78282</v>
      </c>
      <c r="K20" s="501">
        <v>7.274075478220146</v>
      </c>
      <c r="L20" s="350"/>
      <c r="M20" s="368">
        <v>183070</v>
      </c>
      <c r="N20" s="501">
        <f>M20/'20pobl'!X20*100</f>
        <v>40.414052531424808</v>
      </c>
      <c r="O20" s="359"/>
      <c r="P20" s="360"/>
      <c r="Q20" s="360"/>
      <c r="R20" s="360"/>
      <c r="S20" s="361"/>
      <c r="T20" s="362"/>
      <c r="U20" s="329"/>
      <c r="V20" s="360"/>
      <c r="W20" s="360"/>
      <c r="X20" s="360"/>
      <c r="Y20" s="361"/>
      <c r="Z20" s="362"/>
      <c r="AB20" s="360"/>
      <c r="AC20" s="360"/>
      <c r="AD20" s="360"/>
      <c r="AE20" s="361"/>
      <c r="AF20" s="362"/>
      <c r="AH20" s="360"/>
      <c r="AI20" s="360"/>
      <c r="AJ20" s="360"/>
      <c r="AK20" s="361"/>
      <c r="AL20" s="362"/>
    </row>
    <row r="21" spans="1:38" s="331" customFormat="1" ht="18" customHeight="1" x14ac:dyDescent="0.35">
      <c r="A21" s="330"/>
      <c r="B21" s="363" t="s">
        <v>3</v>
      </c>
      <c r="C21" s="350"/>
      <c r="D21" s="499">
        <f t="shared" si="0"/>
        <v>200058</v>
      </c>
      <c r="E21" s="500">
        <f>D21/'20pobl'!D21*100</f>
        <v>3.8353244079257007</v>
      </c>
      <c r="F21" s="350"/>
      <c r="G21" s="368">
        <v>53667</v>
      </c>
      <c r="H21" s="501">
        <v>1.2873918027875138</v>
      </c>
      <c r="I21" s="350"/>
      <c r="J21" s="368">
        <v>42994</v>
      </c>
      <c r="K21" s="501">
        <v>5.692488573713451</v>
      </c>
      <c r="L21" s="350"/>
      <c r="M21" s="368">
        <v>103397</v>
      </c>
      <c r="N21" s="501">
        <f>M21/'20pobl'!X21*100</f>
        <v>35.378672269022573</v>
      </c>
      <c r="O21" s="359"/>
      <c r="P21" s="360"/>
      <c r="Q21" s="360"/>
      <c r="R21" s="360"/>
      <c r="S21" s="361"/>
      <c r="T21" s="373"/>
      <c r="U21" s="329"/>
      <c r="V21" s="360"/>
      <c r="W21" s="360"/>
      <c r="X21" s="360"/>
      <c r="Y21" s="361"/>
      <c r="Z21" s="362"/>
      <c r="AB21" s="360"/>
      <c r="AC21" s="360"/>
      <c r="AD21" s="360"/>
      <c r="AE21" s="361"/>
      <c r="AF21" s="362"/>
      <c r="AH21" s="360"/>
      <c r="AI21" s="360"/>
      <c r="AJ21" s="360"/>
      <c r="AK21" s="361"/>
      <c r="AL21" s="362"/>
    </row>
    <row r="22" spans="1:38" s="331" customFormat="1" ht="18" customHeight="1" x14ac:dyDescent="0.35">
      <c r="A22" s="330"/>
      <c r="B22" s="363" t="s">
        <v>2</v>
      </c>
      <c r="C22" s="350"/>
      <c r="D22" s="499">
        <f t="shared" si="0"/>
        <v>56967</v>
      </c>
      <c r="E22" s="500">
        <f>D22/'20pobl'!D22*100</f>
        <v>5.4032700183817601</v>
      </c>
      <c r="F22" s="350"/>
      <c r="G22" s="368">
        <v>13297</v>
      </c>
      <c r="H22" s="501">
        <v>1.6136372186267882</v>
      </c>
      <c r="I22" s="350"/>
      <c r="J22" s="368">
        <v>12181</v>
      </c>
      <c r="K22" s="501">
        <v>7.7483334181466592</v>
      </c>
      <c r="L22" s="350"/>
      <c r="M22" s="368">
        <v>31489</v>
      </c>
      <c r="N22" s="501">
        <f>M22/'20pobl'!X22*100</f>
        <v>43.100781560108956</v>
      </c>
      <c r="O22" s="359"/>
      <c r="P22" s="360"/>
      <c r="Q22" s="360"/>
      <c r="R22" s="360"/>
      <c r="S22" s="361"/>
      <c r="T22" s="362"/>
      <c r="U22" s="329"/>
      <c r="V22" s="360"/>
      <c r="W22" s="360"/>
      <c r="X22" s="360"/>
      <c r="Y22" s="361"/>
      <c r="Z22" s="362"/>
      <c r="AB22" s="360"/>
      <c r="AC22" s="360"/>
      <c r="AD22" s="360"/>
      <c r="AE22" s="361"/>
      <c r="AF22" s="362"/>
      <c r="AH22" s="360"/>
      <c r="AI22" s="360"/>
      <c r="AJ22" s="360"/>
      <c r="AK22" s="361"/>
      <c r="AL22" s="362"/>
    </row>
    <row r="23" spans="1:38" s="331" customFormat="1" ht="18" customHeight="1" x14ac:dyDescent="0.35">
      <c r="A23" s="330"/>
      <c r="B23" s="363" t="s">
        <v>35</v>
      </c>
      <c r="C23" s="350"/>
      <c r="D23" s="499">
        <f t="shared" si="0"/>
        <v>85120</v>
      </c>
      <c r="E23" s="500">
        <f>D23/'20pobl'!D23*100</f>
        <v>3.1532652891876194</v>
      </c>
      <c r="F23" s="350"/>
      <c r="G23" s="368">
        <v>25066</v>
      </c>
      <c r="H23" s="501">
        <v>1.2599639493279957</v>
      </c>
      <c r="I23" s="350"/>
      <c r="J23" s="368">
        <v>14928</v>
      </c>
      <c r="K23" s="501">
        <v>3.1549848253007466</v>
      </c>
      <c r="L23" s="350"/>
      <c r="M23" s="368">
        <v>45126</v>
      </c>
      <c r="N23" s="501">
        <f>M23/'20pobl'!X23*100</f>
        <v>19.052886685863388</v>
      </c>
      <c r="O23" s="359"/>
      <c r="P23" s="360"/>
      <c r="Q23" s="360"/>
      <c r="R23" s="360"/>
      <c r="S23" s="361"/>
      <c r="T23" s="362"/>
      <c r="U23" s="329"/>
      <c r="V23" s="360"/>
      <c r="W23" s="360"/>
      <c r="X23" s="360"/>
      <c r="Y23" s="361"/>
      <c r="Z23" s="362"/>
      <c r="AB23" s="360"/>
      <c r="AC23" s="360"/>
      <c r="AD23" s="360"/>
      <c r="AE23" s="361"/>
      <c r="AF23" s="362"/>
      <c r="AH23" s="360"/>
      <c r="AI23" s="360"/>
      <c r="AJ23" s="360"/>
      <c r="AK23" s="361"/>
      <c r="AL23" s="362"/>
    </row>
    <row r="24" spans="1:38" s="331" customFormat="1" ht="18" customHeight="1" x14ac:dyDescent="0.35">
      <c r="A24" s="330"/>
      <c r="B24" s="363" t="s">
        <v>42</v>
      </c>
      <c r="C24" s="350"/>
      <c r="D24" s="499">
        <f t="shared" si="0"/>
        <v>257527</v>
      </c>
      <c r="E24" s="500">
        <f>D24/'20pobl'!D24*100</f>
        <v>3.7475354352353345</v>
      </c>
      <c r="F24" s="350"/>
      <c r="G24" s="368">
        <v>60392</v>
      </c>
      <c r="H24" s="501">
        <v>1.0773963872111807</v>
      </c>
      <c r="I24" s="350"/>
      <c r="J24" s="368">
        <v>50167</v>
      </c>
      <c r="K24" s="501">
        <v>5.6317426104918109</v>
      </c>
      <c r="L24" s="350"/>
      <c r="M24" s="368">
        <v>146968</v>
      </c>
      <c r="N24" s="501">
        <f>M24/'20pobl'!X24*100</f>
        <v>39.113448374974716</v>
      </c>
      <c r="O24" s="359"/>
      <c r="P24" s="360"/>
      <c r="Q24" s="360"/>
      <c r="R24" s="360"/>
      <c r="S24" s="361"/>
      <c r="T24" s="362"/>
      <c r="U24" s="329"/>
      <c r="V24" s="360"/>
      <c r="W24" s="360"/>
      <c r="X24" s="360"/>
      <c r="Y24" s="361"/>
      <c r="Z24" s="362"/>
      <c r="AB24" s="360"/>
      <c r="AC24" s="360"/>
      <c r="AD24" s="360"/>
      <c r="AE24" s="361"/>
      <c r="AF24" s="362"/>
      <c r="AH24" s="360"/>
      <c r="AI24" s="360"/>
      <c r="AJ24" s="360"/>
      <c r="AK24" s="361"/>
      <c r="AL24" s="362"/>
    </row>
    <row r="25" spans="1:38" ht="18" customHeight="1" x14ac:dyDescent="0.35">
      <c r="A25" s="332"/>
      <c r="B25" s="363" t="s">
        <v>43</v>
      </c>
      <c r="C25" s="350"/>
      <c r="D25" s="499">
        <f t="shared" si="0"/>
        <v>59207</v>
      </c>
      <c r="E25" s="500">
        <f>D25/'20pobl'!D25*100</f>
        <v>3.8156412483920779</v>
      </c>
      <c r="F25" s="350"/>
      <c r="G25" s="368">
        <v>20845</v>
      </c>
      <c r="H25" s="501">
        <v>1.6058839526393274</v>
      </c>
      <c r="I25" s="350"/>
      <c r="J25" s="368">
        <v>13274</v>
      </c>
      <c r="K25" s="501">
        <v>7.2796472601237223</v>
      </c>
      <c r="L25" s="350"/>
      <c r="M25" s="368">
        <v>25088</v>
      </c>
      <c r="N25" s="501">
        <f>M25/'20pobl'!X25*100</f>
        <v>35.182094826739963</v>
      </c>
      <c r="O25" s="359"/>
      <c r="P25" s="360"/>
      <c r="Q25" s="360"/>
      <c r="R25" s="360"/>
      <c r="S25" s="361"/>
      <c r="T25" s="362"/>
      <c r="U25" s="329"/>
      <c r="V25" s="360"/>
      <c r="W25" s="360"/>
      <c r="X25" s="360"/>
      <c r="Y25" s="361"/>
      <c r="Z25" s="362"/>
      <c r="AB25" s="360"/>
      <c r="AC25" s="360"/>
      <c r="AD25" s="360"/>
      <c r="AE25" s="361"/>
      <c r="AF25" s="362"/>
      <c r="AH25" s="360"/>
      <c r="AI25" s="360"/>
      <c r="AJ25" s="360"/>
      <c r="AK25" s="361"/>
      <c r="AL25" s="362"/>
    </row>
    <row r="26" spans="1:38" s="331" customFormat="1" ht="18" customHeight="1" x14ac:dyDescent="0.35">
      <c r="B26" s="363" t="s">
        <v>44</v>
      </c>
      <c r="C26" s="350"/>
      <c r="D26" s="503">
        <f t="shared" si="0"/>
        <v>21123</v>
      </c>
      <c r="E26" s="504">
        <f>D26/'20pobl'!D26*100</f>
        <v>3.1425787206819855</v>
      </c>
      <c r="F26" s="350"/>
      <c r="G26" s="377">
        <v>5117</v>
      </c>
      <c r="H26" s="502">
        <v>0.95694764185435022</v>
      </c>
      <c r="I26" s="350"/>
      <c r="J26" s="377">
        <v>3869</v>
      </c>
      <c r="K26" s="502">
        <v>4.0428844606526715</v>
      </c>
      <c r="L26" s="350"/>
      <c r="M26" s="377">
        <v>12137</v>
      </c>
      <c r="N26" s="502">
        <f>M26/'20pobl'!X26*100</f>
        <v>29.081106984545347</v>
      </c>
      <c r="O26" s="359"/>
      <c r="P26" s="360"/>
      <c r="Q26" s="360"/>
      <c r="R26" s="360"/>
      <c r="S26" s="361"/>
      <c r="T26" s="362"/>
      <c r="U26" s="329"/>
      <c r="V26" s="360"/>
      <c r="W26" s="360"/>
      <c r="X26" s="360"/>
      <c r="Y26" s="361"/>
      <c r="Z26" s="362"/>
      <c r="AB26" s="360"/>
      <c r="AC26" s="360"/>
      <c r="AD26" s="360"/>
      <c r="AE26" s="361"/>
      <c r="AF26" s="362"/>
      <c r="AH26" s="360"/>
      <c r="AI26" s="360"/>
      <c r="AJ26" s="360"/>
      <c r="AK26" s="361"/>
      <c r="AL26" s="362"/>
    </row>
    <row r="27" spans="1:38" s="331" customFormat="1" ht="18" customHeight="1" x14ac:dyDescent="0.35">
      <c r="B27" s="363" t="s">
        <v>45</v>
      </c>
      <c r="C27" s="350"/>
      <c r="D27" s="503">
        <f t="shared" si="0"/>
        <v>117475</v>
      </c>
      <c r="E27" s="504">
        <f>D27/'20pobl'!D27*100</f>
        <v>5.3004960515308834</v>
      </c>
      <c r="F27" s="350"/>
      <c r="G27" s="377">
        <v>30841</v>
      </c>
      <c r="H27" s="502">
        <v>1.8183930030694704</v>
      </c>
      <c r="I27" s="350"/>
      <c r="J27" s="377">
        <v>23692</v>
      </c>
      <c r="K27" s="502">
        <v>6.5571411174705805</v>
      </c>
      <c r="L27" s="350"/>
      <c r="M27" s="377">
        <v>62942</v>
      </c>
      <c r="N27" s="502">
        <f>M27/'20pobl'!X27*100</f>
        <v>39.60409745293466</v>
      </c>
      <c r="O27" s="359"/>
      <c r="P27" s="360"/>
      <c r="Q27" s="360"/>
      <c r="R27" s="360"/>
      <c r="S27" s="361"/>
      <c r="T27" s="373"/>
      <c r="U27" s="329"/>
      <c r="V27" s="360"/>
      <c r="W27" s="360"/>
      <c r="X27" s="360"/>
      <c r="Y27" s="361"/>
      <c r="Z27" s="362"/>
      <c r="AB27" s="360"/>
      <c r="AC27" s="360"/>
      <c r="AD27" s="360"/>
      <c r="AE27" s="361"/>
      <c r="AF27" s="362"/>
      <c r="AH27" s="360"/>
      <c r="AI27" s="360"/>
      <c r="AJ27" s="360"/>
      <c r="AK27" s="361"/>
      <c r="AL27" s="362"/>
    </row>
    <row r="28" spans="1:38" s="331" customFormat="1" ht="18" customHeight="1" x14ac:dyDescent="0.35">
      <c r="B28" s="363" t="s">
        <v>46</v>
      </c>
      <c r="C28" s="350"/>
      <c r="D28" s="503">
        <f t="shared" si="0"/>
        <v>14750</v>
      </c>
      <c r="E28" s="504">
        <f>D28/'20pobl'!D28*100</f>
        <v>4.5767371432472181</v>
      </c>
      <c r="F28" s="350"/>
      <c r="G28" s="377">
        <v>3403</v>
      </c>
      <c r="H28" s="502">
        <v>1.3498558117579857</v>
      </c>
      <c r="I28" s="350"/>
      <c r="J28" s="377">
        <v>2780</v>
      </c>
      <c r="K28" s="502">
        <v>5.7795056235837095</v>
      </c>
      <c r="L28" s="350"/>
      <c r="M28" s="377">
        <v>8567</v>
      </c>
      <c r="N28" s="502">
        <f>M28/'20pobl'!X28*100</f>
        <v>38.799818840579711</v>
      </c>
      <c r="O28" s="359"/>
      <c r="P28" s="360"/>
      <c r="Q28" s="360"/>
      <c r="R28" s="360"/>
      <c r="S28" s="361"/>
      <c r="T28" s="362"/>
      <c r="U28" s="329"/>
      <c r="V28" s="360"/>
      <c r="W28" s="360"/>
      <c r="X28" s="360"/>
      <c r="Y28" s="361"/>
      <c r="Z28" s="362"/>
      <c r="AB28" s="360"/>
      <c r="AC28" s="360"/>
      <c r="AD28" s="360"/>
      <c r="AE28" s="361"/>
      <c r="AF28" s="362"/>
      <c r="AH28" s="360"/>
      <c r="AI28" s="360"/>
      <c r="AJ28" s="360"/>
      <c r="AK28" s="361"/>
      <c r="AL28" s="362"/>
    </row>
    <row r="29" spans="1:38" s="331" customFormat="1" ht="18" customHeight="1" x14ac:dyDescent="0.35">
      <c r="B29" s="384" t="s">
        <v>1</v>
      </c>
      <c r="C29" s="350"/>
      <c r="D29" s="505">
        <f t="shared" si="0"/>
        <v>5377</v>
      </c>
      <c r="E29" s="506">
        <f>D29/'20pobl'!D29*100</f>
        <v>3.1902459283870774</v>
      </c>
      <c r="F29" s="350"/>
      <c r="G29" s="389">
        <v>2882</v>
      </c>
      <c r="H29" s="507">
        <v>1.9481002305004089</v>
      </c>
      <c r="I29" s="350"/>
      <c r="J29" s="389">
        <v>965</v>
      </c>
      <c r="K29" s="507">
        <v>6.1297084418471703</v>
      </c>
      <c r="L29" s="350"/>
      <c r="M29" s="389">
        <v>1530</v>
      </c>
      <c r="N29" s="507">
        <f>M29/'20pobl'!X29*100</f>
        <v>31.462060456508329</v>
      </c>
      <c r="O29" s="359"/>
      <c r="P29" s="360"/>
      <c r="Q29" s="360"/>
      <c r="R29" s="360"/>
      <c r="S29" s="361"/>
      <c r="T29" s="362"/>
      <c r="U29" s="329"/>
      <c r="V29" s="360"/>
      <c r="W29" s="360"/>
      <c r="X29" s="360"/>
      <c r="Y29" s="361"/>
      <c r="Z29" s="362"/>
      <c r="AB29" s="360"/>
      <c r="AC29" s="360"/>
      <c r="AD29" s="360"/>
      <c r="AE29" s="361"/>
      <c r="AF29" s="362"/>
      <c r="AH29" s="360"/>
      <c r="AI29" s="360"/>
      <c r="AJ29" s="360"/>
      <c r="AK29" s="361"/>
      <c r="AL29" s="362"/>
    </row>
    <row r="30" spans="1:38" s="328" customFormat="1" ht="3.75" customHeight="1" x14ac:dyDescent="0.35">
      <c r="A30" s="326"/>
      <c r="B30" s="327"/>
      <c r="D30" s="327"/>
      <c r="E30" s="327"/>
      <c r="G30" s="327"/>
      <c r="H30" s="327"/>
      <c r="J30" s="327"/>
      <c r="K30" s="327"/>
      <c r="M30" s="327"/>
      <c r="N30" s="327"/>
      <c r="O30" s="359"/>
      <c r="P30" s="329"/>
      <c r="Q30" s="329"/>
      <c r="R30" s="360"/>
      <c r="S30" s="361"/>
      <c r="T30" s="362"/>
      <c r="U30" s="329"/>
      <c r="V30" s="329"/>
      <c r="W30" s="329"/>
      <c r="X30" s="360"/>
      <c r="Y30" s="361"/>
      <c r="Z30" s="362"/>
      <c r="AB30" s="329"/>
      <c r="AC30" s="329"/>
      <c r="AD30" s="360"/>
      <c r="AE30" s="361"/>
      <c r="AF30" s="362"/>
      <c r="AH30" s="329"/>
      <c r="AI30" s="329"/>
      <c r="AJ30" s="360"/>
      <c r="AK30" s="361"/>
      <c r="AL30" s="362"/>
    </row>
    <row r="31" spans="1:38" s="329" customFormat="1" ht="18" customHeight="1" x14ac:dyDescent="0.35">
      <c r="B31" s="1240" t="s">
        <v>0</v>
      </c>
      <c r="C31" s="320"/>
      <c r="D31" s="1246">
        <f>G31+J31+M31</f>
        <v>2026085</v>
      </c>
      <c r="E31" s="1247">
        <f>D31/'20pobl'!D31*100</f>
        <v>4.213517290636541</v>
      </c>
      <c r="F31" s="320"/>
      <c r="G31" s="1246">
        <f>SUM(G12:G29)</f>
        <v>531550</v>
      </c>
      <c r="H31" s="1247">
        <f>G31/'20pobl'!J31*100</f>
        <v>1.3843318531621196</v>
      </c>
      <c r="I31" s="320"/>
      <c r="J31" s="1246">
        <f>SUM(J12:J29)</f>
        <v>427651</v>
      </c>
      <c r="K31" s="1247">
        <f>J31/'20pobl'!Q31*100</f>
        <v>6.2742942187425266</v>
      </c>
      <c r="L31" s="320"/>
      <c r="M31" s="1246">
        <f>SUM(M12:M29)</f>
        <v>1066884</v>
      </c>
      <c r="N31" s="1247">
        <f>M31/'20pobl'!X31*100</f>
        <v>37.149660115033697</v>
      </c>
      <c r="O31" s="359"/>
      <c r="P31" s="360"/>
      <c r="Q31" s="360"/>
      <c r="T31" s="395"/>
      <c r="V31" s="360"/>
      <c r="W31" s="360"/>
      <c r="Z31" s="395"/>
      <c r="AB31" s="360"/>
      <c r="AC31" s="360"/>
      <c r="AF31" s="395"/>
      <c r="AH31" s="360"/>
      <c r="AI31" s="360"/>
      <c r="AL31" s="395"/>
    </row>
    <row r="32" spans="1:38" s="496" customFormat="1" ht="5.25" customHeight="1" x14ac:dyDescent="0.25">
      <c r="B32" s="397" t="s">
        <v>39</v>
      </c>
      <c r="C32" s="509"/>
      <c r="F32" s="509"/>
    </row>
    <row r="33" spans="2:14" s="496" customFormat="1" ht="5.25" customHeight="1" x14ac:dyDescent="0.25">
      <c r="B33" s="397" t="s">
        <v>47</v>
      </c>
      <c r="C33" s="509"/>
      <c r="F33" s="509"/>
    </row>
    <row r="34" spans="2:14" s="496" customFormat="1" ht="13.5" customHeight="1" x14ac:dyDescent="0.25">
      <c r="B34" s="1424" t="str">
        <f>'24solcasaad_pobl'!B34:N34</f>
        <v xml:space="preserve">(1) Cifras INE de población referidas al 01/01/2023. Publicado Censo de Población Anual el 13/12/2023 </v>
      </c>
      <c r="C34" s="1441"/>
      <c r="D34" s="1441"/>
      <c r="E34" s="1441"/>
      <c r="F34" s="1441"/>
      <c r="G34" s="1441"/>
      <c r="H34" s="1441"/>
      <c r="I34" s="1441"/>
      <c r="J34" s="1441"/>
      <c r="K34" s="1441"/>
      <c r="L34" s="1441"/>
      <c r="M34" s="1441"/>
      <c r="N34" s="1441"/>
    </row>
    <row r="35" spans="2:14" ht="29.25" customHeight="1" x14ac:dyDescent="0.25">
      <c r="B35" s="1438"/>
      <c r="C35" s="1438"/>
      <c r="D35" s="1438"/>
      <c r="E35" s="510"/>
    </row>
    <row r="36" spans="2:14" ht="4.5" customHeight="1" x14ac:dyDescent="0.25">
      <c r="B36" s="1418"/>
      <c r="C36" s="1418"/>
      <c r="D36" s="1418"/>
      <c r="E36" s="452"/>
    </row>
  </sheetData>
  <mergeCells count="23">
    <mergeCell ref="B34:N34"/>
    <mergeCell ref="B35:D35"/>
    <mergeCell ref="B36:D36"/>
    <mergeCell ref="J8:K8"/>
    <mergeCell ref="M8:N8"/>
    <mergeCell ref="D9:D10"/>
    <mergeCell ref="E9:E10"/>
    <mergeCell ref="G9:G10"/>
    <mergeCell ref="H9:H10"/>
    <mergeCell ref="J9:J10"/>
    <mergeCell ref="K9:K10"/>
    <mergeCell ref="M9:M10"/>
    <mergeCell ref="N9:N10"/>
    <mergeCell ref="B2:C2"/>
    <mergeCell ref="B3:C3"/>
    <mergeCell ref="A4:N4"/>
    <mergeCell ref="B5:N5"/>
    <mergeCell ref="B7:B10"/>
    <mergeCell ref="D7:E8"/>
    <mergeCell ref="G7:H7"/>
    <mergeCell ref="J7:K7"/>
    <mergeCell ref="M7:N7"/>
    <mergeCell ref="G8:H8"/>
  </mergeCells>
  <printOptions horizontalCentered="1"/>
  <pageMargins left="0" right="0" top="0.43307086614173229" bottom="0.43307086614173229" header="0" footer="0"/>
  <pageSetup paperSize="9" scale="96" orientation="landscape" horizontalDpi="300" verticalDpi="300" r:id="rId1"/>
  <headerFooter alignWithMargins="0"/>
  <rowBreaks count="2" manualBreakCount="2">
    <brk id="34" max="25" man="1"/>
    <brk id="35"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06">
    <tabColor theme="0"/>
    <pageSetUpPr fitToPage="1"/>
  </sheetPr>
  <dimension ref="A1:T43"/>
  <sheetViews>
    <sheetView topLeftCell="A6" zoomScaleNormal="100" workbookViewId="0">
      <selection activeCell="A33" sqref="A33:XFD33"/>
    </sheetView>
  </sheetViews>
  <sheetFormatPr baseColWidth="10" defaultColWidth="11.453125" defaultRowHeight="15" x14ac:dyDescent="0.25"/>
  <cols>
    <col min="1" max="1" width="2" style="212" customWidth="1"/>
    <col min="2" max="2" width="4.54296875" style="212" customWidth="1"/>
    <col min="3" max="3" width="13.453125" style="212" customWidth="1"/>
    <col min="4" max="4" width="0.81640625" style="212" customWidth="1"/>
    <col min="5" max="5" width="7" style="212" customWidth="1"/>
    <col min="6" max="6" width="7.1796875" style="212" customWidth="1"/>
    <col min="7" max="7" width="7" style="212" customWidth="1"/>
    <col min="8" max="8" width="7.1796875" style="212" customWidth="1"/>
    <col min="9" max="9" width="7" style="212" customWidth="1"/>
    <col min="10" max="10" width="7.1796875" style="212" customWidth="1"/>
    <col min="11" max="11" width="7" style="212" customWidth="1"/>
    <col min="12" max="12" width="7.1796875" style="212" customWidth="1"/>
    <col min="13" max="13" width="7" style="212" customWidth="1"/>
    <col min="14" max="14" width="7.1796875" style="212" customWidth="1"/>
    <col min="15" max="15" width="7" style="209" customWidth="1"/>
    <col min="16" max="16" width="5.26953125" style="212" customWidth="1"/>
    <col min="17" max="17" width="7" style="209" customWidth="1"/>
    <col min="18" max="18" width="7.1796875" style="212" customWidth="1"/>
    <col min="19" max="19" width="2.81640625" style="212" customWidth="1"/>
    <col min="20" max="20" width="11.1796875" style="212" customWidth="1"/>
    <col min="21" max="16384" width="11.453125" style="212"/>
  </cols>
  <sheetData>
    <row r="1" spans="1:20" s="209" customFormat="1" ht="13.5" customHeight="1" x14ac:dyDescent="0.25"/>
    <row r="2" spans="1:20" s="211" customFormat="1" ht="66.75" customHeight="1" x14ac:dyDescent="0.3">
      <c r="A2" s="210"/>
      <c r="B2" s="1360"/>
      <c r="C2" s="1360"/>
      <c r="D2" s="1360"/>
      <c r="E2" s="1360"/>
      <c r="F2" s="1360"/>
      <c r="G2" s="1360"/>
      <c r="H2" s="1360"/>
      <c r="I2" s="1360"/>
      <c r="J2" s="1360"/>
      <c r="K2" s="1360"/>
      <c r="L2" s="1360"/>
      <c r="M2" s="1360"/>
      <c r="N2" s="1360"/>
      <c r="O2" s="1360"/>
      <c r="P2" s="1360"/>
      <c r="Q2" s="1360"/>
      <c r="R2" s="1360"/>
      <c r="S2" s="210"/>
      <c r="T2" s="210"/>
    </row>
    <row r="3" spans="1:20" x14ac:dyDescent="0.25">
      <c r="C3" s="1361" t="s">
        <v>315</v>
      </c>
      <c r="D3" s="1361"/>
      <c r="E3" s="1361"/>
    </row>
    <row r="5" spans="1:20" ht="23.25" customHeight="1" x14ac:dyDescent="0.25">
      <c r="B5" s="1362" t="s">
        <v>291</v>
      </c>
      <c r="C5" s="1363"/>
      <c r="D5" s="1363"/>
      <c r="E5" s="1363"/>
      <c r="F5" s="1363"/>
      <c r="G5" s="1363"/>
      <c r="H5" s="1363"/>
      <c r="I5" s="1363"/>
      <c r="J5" s="1363"/>
      <c r="K5" s="1363"/>
      <c r="L5" s="1363"/>
      <c r="M5" s="1363"/>
      <c r="N5" s="1363"/>
      <c r="O5" s="1363"/>
      <c r="P5" s="1363"/>
      <c r="Q5" s="1364">
        <v>45626</v>
      </c>
      <c r="R5" s="1365"/>
      <c r="S5" s="1365"/>
    </row>
    <row r="6" spans="1:20" ht="19" customHeight="1" x14ac:dyDescent="0.25">
      <c r="B6" s="213"/>
      <c r="C6" s="213"/>
      <c r="D6" s="213"/>
      <c r="E6" s="213"/>
      <c r="F6" s="213"/>
      <c r="G6" s="213"/>
      <c r="H6" s="213"/>
      <c r="I6" s="213"/>
      <c r="J6" s="213"/>
      <c r="K6" s="213"/>
      <c r="L6" s="213"/>
      <c r="M6" s="213"/>
      <c r="N6" s="213"/>
      <c r="O6" s="213"/>
      <c r="P6" s="213"/>
      <c r="Q6" s="213"/>
      <c r="R6" s="213"/>
      <c r="S6" s="213"/>
    </row>
    <row r="7" spans="1:20" ht="18.75" customHeight="1" x14ac:dyDescent="0.25">
      <c r="B7" s="1366" t="s">
        <v>316</v>
      </c>
      <c r="C7" s="1366"/>
      <c r="D7" s="1366"/>
      <c r="E7" s="1366"/>
      <c r="F7" s="1366"/>
      <c r="G7" s="1366"/>
      <c r="H7" s="1366"/>
      <c r="I7" s="1366"/>
      <c r="J7" s="1366"/>
      <c r="K7" s="1366"/>
      <c r="L7" s="1366"/>
      <c r="M7" s="1366"/>
      <c r="N7" s="1366"/>
      <c r="O7" s="1366"/>
      <c r="P7" s="1366"/>
      <c r="Q7" s="1366"/>
      <c r="R7" s="1366"/>
      <c r="S7" s="1366"/>
    </row>
    <row r="8" spans="1:20" ht="18.75" customHeight="1" x14ac:dyDescent="0.25">
      <c r="B8" s="1359" t="s">
        <v>317</v>
      </c>
      <c r="C8" s="1359"/>
      <c r="D8" s="1359"/>
      <c r="E8" s="1359"/>
      <c r="F8" s="1359"/>
      <c r="G8" s="1359"/>
      <c r="H8" s="1359"/>
      <c r="I8" s="1359"/>
      <c r="J8" s="1359"/>
      <c r="K8" s="1359"/>
      <c r="L8" s="1359"/>
      <c r="M8" s="1359"/>
      <c r="N8" s="1359"/>
      <c r="O8" s="1359"/>
      <c r="P8" s="1359"/>
      <c r="Q8" s="1359"/>
      <c r="R8" s="1359"/>
      <c r="S8" s="1359"/>
      <c r="T8" s="1359"/>
    </row>
    <row r="9" spans="1:20" ht="18.75" customHeight="1" x14ac:dyDescent="0.25">
      <c r="B9" s="1359" t="s">
        <v>318</v>
      </c>
      <c r="C9" s="1359"/>
      <c r="D9" s="1359"/>
      <c r="E9" s="1359"/>
      <c r="F9" s="1359"/>
      <c r="G9" s="1359"/>
      <c r="H9" s="1359"/>
      <c r="I9" s="1359"/>
      <c r="J9" s="1359"/>
      <c r="K9" s="1359"/>
      <c r="L9" s="1359"/>
      <c r="M9" s="1359"/>
      <c r="N9" s="1359"/>
      <c r="O9" s="1359"/>
      <c r="P9" s="1359"/>
      <c r="Q9" s="1359"/>
      <c r="R9" s="1359"/>
      <c r="S9" s="1359"/>
      <c r="T9" s="1359"/>
    </row>
    <row r="10" spans="1:20" ht="18.75" customHeight="1" x14ac:dyDescent="0.25">
      <c r="B10" s="1359" t="s">
        <v>319</v>
      </c>
      <c r="C10" s="1359"/>
      <c r="D10" s="1359"/>
      <c r="E10" s="1359"/>
      <c r="F10" s="1359"/>
      <c r="G10" s="1359"/>
      <c r="H10" s="1359"/>
      <c r="I10" s="1359"/>
      <c r="J10" s="1359"/>
      <c r="K10" s="1359"/>
      <c r="L10" s="1359"/>
      <c r="M10" s="1359"/>
      <c r="N10" s="1359"/>
      <c r="O10" s="1359"/>
      <c r="P10" s="1359"/>
      <c r="Q10" s="1359"/>
      <c r="R10" s="1359"/>
      <c r="S10" s="1359"/>
      <c r="T10" s="1359"/>
    </row>
    <row r="11" spans="1:20" ht="18.75" customHeight="1" x14ac:dyDescent="0.25">
      <c r="B11" s="1359" t="s">
        <v>320</v>
      </c>
      <c r="C11" s="1359"/>
      <c r="D11" s="1359"/>
      <c r="E11" s="1359"/>
      <c r="F11" s="1359"/>
      <c r="G11" s="1359"/>
      <c r="H11" s="1359"/>
      <c r="I11" s="1359"/>
      <c r="J11" s="1359"/>
      <c r="K11" s="1359"/>
      <c r="L11" s="1359"/>
      <c r="M11" s="1359"/>
      <c r="N11" s="1359"/>
      <c r="O11" s="1359"/>
      <c r="P11" s="1359"/>
      <c r="Q11" s="1359"/>
      <c r="R11" s="1359"/>
      <c r="S11" s="1359"/>
      <c r="T11" s="1359"/>
    </row>
    <row r="12" spans="1:20" ht="18.75" customHeight="1" x14ac:dyDescent="0.25">
      <c r="B12" s="1359" t="s">
        <v>321</v>
      </c>
      <c r="C12" s="1359"/>
      <c r="D12" s="1359"/>
      <c r="E12" s="1359"/>
      <c r="F12" s="1359"/>
      <c r="G12" s="1359"/>
      <c r="H12" s="1359"/>
      <c r="I12" s="1359"/>
      <c r="J12" s="1359"/>
      <c r="K12" s="1359"/>
      <c r="L12" s="1359"/>
      <c r="M12" s="1359"/>
      <c r="N12" s="1359"/>
      <c r="O12" s="1359"/>
      <c r="P12" s="1359"/>
      <c r="Q12" s="1359"/>
      <c r="R12" s="1359"/>
      <c r="S12" s="1359"/>
      <c r="T12" s="1359"/>
    </row>
    <row r="13" spans="1:20" ht="18.75" customHeight="1" x14ac:dyDescent="0.25">
      <c r="B13" s="1359" t="s">
        <v>322</v>
      </c>
      <c r="C13" s="1359"/>
      <c r="D13" s="1359"/>
      <c r="E13" s="1359"/>
      <c r="F13" s="1359"/>
      <c r="G13" s="1359"/>
      <c r="H13" s="1359"/>
      <c r="I13" s="1359"/>
      <c r="J13" s="1359"/>
      <c r="K13" s="1359"/>
      <c r="L13" s="1359"/>
      <c r="M13" s="1359"/>
      <c r="N13" s="1359"/>
      <c r="O13" s="1359"/>
      <c r="P13" s="1359"/>
      <c r="Q13" s="1359"/>
      <c r="R13" s="1359"/>
      <c r="S13" s="1359"/>
      <c r="T13" s="1359"/>
    </row>
    <row r="14" spans="1:20" ht="18.75" customHeight="1" x14ac:dyDescent="0.25">
      <c r="B14" s="214"/>
      <c r="C14" s="214"/>
      <c r="D14" s="214"/>
      <c r="E14" s="214"/>
      <c r="F14" s="214"/>
      <c r="G14" s="214"/>
      <c r="H14" s="214"/>
      <c r="I14" s="214"/>
      <c r="J14" s="214"/>
      <c r="K14" s="214"/>
      <c r="L14" s="214"/>
      <c r="M14" s="214"/>
      <c r="N14" s="214"/>
      <c r="O14" s="214"/>
      <c r="P14" s="214"/>
      <c r="Q14" s="214"/>
      <c r="R14" s="214"/>
      <c r="S14" s="214"/>
    </row>
    <row r="15" spans="1:20" ht="18.75" customHeight="1" x14ac:dyDescent="0.25">
      <c r="B15" s="1366" t="s">
        <v>323</v>
      </c>
      <c r="C15" s="1366"/>
      <c r="D15" s="1366"/>
      <c r="E15" s="1366"/>
      <c r="F15" s="1366"/>
      <c r="G15" s="1366"/>
      <c r="H15" s="1366"/>
      <c r="I15" s="1366"/>
      <c r="J15" s="1366"/>
      <c r="K15" s="1366"/>
      <c r="L15" s="1366"/>
      <c r="M15" s="1366"/>
      <c r="N15" s="1366"/>
      <c r="O15" s="1366"/>
      <c r="P15" s="1366"/>
      <c r="Q15" s="1366"/>
      <c r="R15" s="1366"/>
      <c r="S15" s="1366"/>
    </row>
    <row r="16" spans="1:20" ht="18.75" customHeight="1" x14ac:dyDescent="0.25">
      <c r="B16" s="1359" t="s">
        <v>324</v>
      </c>
      <c r="C16" s="1359"/>
      <c r="D16" s="1359"/>
      <c r="E16" s="1359"/>
      <c r="F16" s="1359"/>
      <c r="G16" s="1359"/>
      <c r="H16" s="1359"/>
      <c r="I16" s="1359"/>
      <c r="J16" s="1359"/>
      <c r="K16" s="1359"/>
      <c r="L16" s="1359"/>
      <c r="M16" s="1359"/>
      <c r="N16" s="1359"/>
      <c r="O16" s="1359"/>
      <c r="P16" s="1359"/>
      <c r="Q16" s="1359"/>
      <c r="R16" s="1359"/>
      <c r="S16" s="1359"/>
    </row>
    <row r="17" spans="2:20" ht="18.75" customHeight="1" x14ac:dyDescent="0.25">
      <c r="B17" s="1359" t="s">
        <v>325</v>
      </c>
      <c r="C17" s="1359"/>
      <c r="D17" s="1359"/>
      <c r="E17" s="1359"/>
      <c r="F17" s="1359"/>
      <c r="G17" s="1359"/>
      <c r="H17" s="1359"/>
      <c r="I17" s="1359"/>
      <c r="J17" s="1359"/>
      <c r="K17" s="1359"/>
      <c r="L17" s="1359"/>
      <c r="M17" s="1359"/>
      <c r="N17" s="1359"/>
      <c r="O17" s="1359"/>
      <c r="P17" s="1359"/>
      <c r="Q17" s="1359"/>
      <c r="R17" s="1359"/>
      <c r="S17" s="1359"/>
      <c r="T17" s="214"/>
    </row>
    <row r="18" spans="2:20" ht="18.75" customHeight="1" x14ac:dyDescent="0.25">
      <c r="B18" s="1359" t="s">
        <v>326</v>
      </c>
      <c r="C18" s="1359"/>
      <c r="D18" s="1359"/>
      <c r="E18" s="1359"/>
      <c r="F18" s="1359"/>
      <c r="G18" s="1359"/>
      <c r="H18" s="1359"/>
      <c r="I18" s="1359"/>
      <c r="J18" s="1359"/>
      <c r="K18" s="1359"/>
      <c r="L18" s="1359"/>
      <c r="M18" s="1359"/>
      <c r="N18" s="1359"/>
      <c r="O18" s="1359"/>
      <c r="P18" s="1359"/>
      <c r="Q18" s="1359"/>
      <c r="R18" s="1359"/>
      <c r="S18" s="1359"/>
      <c r="T18" s="214"/>
    </row>
    <row r="19" spans="2:20" ht="18.75" customHeight="1" x14ac:dyDescent="0.25">
      <c r="B19" s="214"/>
      <c r="C19" s="214"/>
      <c r="D19" s="214"/>
      <c r="E19" s="214"/>
      <c r="F19" s="214"/>
      <c r="G19" s="214"/>
      <c r="H19" s="214"/>
      <c r="I19" s="214"/>
      <c r="J19" s="214"/>
      <c r="K19" s="214"/>
      <c r="L19" s="214"/>
      <c r="M19" s="214"/>
      <c r="N19" s="214"/>
      <c r="O19" s="214"/>
      <c r="P19" s="214"/>
      <c r="Q19" s="214"/>
      <c r="R19" s="214"/>
      <c r="S19" s="214"/>
    </row>
    <row r="20" spans="2:20" ht="18.75" customHeight="1" x14ac:dyDescent="0.25">
      <c r="B20" s="1366" t="s">
        <v>327</v>
      </c>
      <c r="C20" s="1366"/>
      <c r="D20" s="1366"/>
      <c r="E20" s="1366"/>
      <c r="F20" s="1366"/>
      <c r="G20" s="1366"/>
      <c r="H20" s="1366"/>
      <c r="I20" s="1366"/>
      <c r="J20" s="1366"/>
      <c r="K20" s="1366"/>
      <c r="L20" s="1366"/>
      <c r="M20" s="1366"/>
      <c r="N20" s="1366"/>
      <c r="O20" s="1366"/>
      <c r="P20" s="1366"/>
      <c r="Q20" s="1366"/>
      <c r="R20" s="1366"/>
      <c r="S20" s="1366"/>
    </row>
    <row r="21" spans="2:20" ht="18.75" customHeight="1" x14ac:dyDescent="0.25">
      <c r="B21" s="1359" t="s">
        <v>328</v>
      </c>
      <c r="C21" s="1359"/>
      <c r="D21" s="1359"/>
      <c r="E21" s="1359"/>
      <c r="F21" s="1359"/>
      <c r="G21" s="1359"/>
      <c r="H21" s="1359"/>
      <c r="I21" s="1359"/>
      <c r="J21" s="1359"/>
      <c r="K21" s="1359"/>
      <c r="L21" s="1359"/>
      <c r="M21" s="1359"/>
      <c r="N21" s="1359"/>
      <c r="O21" s="1359"/>
      <c r="P21" s="1359"/>
      <c r="Q21" s="1359"/>
      <c r="R21" s="1359"/>
      <c r="S21" s="1359"/>
    </row>
    <row r="22" spans="2:20" ht="18.75" customHeight="1" x14ac:dyDescent="0.25">
      <c r="B22" s="214"/>
      <c r="C22" s="214"/>
      <c r="D22" s="214"/>
      <c r="E22" s="214"/>
      <c r="F22" s="214"/>
      <c r="G22" s="214"/>
      <c r="H22" s="214"/>
      <c r="I22" s="214"/>
      <c r="J22" s="214"/>
      <c r="K22" s="214"/>
      <c r="L22" s="214"/>
      <c r="M22" s="214"/>
      <c r="N22" s="214"/>
      <c r="O22" s="214"/>
      <c r="P22" s="214"/>
      <c r="Q22" s="214"/>
      <c r="R22" s="214"/>
      <c r="S22" s="214"/>
    </row>
    <row r="23" spans="2:20" ht="18.75" customHeight="1" x14ac:dyDescent="0.25">
      <c r="B23" s="1366" t="s">
        <v>329</v>
      </c>
      <c r="C23" s="1366"/>
      <c r="D23" s="1366"/>
      <c r="E23" s="1366"/>
      <c r="F23" s="1366"/>
      <c r="G23" s="1366"/>
      <c r="H23" s="1366"/>
      <c r="I23" s="1366"/>
      <c r="J23" s="1366"/>
      <c r="K23" s="1366"/>
      <c r="L23" s="1366"/>
      <c r="M23" s="1366"/>
      <c r="N23" s="1366"/>
      <c r="O23" s="1366"/>
      <c r="P23" s="1366"/>
      <c r="Q23" s="1366"/>
      <c r="R23" s="1366"/>
      <c r="S23" s="1366"/>
    </row>
    <row r="24" spans="2:20" ht="18.75" customHeight="1" x14ac:dyDescent="0.25">
      <c r="B24" s="1359" t="s">
        <v>329</v>
      </c>
      <c r="C24" s="1359"/>
      <c r="D24" s="1359"/>
      <c r="E24" s="1359"/>
      <c r="F24" s="1359"/>
      <c r="G24" s="1359"/>
      <c r="H24" s="1359"/>
      <c r="I24" s="1359"/>
      <c r="J24" s="1359"/>
      <c r="K24" s="1359"/>
      <c r="L24" s="1359"/>
      <c r="M24" s="1359"/>
      <c r="N24" s="1359"/>
      <c r="O24" s="1359"/>
      <c r="P24" s="1359"/>
      <c r="Q24" s="1359"/>
      <c r="R24" s="1359"/>
      <c r="S24" s="1359"/>
    </row>
    <row r="25" spans="2:20" ht="18.75" customHeight="1" x14ac:dyDescent="0.25">
      <c r="B25" s="1359" t="s">
        <v>330</v>
      </c>
      <c r="C25" s="1359"/>
      <c r="D25" s="1359"/>
      <c r="E25" s="1359"/>
      <c r="F25" s="1359"/>
      <c r="G25" s="1359"/>
      <c r="H25" s="1359"/>
      <c r="I25" s="1359"/>
      <c r="J25" s="1359"/>
      <c r="K25" s="1359"/>
      <c r="L25" s="1359"/>
      <c r="M25" s="1359"/>
      <c r="N25" s="1359"/>
      <c r="O25" s="1359"/>
      <c r="P25" s="1359"/>
      <c r="Q25" s="1359"/>
      <c r="R25" s="1359"/>
      <c r="S25" s="1359"/>
    </row>
    <row r="26" spans="2:20" ht="18.75" customHeight="1" x14ac:dyDescent="0.25">
      <c r="B26" s="214"/>
      <c r="C26" s="214"/>
      <c r="D26" s="214"/>
      <c r="E26" s="214"/>
      <c r="F26" s="214"/>
      <c r="G26" s="214"/>
      <c r="H26" s="214"/>
      <c r="I26" s="214"/>
      <c r="J26" s="214"/>
      <c r="K26" s="214"/>
      <c r="L26" s="214"/>
      <c r="M26" s="214"/>
      <c r="N26" s="214"/>
      <c r="O26" s="214"/>
      <c r="P26" s="214"/>
      <c r="Q26" s="214"/>
      <c r="R26" s="214"/>
      <c r="S26" s="214"/>
    </row>
    <row r="27" spans="2:20" ht="18.75" customHeight="1" x14ac:dyDescent="0.25">
      <c r="B27" s="1366" t="s">
        <v>331</v>
      </c>
      <c r="C27" s="1366"/>
      <c r="D27" s="1366"/>
      <c r="E27" s="1366"/>
      <c r="F27" s="1366"/>
      <c r="G27" s="1366"/>
      <c r="H27" s="1366"/>
      <c r="I27" s="1366"/>
      <c r="J27" s="1366"/>
      <c r="K27" s="1366"/>
      <c r="L27" s="1366"/>
      <c r="M27" s="1366"/>
      <c r="N27" s="1366"/>
      <c r="O27" s="1366"/>
      <c r="P27" s="1366"/>
      <c r="Q27" s="1366"/>
      <c r="R27" s="1366"/>
      <c r="S27" s="1366"/>
    </row>
    <row r="28" spans="2:20" ht="18.75" customHeight="1" x14ac:dyDescent="0.25">
      <c r="B28" s="1359" t="s">
        <v>331</v>
      </c>
      <c r="C28" s="1359"/>
      <c r="D28" s="1359"/>
      <c r="E28" s="1359"/>
      <c r="F28" s="1359"/>
      <c r="G28" s="1359"/>
      <c r="H28" s="1359"/>
      <c r="I28" s="1359"/>
      <c r="J28" s="1359"/>
      <c r="K28" s="1359"/>
      <c r="L28" s="1359"/>
      <c r="M28" s="1359"/>
      <c r="N28" s="1359"/>
      <c r="O28" s="1359"/>
      <c r="P28" s="1359"/>
      <c r="Q28" s="1359"/>
      <c r="R28" s="1359"/>
      <c r="S28" s="1359"/>
    </row>
    <row r="29" spans="2:20" ht="18.75" customHeight="1" x14ac:dyDescent="0.25">
      <c r="B29" s="1359" t="s">
        <v>332</v>
      </c>
      <c r="C29" s="1359"/>
      <c r="D29" s="1359"/>
      <c r="E29" s="1359"/>
      <c r="F29" s="1359"/>
      <c r="G29" s="1359"/>
      <c r="H29" s="1359"/>
      <c r="I29" s="1359"/>
      <c r="J29" s="1359"/>
      <c r="K29" s="1359"/>
      <c r="L29" s="1359"/>
      <c r="M29" s="1359"/>
      <c r="N29" s="1359"/>
      <c r="O29" s="1359"/>
      <c r="P29" s="1359"/>
      <c r="Q29" s="1359"/>
      <c r="R29" s="1359"/>
      <c r="S29" s="1359"/>
    </row>
    <row r="30" spans="2:20" ht="18.75" customHeight="1" x14ac:dyDescent="0.25">
      <c r="B30" s="214"/>
      <c r="C30" s="214"/>
      <c r="D30" s="214"/>
      <c r="E30" s="214"/>
      <c r="F30" s="214"/>
      <c r="G30" s="214"/>
      <c r="H30" s="214"/>
      <c r="I30" s="214"/>
      <c r="J30" s="214"/>
      <c r="K30" s="214"/>
      <c r="L30" s="214"/>
      <c r="M30" s="214"/>
      <c r="N30" s="214"/>
      <c r="O30" s="214"/>
      <c r="P30" s="214"/>
      <c r="Q30" s="214"/>
      <c r="R30" s="214"/>
      <c r="S30" s="214"/>
    </row>
    <row r="31" spans="2:20" ht="18.75" customHeight="1" x14ac:dyDescent="0.25">
      <c r="B31" s="1366" t="s">
        <v>333</v>
      </c>
      <c r="C31" s="1366"/>
      <c r="D31" s="1366"/>
      <c r="E31" s="1366"/>
      <c r="F31" s="1366"/>
      <c r="G31" s="1366"/>
      <c r="H31" s="1366"/>
      <c r="I31" s="1366"/>
      <c r="J31" s="1366"/>
      <c r="K31" s="1366"/>
      <c r="L31" s="1366"/>
      <c r="M31" s="1366"/>
      <c r="N31" s="1366"/>
      <c r="O31" s="1366"/>
      <c r="P31" s="1366"/>
      <c r="Q31" s="1366"/>
      <c r="R31" s="1366"/>
      <c r="S31" s="1366"/>
    </row>
    <row r="32" spans="2:20" ht="18.75" customHeight="1" x14ac:dyDescent="0.25">
      <c r="B32" s="1359" t="s">
        <v>334</v>
      </c>
      <c r="C32" s="1359"/>
      <c r="D32" s="1359"/>
      <c r="E32" s="1359"/>
      <c r="F32" s="1359"/>
      <c r="G32" s="1359"/>
      <c r="H32" s="1359"/>
      <c r="I32" s="1359"/>
      <c r="J32" s="1359"/>
      <c r="K32" s="1359"/>
      <c r="L32" s="1359"/>
      <c r="M32" s="1359"/>
      <c r="N32" s="1359"/>
      <c r="O32" s="1359"/>
      <c r="P32" s="1359"/>
      <c r="Q32" s="1359"/>
      <c r="R32" s="1359"/>
      <c r="S32" s="1359"/>
    </row>
    <row r="33" spans="2:20" ht="18.75" customHeight="1" x14ac:dyDescent="0.25">
      <c r="B33" s="1359" t="s">
        <v>335</v>
      </c>
      <c r="C33" s="1359"/>
      <c r="D33" s="1359"/>
      <c r="E33" s="1359"/>
      <c r="F33" s="1359"/>
      <c r="G33" s="1359"/>
      <c r="H33" s="1359"/>
      <c r="I33" s="1359"/>
      <c r="J33" s="1359"/>
      <c r="K33" s="1359"/>
      <c r="L33" s="1359"/>
      <c r="M33" s="1359"/>
      <c r="N33" s="1359"/>
      <c r="O33" s="1359"/>
      <c r="P33" s="1359"/>
      <c r="Q33" s="1359"/>
      <c r="R33" s="1359"/>
      <c r="S33" s="1359"/>
      <c r="T33" s="214"/>
    </row>
    <row r="34" spans="2:20" ht="18.75" customHeight="1" x14ac:dyDescent="0.25">
      <c r="B34" s="1359" t="s">
        <v>336</v>
      </c>
      <c r="C34" s="1359"/>
      <c r="D34" s="1359"/>
      <c r="E34" s="1359"/>
      <c r="F34" s="1359"/>
      <c r="G34" s="1359"/>
      <c r="H34" s="1359"/>
      <c r="I34" s="1359"/>
      <c r="J34" s="1359"/>
      <c r="K34" s="1359"/>
      <c r="L34" s="1359"/>
      <c r="M34" s="1359"/>
      <c r="N34" s="1359"/>
      <c r="O34" s="1359"/>
      <c r="P34" s="1359"/>
      <c r="Q34" s="1359"/>
      <c r="R34" s="1359"/>
      <c r="S34" s="1359"/>
      <c r="T34" s="214"/>
    </row>
    <row r="35" spans="2:20" ht="15" customHeight="1" x14ac:dyDescent="0.25">
      <c r="B35" s="1359" t="s">
        <v>337</v>
      </c>
      <c r="C35" s="1359"/>
      <c r="D35" s="1359"/>
      <c r="E35" s="1359"/>
      <c r="F35" s="1359"/>
      <c r="G35" s="1359"/>
      <c r="H35" s="1359"/>
      <c r="I35" s="1359"/>
      <c r="J35" s="1359"/>
      <c r="K35" s="1359"/>
      <c r="L35" s="1359"/>
      <c r="M35" s="1359"/>
      <c r="N35" s="1359"/>
      <c r="O35" s="1359"/>
      <c r="P35" s="1359"/>
      <c r="Q35" s="1359"/>
      <c r="R35" s="1359"/>
      <c r="S35" s="1359"/>
      <c r="T35" s="214"/>
    </row>
    <row r="36" spans="2:20" ht="16" customHeight="1" x14ac:dyDescent="0.25">
      <c r="O36" s="215"/>
      <c r="Q36" s="215"/>
    </row>
    <row r="37" spans="2:20" ht="16" customHeight="1" x14ac:dyDescent="0.25"/>
    <row r="38" spans="2:20" ht="16" customHeight="1" x14ac:dyDescent="0.25"/>
    <row r="39" spans="2:20" ht="16" customHeight="1" x14ac:dyDescent="0.25"/>
    <row r="40" spans="2:20" ht="16" customHeight="1" x14ac:dyDescent="0.25"/>
    <row r="41" spans="2:20" ht="16" customHeight="1" x14ac:dyDescent="0.25"/>
    <row r="42" spans="2:20" ht="16" customHeight="1" x14ac:dyDescent="0.25"/>
    <row r="43" spans="2:20" ht="18" customHeight="1" x14ac:dyDescent="0.25"/>
  </sheetData>
  <mergeCells count="28">
    <mergeCell ref="B32:S32"/>
    <mergeCell ref="B33:S33"/>
    <mergeCell ref="B34:S34"/>
    <mergeCell ref="B35:S35"/>
    <mergeCell ref="B31:S31"/>
    <mergeCell ref="B27:S27"/>
    <mergeCell ref="B28:S28"/>
    <mergeCell ref="B16:S16"/>
    <mergeCell ref="B17:S17"/>
    <mergeCell ref="B18:S18"/>
    <mergeCell ref="B20:S20"/>
    <mergeCell ref="B21:S21"/>
    <mergeCell ref="B29:S29"/>
    <mergeCell ref="B15:S15"/>
    <mergeCell ref="B2:R2"/>
    <mergeCell ref="C3:E3"/>
    <mergeCell ref="B5:P5"/>
    <mergeCell ref="Q5:S5"/>
    <mergeCell ref="B7:S7"/>
    <mergeCell ref="B8:T8"/>
    <mergeCell ref="B9:T9"/>
    <mergeCell ref="B10:T10"/>
    <mergeCell ref="B11:T11"/>
    <mergeCell ref="B12:T12"/>
    <mergeCell ref="B13:T13"/>
    <mergeCell ref="B23:S23"/>
    <mergeCell ref="B24:S24"/>
    <mergeCell ref="B25:S25"/>
  </mergeCells>
  <hyperlinks>
    <hyperlink ref="B9:T9" location="'42pbpcasaadpot'!A1" display="4.2. PERSONAS CON RESOLUCIÓN DE PIA EN RELACIÓN A LA POBLACIÓN POTENCIALMENTE DEPENDIENTE DE LAS CCAA." xr:uid="{00000000-0004-0000-1000-000000000000}"/>
    <hyperlink ref="B11:T11" location="'44apbpcasaad'!A1" display="4.4.a, 4.4.b. PERSONAS CON RESOLUCIÓN DE PIA EN RELACIÓN A LA POBLACIÓN DE LAS CCAA POR TRAMOS DE EDAD. GRÁFICO" xr:uid="{00000000-0004-0000-1000-000001000000}"/>
    <hyperlink ref="B17:S17" location="'51aPAPDgrado'!A1" display="5.1.a.-5.1.h. PRESTACIONES POR TIPO DE PRESTACIÓN, COMUNIDAD AUTÓNOMA Y POR GRADO." xr:uid="{00000000-0004-0000-1000-000002000000}"/>
    <hyperlink ref="B21:S21" location="'6perfcuidador'!A1" display="6., 6.1. - 6.3. PERFIL DEL CUIDADOR TOTAL Y POR CCAA" xr:uid="{00000000-0004-0000-1000-000003000000}"/>
    <hyperlink ref="B24:S24" location="'7Intensidad'!A1" display="7. INTENSIDAD DE LA AYUDA A DOMICILIO" xr:uid="{00000000-0004-0000-1000-000004000000}"/>
    <hyperlink ref="B25:S25" location="'71IntensidadCCAA'!A1" display="7.1., 7.1.a.-7.1.b. INTENSIDAD DE LA AYUDA A DOMICILIO POR CCAA Y TIPO DE PRESTACIÓN" xr:uid="{00000000-0004-0000-1000-000005000000}"/>
    <hyperlink ref="B28:S28" location="'8CuantíaPrest'!A1" display="8. CUANTÍA DE LAS PRESTACIONES ECONÓMICAS" xr:uid="{00000000-0004-0000-1000-000006000000}"/>
    <hyperlink ref="B29:S29" location="'81CuantíaPEC_CCAA'!A1" display="8.1.a.-8.1.g. CUANTÍA DE LAS PRESTACIONES POR CCAA Y TIPO DE PRESTACIÓN" xr:uid="{00000000-0004-0000-1000-000007000000}"/>
    <hyperlink ref="B32:S32" location="'9TiempoEspera'!A1" display="9. TIEMPO MEDIO DE RESOLUCIÓN POR CCAA" xr:uid="{00000000-0004-0000-1000-000008000000}"/>
    <hyperlink ref="B8:T8" location="'41benpresaad'!A1" display="4.1., 4.1.1.-4.1.3./4.1.a, 4.1.1.a.-4.1.3.a. PERSONAS CON RESOLUCIÓN DE PIA Y PRESTACIONES TOTALES. POR GRADO. GRÁFICOS" xr:uid="{00000000-0004-0000-1000-000009000000}"/>
    <hyperlink ref="B18:T18" location="'52SubtipoVinculada'!A1" display="5.2., 5.2.1., 5.2.2. y 5.2.3. SUBTIPO DE PRESTACIÓN ECONÓMICA VINCULADA AL SERVICIO. POR GRADO" xr:uid="{00000000-0004-0000-1000-00000A000000}"/>
    <hyperlink ref="B13:S13" location="'46perfpbsaad'!A1" display="4.6., 4.6.a. PERFIL DE LA PERSONA CON RESOLUCIÓN DE PIA POR GRADO: SEXO Y EDAD. GRÁFICO" xr:uid="{00000000-0004-0000-1000-00000B000000}"/>
    <hyperlink ref="B10:T10" location="'43pbpcasaad'!A1" display="4.3., 4.3.1.-4.3.2. PERSONAS CON RESOLUCIÓN DE PIA POR CCAA, SEXO, TRAMOS DE EDAD Y GRADO" xr:uid="{00000000-0004-0000-1000-00000C000000}"/>
    <hyperlink ref="B35:T35" location="'12BenefEfect'!A1" display="12. PERSONAS CON RESOLUCIÓN DE PIA Y PRESTACIÓN EFECTIVA O NO EFECTIVA" xr:uid="{00000000-0004-0000-1000-00000D000000}"/>
    <hyperlink ref="B33:S33" location="'10pendResol'!A1" display="10.1., 10.2., 10.3. PERSONAS PENDIENTES DE RESOLUCIÓN DE GRADO O PENDIENTES DE RESOLUCIÓN DE PIA" xr:uid="{00000000-0004-0000-1000-00000E000000}"/>
    <hyperlink ref="B16:S16" location="'51pbgrado'!A1" display="5.1. PRESTACIONES Y RESOLUCIONES DE PIA POR GRADO" xr:uid="{00000000-0004-0000-1000-00000F000000}"/>
    <hyperlink ref="B34:S34" location="'11ListaEspera'!A1" display="11., 11.1.-11.3. PERSONAS BENEFICIARIAS CON DERECHO Y RESOLUCIONES DE PIA POR CCAA Y GRADO" xr:uid="{00000000-0004-0000-1000-000010000000}"/>
    <hyperlink ref="B12:S12" location="'45ResolPIAAltaBaj'!A1" display="4.5. ALTAS Y BAJAS DE RESOLUCIONES DE PIA EN EL ÚLTIMO MES " xr:uid="{00000000-0004-0000-1000-000011000000}"/>
  </hyperlinks>
  <pageMargins left="1.0236220472440944" right="0.23622047244094491" top="0.47244094488188981" bottom="0.47244094488188981" header="0.31496062992125984" footer="0.31496062992125984"/>
  <pageSetup paperSize="9" scale="78" orientation="landscape" horizontalDpi="300" verticalDpi="300"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Hoja38">
    <tabColor theme="0"/>
  </sheetPr>
  <dimension ref="A1:AX38"/>
  <sheetViews>
    <sheetView showGridLines="0" topLeftCell="E4" zoomScaleNormal="100" workbookViewId="0">
      <selection activeCell="B34" sqref="B34:P34"/>
    </sheetView>
  </sheetViews>
  <sheetFormatPr baseColWidth="10" defaultColWidth="11.453125" defaultRowHeight="15" x14ac:dyDescent="0.25"/>
  <cols>
    <col min="1" max="1" width="1.1796875" style="88" customWidth="1"/>
    <col min="2" max="2" width="28.7265625" style="88" customWidth="1"/>
    <col min="3" max="3" width="0.54296875" style="88" customWidth="1"/>
    <col min="4" max="4" width="11.81640625" style="88" customWidth="1"/>
    <col min="5" max="5" width="7.7265625" style="88" customWidth="1"/>
    <col min="6" max="6" width="0.453125" style="88" customWidth="1"/>
    <col min="7" max="7" width="12.453125" style="88" customWidth="1"/>
    <col min="8" max="8" width="6.26953125" style="88" customWidth="1"/>
    <col min="9" max="9" width="0.453125" style="88" customWidth="1"/>
    <col min="10" max="10" width="10.81640625" style="88" customWidth="1"/>
    <col min="11" max="11" width="6.26953125" style="88" customWidth="1"/>
    <col min="12" max="12" width="0.453125" style="88" customWidth="1"/>
    <col min="13" max="13" width="11.81640625" style="88" customWidth="1"/>
    <col min="14" max="14" width="6.26953125" style="88" customWidth="1"/>
    <col min="15" max="15" width="0.7265625" style="86" customWidth="1"/>
    <col min="16" max="16" width="10.1796875" style="88" bestFit="1" customWidth="1"/>
    <col min="17" max="17" width="8.54296875" style="88" customWidth="1"/>
    <col min="18" max="18" width="0.453125" style="88" customWidth="1"/>
    <col min="19" max="19" width="8.453125" style="88" bestFit="1" customWidth="1"/>
    <col min="20" max="20" width="7.81640625" style="88" bestFit="1" customWidth="1"/>
    <col min="21" max="21" width="0.453125" style="88" customWidth="1"/>
    <col min="22" max="22" width="8.453125" style="88" bestFit="1" customWidth="1"/>
    <col min="23" max="23" width="7.7265625" style="88" bestFit="1" customWidth="1"/>
    <col min="24" max="24" width="0.453125" style="88" customWidth="1"/>
    <col min="25" max="25" width="8.453125" style="88" bestFit="1" customWidth="1"/>
    <col min="26" max="26" width="7.7265625" style="88" bestFit="1" customWidth="1"/>
    <col min="27" max="27" width="11.453125" style="88"/>
    <col min="28" max="30" width="2.453125" style="88" bestFit="1" customWidth="1"/>
    <col min="31" max="31" width="13" style="88" bestFit="1" customWidth="1"/>
    <col min="32" max="32" width="3.453125" style="88" bestFit="1" customWidth="1"/>
    <col min="33" max="33" width="3.81640625" style="88" customWidth="1"/>
    <col min="34" max="36" width="2.453125" style="88" bestFit="1" customWidth="1"/>
    <col min="37" max="37" width="8.453125" style="88" bestFit="1" customWidth="1"/>
    <col min="38" max="38" width="3.453125" style="88" bestFit="1" customWidth="1"/>
    <col min="39" max="39" width="3.54296875" style="88" customWidth="1"/>
    <col min="40" max="42" width="2.453125" style="88" bestFit="1" customWidth="1"/>
    <col min="43" max="43" width="8.453125" style="88" bestFit="1" customWidth="1"/>
    <col min="44" max="44" width="4.1796875" style="88" bestFit="1" customWidth="1"/>
    <col min="45" max="45" width="3.26953125" style="88" customWidth="1"/>
    <col min="46" max="46" width="4.26953125" style="88" bestFit="1" customWidth="1"/>
    <col min="47" max="47" width="2.453125" style="88" bestFit="1" customWidth="1"/>
    <col min="48" max="48" width="4.26953125" style="88" bestFit="1" customWidth="1"/>
    <col min="49" max="49" width="8.453125" style="88" bestFit="1" customWidth="1"/>
    <col min="50" max="50" width="4.26953125" style="88" bestFit="1" customWidth="1"/>
    <col min="51" max="16384" width="11.453125" style="88"/>
  </cols>
  <sheetData>
    <row r="1" spans="1:50" s="32" customFormat="1" ht="15" customHeight="1" x14ac:dyDescent="0.25">
      <c r="B1" s="33"/>
      <c r="C1" s="34"/>
      <c r="F1" s="34"/>
      <c r="I1" s="34"/>
      <c r="O1" s="35"/>
      <c r="R1" s="34"/>
      <c r="S1" s="32" t="s">
        <v>135</v>
      </c>
      <c r="V1" s="32" t="s">
        <v>16</v>
      </c>
      <c r="Y1" s="32" t="s">
        <v>15</v>
      </c>
    </row>
    <row r="2" spans="1:50" s="36" customFormat="1" ht="52.5" customHeight="1" x14ac:dyDescent="0.3">
      <c r="B2" s="1447"/>
      <c r="C2" s="1447"/>
      <c r="D2" s="1447"/>
      <c r="E2" s="1447"/>
      <c r="F2" s="1447"/>
      <c r="G2" s="1447"/>
      <c r="H2" s="1447"/>
      <c r="I2" s="1447"/>
      <c r="O2" s="37"/>
    </row>
    <row r="3" spans="1:50" s="38" customFormat="1" ht="4.5" customHeight="1" x14ac:dyDescent="0.25">
      <c r="B3" s="1448"/>
      <c r="C3" s="1448"/>
      <c r="D3" s="1448"/>
      <c r="E3" s="1448"/>
      <c r="F3" s="1448"/>
      <c r="G3" s="1448"/>
      <c r="H3" s="1448"/>
      <c r="I3" s="1448"/>
      <c r="O3" s="37"/>
    </row>
    <row r="4" spans="1:50" s="38" customFormat="1" ht="17.25" customHeight="1" x14ac:dyDescent="0.25">
      <c r="A4" s="1448" t="s">
        <v>193</v>
      </c>
      <c r="B4" s="1448"/>
      <c r="C4" s="1448"/>
      <c r="D4" s="1448"/>
      <c r="E4" s="1448"/>
      <c r="F4" s="1448"/>
      <c r="G4" s="1448"/>
      <c r="H4" s="1448"/>
      <c r="I4" s="1448"/>
      <c r="J4" s="1448"/>
      <c r="K4" s="1448"/>
      <c r="L4" s="1448"/>
      <c r="M4" s="1448"/>
      <c r="N4" s="1448"/>
      <c r="O4" s="1448"/>
      <c r="P4" s="1448"/>
      <c r="Q4" s="1448"/>
      <c r="R4" s="1448"/>
      <c r="S4" s="1448"/>
      <c r="T4" s="1448"/>
      <c r="U4" s="1448"/>
      <c r="V4" s="1448"/>
      <c r="W4" s="1448"/>
      <c r="X4" s="1448"/>
      <c r="Y4" s="1448"/>
      <c r="Z4" s="1448"/>
    </row>
    <row r="5" spans="1:50" s="38" customFormat="1" ht="17.25" customHeight="1" x14ac:dyDescent="0.25">
      <c r="B5" s="1456" t="e">
        <f>#REF!</f>
        <v>#REF!</v>
      </c>
      <c r="C5" s="1456"/>
      <c r="D5" s="1456"/>
      <c r="E5" s="1456"/>
      <c r="F5" s="1456"/>
      <c r="G5" s="1456"/>
      <c r="H5" s="1456"/>
      <c r="I5" s="1456"/>
      <c r="J5" s="1456"/>
      <c r="K5" s="1456"/>
      <c r="L5" s="1456"/>
      <c r="M5" s="1456"/>
      <c r="N5" s="1456"/>
      <c r="O5" s="1456"/>
      <c r="P5" s="1456"/>
      <c r="Q5" s="1456"/>
      <c r="R5" s="1456"/>
      <c r="S5" s="1456"/>
      <c r="T5" s="1456"/>
      <c r="U5" s="1456"/>
      <c r="V5" s="1456"/>
      <c r="W5" s="1456"/>
      <c r="X5" s="1456"/>
      <c r="Y5" s="1456"/>
      <c r="Z5" s="1456"/>
    </row>
    <row r="6" spans="1:50" s="38" customFormat="1" ht="6" customHeight="1" x14ac:dyDescent="0.25">
      <c r="O6" s="37"/>
    </row>
    <row r="7" spans="1:50" s="41" customFormat="1" ht="12.75" customHeight="1" x14ac:dyDescent="0.25">
      <c r="A7" s="39"/>
      <c r="B7" s="1449" t="s">
        <v>12</v>
      </c>
      <c r="C7" s="40"/>
      <c r="D7" s="1444" t="s">
        <v>109</v>
      </c>
      <c r="E7" s="1442"/>
      <c r="F7" s="181"/>
      <c r="G7" s="1442"/>
      <c r="H7" s="1442"/>
      <c r="I7" s="181"/>
      <c r="J7" s="1442"/>
      <c r="K7" s="1442"/>
      <c r="L7" s="181"/>
      <c r="M7" s="1442"/>
      <c r="N7" s="1443"/>
      <c r="O7" s="40"/>
      <c r="P7" s="1444" t="s">
        <v>30</v>
      </c>
      <c r="Q7" s="1442"/>
      <c r="R7" s="181"/>
      <c r="S7" s="1442"/>
      <c r="T7" s="1442"/>
      <c r="U7" s="181"/>
      <c r="V7" s="1442"/>
      <c r="W7" s="1442"/>
      <c r="X7" s="181"/>
      <c r="Y7" s="1442"/>
      <c r="Z7" s="1443"/>
      <c r="AA7" s="116"/>
      <c r="AB7" s="116"/>
      <c r="AC7" s="117"/>
      <c r="AD7" s="117"/>
      <c r="AE7" s="117"/>
      <c r="AF7" s="117"/>
      <c r="AG7" s="117"/>
      <c r="AH7" s="117"/>
      <c r="AI7" s="118"/>
    </row>
    <row r="8" spans="1:50" s="41" customFormat="1" ht="33.75" customHeight="1" x14ac:dyDescent="0.25">
      <c r="A8" s="39"/>
      <c r="B8" s="1450"/>
      <c r="C8" s="40"/>
      <c r="D8" s="1453"/>
      <c r="E8" s="1454"/>
      <c r="F8" s="40"/>
      <c r="G8" s="1444" t="s">
        <v>169</v>
      </c>
      <c r="H8" s="1443"/>
      <c r="I8" s="40"/>
      <c r="J8" s="1444" t="s">
        <v>175</v>
      </c>
      <c r="K8" s="1443"/>
      <c r="L8" s="40"/>
      <c r="M8" s="1444" t="s">
        <v>170</v>
      </c>
      <c r="N8" s="1443"/>
      <c r="O8" s="40"/>
      <c r="P8" s="1453"/>
      <c r="Q8" s="1455"/>
      <c r="R8" s="130"/>
      <c r="S8" s="1444" t="s">
        <v>176</v>
      </c>
      <c r="T8" s="1443"/>
      <c r="U8" s="40"/>
      <c r="V8" s="1444" t="s">
        <v>177</v>
      </c>
      <c r="W8" s="1443"/>
      <c r="X8" s="40"/>
      <c r="Y8" s="1444" t="s">
        <v>178</v>
      </c>
      <c r="Z8" s="1443"/>
      <c r="AA8" s="116"/>
      <c r="AB8" s="116"/>
      <c r="AC8" s="117"/>
      <c r="AD8" s="117"/>
      <c r="AE8" s="117"/>
      <c r="AF8" s="117"/>
      <c r="AG8" s="117"/>
      <c r="AH8" s="117"/>
      <c r="AI8" s="118"/>
    </row>
    <row r="9" spans="1:50" s="46" customFormat="1" ht="36.75" customHeight="1" x14ac:dyDescent="0.25">
      <c r="A9" s="42"/>
      <c r="B9" s="1451"/>
      <c r="C9" s="43"/>
      <c r="D9" s="44" t="s">
        <v>9</v>
      </c>
      <c r="E9" s="45" t="s">
        <v>10</v>
      </c>
      <c r="F9" s="43"/>
      <c r="G9" s="44" t="s">
        <v>9</v>
      </c>
      <c r="H9" s="91" t="s">
        <v>10</v>
      </c>
      <c r="I9" s="43"/>
      <c r="J9" s="44" t="s">
        <v>9</v>
      </c>
      <c r="K9" s="91" t="s">
        <v>10</v>
      </c>
      <c r="L9" s="43"/>
      <c r="M9" s="44" t="s">
        <v>9</v>
      </c>
      <c r="N9" s="91" t="s">
        <v>10</v>
      </c>
      <c r="O9" s="43"/>
      <c r="P9" s="44" t="s">
        <v>9</v>
      </c>
      <c r="Q9" s="45" t="s">
        <v>111</v>
      </c>
      <c r="R9" s="43"/>
      <c r="S9" s="44" t="s">
        <v>9</v>
      </c>
      <c r="T9" s="91" t="s">
        <v>111</v>
      </c>
      <c r="U9" s="43"/>
      <c r="V9" s="44" t="s">
        <v>9</v>
      </c>
      <c r="W9" s="91" t="s">
        <v>111</v>
      </c>
      <c r="X9" s="43"/>
      <c r="Y9" s="44" t="s">
        <v>9</v>
      </c>
      <c r="Z9" s="91" t="s">
        <v>111</v>
      </c>
      <c r="AA9" s="119"/>
      <c r="AB9" s="120"/>
      <c r="AC9" s="94"/>
      <c r="AD9" s="94"/>
      <c r="AE9" s="94"/>
      <c r="AF9" s="94"/>
      <c r="AG9" s="121"/>
      <c r="AH9" s="121"/>
      <c r="AI9" s="121"/>
    </row>
    <row r="10" spans="1:50" s="50" customFormat="1" ht="4.5" customHeight="1" x14ac:dyDescent="0.25">
      <c r="A10" s="47"/>
      <c r="B10" s="48"/>
      <c r="C10" s="49"/>
      <c r="D10" s="48"/>
      <c r="E10" s="48"/>
      <c r="F10" s="49"/>
      <c r="G10" s="48"/>
      <c r="H10" s="48"/>
      <c r="I10" s="49"/>
      <c r="J10" s="48"/>
      <c r="K10" s="48"/>
      <c r="L10" s="49"/>
      <c r="M10" s="48"/>
      <c r="N10" s="48"/>
      <c r="O10" s="49"/>
      <c r="P10" s="48"/>
      <c r="Q10" s="48"/>
      <c r="R10" s="49"/>
      <c r="S10" s="48"/>
      <c r="T10" s="48"/>
      <c r="U10" s="49"/>
      <c r="V10" s="48"/>
      <c r="W10" s="48"/>
      <c r="X10" s="49"/>
      <c r="Y10" s="48"/>
      <c r="Z10" s="48"/>
      <c r="AA10" s="116"/>
      <c r="AB10" s="120"/>
      <c r="AC10" s="94"/>
      <c r="AD10" s="94"/>
      <c r="AE10" s="94"/>
      <c r="AF10" s="94"/>
      <c r="AG10" s="58"/>
      <c r="AH10" s="58"/>
      <c r="AI10" s="58"/>
    </row>
    <row r="11" spans="1:50" s="59" customFormat="1" ht="18" customHeight="1" x14ac:dyDescent="0.2">
      <c r="A11" s="51"/>
      <c r="B11" s="52" t="s">
        <v>8</v>
      </c>
      <c r="C11" s="53"/>
      <c r="D11" s="108">
        <f>G11+J11+M11</f>
        <v>8384408</v>
      </c>
      <c r="E11" s="28">
        <f t="shared" ref="E11:E28" si="0">D11*100/$D$30</f>
        <v>17.944934163017855</v>
      </c>
      <c r="F11" s="53"/>
      <c r="G11" s="54">
        <f>'3solcasaad'!G11</f>
        <v>6973463</v>
      </c>
      <c r="H11" s="182">
        <f>G11*100/$G$30</f>
        <v>18.441080349722064</v>
      </c>
      <c r="I11" s="53"/>
      <c r="J11" s="54">
        <f>'3solcasaad'!J11</f>
        <v>999769</v>
      </c>
      <c r="K11" s="182">
        <f>J11*100/$J$30</f>
        <v>16.561910466829101</v>
      </c>
      <c r="L11" s="53"/>
      <c r="M11" s="54">
        <f>'3solcasaad'!M11</f>
        <v>411176</v>
      </c>
      <c r="N11" s="182">
        <f t="shared" ref="N11:N28" si="1">M11*100/$M$30</f>
        <v>14.318732272482714</v>
      </c>
      <c r="O11" s="53"/>
      <c r="P11" s="56" t="e">
        <f>S11+V11+Y11</f>
        <v>#REF!</v>
      </c>
      <c r="Q11" s="57" t="e">
        <f>P11*100/D11</f>
        <v>#REF!</v>
      </c>
      <c r="R11" s="53"/>
      <c r="S11" s="54" t="e">
        <f>GETPIVOTDATA("Cuenta número de expedientes",#REF!,"CCAA",$B11,"TramoEdad",S$1)</f>
        <v>#REF!</v>
      </c>
      <c r="T11" s="55" t="e">
        <f>S11*100/G11</f>
        <v>#REF!</v>
      </c>
      <c r="U11" s="53"/>
      <c r="V11" s="54" t="e">
        <f>GETPIVOTDATA("Cuenta número de expedientes",#REF!,"CCAA",$B11,"TramoEdad",V$1)</f>
        <v>#REF!</v>
      </c>
      <c r="W11" s="55" t="e">
        <f>V11*100/J11</f>
        <v>#REF!</v>
      </c>
      <c r="X11" s="53"/>
      <c r="Y11" s="54" t="e">
        <f>GETPIVOTDATA("Cuenta número de expedientes",#REF!,"CCAA",$B11,"TramoEdad",Y$1)</f>
        <v>#REF!</v>
      </c>
      <c r="Z11" s="55" t="e">
        <f>Y11*100/M11</f>
        <v>#REF!</v>
      </c>
      <c r="AA11" s="188"/>
      <c r="AB11" s="92"/>
      <c r="AC11" s="92"/>
      <c r="AD11" s="92"/>
      <c r="AE11" s="93"/>
      <c r="AF11" s="122"/>
      <c r="AG11" s="58"/>
      <c r="AH11" s="92"/>
      <c r="AI11" s="92"/>
      <c r="AJ11" s="92"/>
      <c r="AK11" s="93"/>
      <c r="AL11" s="122"/>
      <c r="AN11" s="92"/>
      <c r="AO11" s="92"/>
      <c r="AP11" s="92"/>
      <c r="AQ11" s="93"/>
      <c r="AR11" s="122"/>
      <c r="AT11" s="92"/>
      <c r="AU11" s="92"/>
      <c r="AV11" s="92"/>
      <c r="AW11" s="93"/>
      <c r="AX11" s="122"/>
    </row>
    <row r="12" spans="1:50" s="59" customFormat="1" ht="18" customHeight="1" x14ac:dyDescent="0.2">
      <c r="A12" s="51"/>
      <c r="B12" s="60" t="s">
        <v>7</v>
      </c>
      <c r="C12" s="53"/>
      <c r="D12" s="109">
        <f t="shared" ref="D12:D28" si="2">G12+J12+M12</f>
        <v>1308728</v>
      </c>
      <c r="E12" s="29">
        <f t="shared" si="0"/>
        <v>2.801037091384154</v>
      </c>
      <c r="F12" s="53"/>
      <c r="G12" s="61">
        <f>'3solcasaad'!G12</f>
        <v>1025808</v>
      </c>
      <c r="H12" s="183">
        <f t="shared" ref="H12:H28" si="3">G12*100/$G$30</f>
        <v>2.7127135759360437</v>
      </c>
      <c r="I12" s="53"/>
      <c r="J12" s="61">
        <f>'3solcasaad'!J12</f>
        <v>180311</v>
      </c>
      <c r="K12" s="183">
        <f t="shared" ref="K12:K28" si="4">J12*100/$J$30</f>
        <v>2.9869846316343294</v>
      </c>
      <c r="L12" s="53"/>
      <c r="M12" s="61">
        <f>'3solcasaad'!M12</f>
        <v>102609</v>
      </c>
      <c r="N12" s="183">
        <f t="shared" si="1"/>
        <v>3.5732406554545468</v>
      </c>
      <c r="O12" s="53"/>
      <c r="P12" s="63" t="e">
        <f t="shared" ref="P12:P28" si="5">S12+V12+Y12</f>
        <v>#REF!</v>
      </c>
      <c r="Q12" s="64" t="e">
        <f t="shared" ref="Q12:Q28" si="6">P12*100/D12</f>
        <v>#REF!</v>
      </c>
      <c r="R12" s="53"/>
      <c r="S12" s="61" t="e">
        <f>GETPIVOTDATA("Cuenta número de expedientes",#REF!,"CCAA",$B12,"TramoEdad",S$1)</f>
        <v>#REF!</v>
      </c>
      <c r="T12" s="62" t="e">
        <f t="shared" ref="T12:T28" si="7">S12*100/G12</f>
        <v>#REF!</v>
      </c>
      <c r="U12" s="53"/>
      <c r="V12" s="61" t="e">
        <f>GETPIVOTDATA("Cuenta número de expedientes",#REF!,"CCAA",$B12,"TramoEdad",V$1)</f>
        <v>#REF!</v>
      </c>
      <c r="W12" s="62" t="e">
        <f t="shared" ref="W12:W28" si="8">V12*100/J12</f>
        <v>#REF!</v>
      </c>
      <c r="X12" s="53"/>
      <c r="Y12" s="61" t="e">
        <f>GETPIVOTDATA("Cuenta número de expedientes",#REF!,"CCAA",$B12,"TramoEdad",Y$1)</f>
        <v>#REF!</v>
      </c>
      <c r="Z12" s="62" t="e">
        <f t="shared" ref="Z12:Z28" si="9">Y12*100/M12</f>
        <v>#REF!</v>
      </c>
      <c r="AA12" s="188"/>
      <c r="AB12" s="92"/>
      <c r="AC12" s="92"/>
      <c r="AD12" s="92"/>
      <c r="AE12" s="93"/>
      <c r="AF12" s="122"/>
      <c r="AG12" s="58"/>
      <c r="AH12" s="92"/>
      <c r="AI12" s="92"/>
      <c r="AJ12" s="92"/>
      <c r="AK12" s="93"/>
      <c r="AL12" s="122"/>
      <c r="AN12" s="92"/>
      <c r="AO12" s="92"/>
      <c r="AP12" s="92"/>
      <c r="AQ12" s="93"/>
      <c r="AR12" s="122"/>
      <c r="AT12" s="92"/>
      <c r="AU12" s="92"/>
      <c r="AV12" s="92"/>
      <c r="AW12" s="93"/>
      <c r="AX12" s="122"/>
    </row>
    <row r="13" spans="1:50" s="59" customFormat="1" ht="18" customHeight="1" x14ac:dyDescent="0.2">
      <c r="A13" s="51"/>
      <c r="B13" s="60" t="s">
        <v>37</v>
      </c>
      <c r="C13" s="53"/>
      <c r="D13" s="109">
        <f t="shared" si="2"/>
        <v>1028244</v>
      </c>
      <c r="E13" s="29">
        <f t="shared" si="0"/>
        <v>2.2007243544825266</v>
      </c>
      <c r="F13" s="53"/>
      <c r="G13" s="61">
        <f>'3solcasaad'!G13</f>
        <v>768630</v>
      </c>
      <c r="H13" s="183">
        <f t="shared" si="3"/>
        <v>2.0326153002040548</v>
      </c>
      <c r="I13" s="53"/>
      <c r="J13" s="61">
        <f>'3solcasaad'!J13</f>
        <v>168505</v>
      </c>
      <c r="K13" s="183">
        <f t="shared" si="4"/>
        <v>2.7914095388165041</v>
      </c>
      <c r="L13" s="53"/>
      <c r="M13" s="61">
        <f>'3solcasaad'!M13</f>
        <v>91109</v>
      </c>
      <c r="N13" s="183">
        <f t="shared" si="1"/>
        <v>3.1727663545869107</v>
      </c>
      <c r="O13" s="53"/>
      <c r="P13" s="63" t="e">
        <f t="shared" si="5"/>
        <v>#REF!</v>
      </c>
      <c r="Q13" s="64" t="e">
        <f t="shared" si="6"/>
        <v>#REF!</v>
      </c>
      <c r="R13" s="53"/>
      <c r="S13" s="61" t="e">
        <f>GETPIVOTDATA("Cuenta número de expedientes",#REF!,"CCAA",$B13,"TramoEdad",S$1)</f>
        <v>#REF!</v>
      </c>
      <c r="T13" s="62" t="e">
        <f t="shared" si="7"/>
        <v>#REF!</v>
      </c>
      <c r="U13" s="53"/>
      <c r="V13" s="61" t="e">
        <f>GETPIVOTDATA("Cuenta número de expedientes",#REF!,"CCAA",$B13,"TramoEdad",V$1)</f>
        <v>#REF!</v>
      </c>
      <c r="W13" s="62" t="e">
        <f t="shared" si="8"/>
        <v>#REF!</v>
      </c>
      <c r="X13" s="53"/>
      <c r="Y13" s="61" t="e">
        <f>GETPIVOTDATA("Cuenta número de expedientes",#REF!,"CCAA",$B13,"TramoEdad",Y$1)</f>
        <v>#REF!</v>
      </c>
      <c r="Z13" s="62" t="e">
        <f t="shared" si="9"/>
        <v>#REF!</v>
      </c>
      <c r="AA13" s="188"/>
      <c r="AB13" s="92"/>
      <c r="AC13" s="92"/>
      <c r="AD13" s="92"/>
      <c r="AE13" s="93"/>
      <c r="AF13" s="123"/>
      <c r="AG13" s="58"/>
      <c r="AH13" s="92"/>
      <c r="AI13" s="92"/>
      <c r="AJ13" s="92"/>
      <c r="AK13" s="93"/>
      <c r="AL13" s="122"/>
      <c r="AN13" s="92"/>
      <c r="AO13" s="92"/>
      <c r="AP13" s="92"/>
      <c r="AQ13" s="93"/>
      <c r="AR13" s="122"/>
      <c r="AT13" s="92"/>
      <c r="AU13" s="92"/>
      <c r="AV13" s="92"/>
      <c r="AW13" s="93"/>
      <c r="AX13" s="122"/>
    </row>
    <row r="14" spans="1:50" s="59" customFormat="1" ht="18" customHeight="1" x14ac:dyDescent="0.2">
      <c r="A14" s="51"/>
      <c r="B14" s="60" t="s">
        <v>38</v>
      </c>
      <c r="C14" s="53"/>
      <c r="D14" s="109">
        <f t="shared" si="2"/>
        <v>1128908</v>
      </c>
      <c r="E14" s="29">
        <f t="shared" si="0"/>
        <v>2.4161729410238815</v>
      </c>
      <c r="F14" s="53"/>
      <c r="G14" s="61">
        <f>'3solcasaad'!G14</f>
        <v>954069</v>
      </c>
      <c r="H14" s="183">
        <f t="shared" si="3"/>
        <v>2.5230022856906213</v>
      </c>
      <c r="I14" s="53"/>
      <c r="J14" s="61">
        <f>'3solcasaad'!J14</f>
        <v>125636</v>
      </c>
      <c r="K14" s="183">
        <f t="shared" si="4"/>
        <v>2.0812529528426476</v>
      </c>
      <c r="L14" s="53"/>
      <c r="M14" s="61">
        <f>'3solcasaad'!M14</f>
        <v>49203</v>
      </c>
      <c r="N14" s="183">
        <f t="shared" si="1"/>
        <v>1.7134380022252442</v>
      </c>
      <c r="O14" s="53"/>
      <c r="P14" s="63" t="e">
        <f t="shared" si="5"/>
        <v>#REF!</v>
      </c>
      <c r="Q14" s="64" t="e">
        <f t="shared" si="6"/>
        <v>#REF!</v>
      </c>
      <c r="R14" s="53"/>
      <c r="S14" s="61" t="e">
        <f>GETPIVOTDATA("Cuenta número de expedientes",#REF!,"CCAA",$B14,"TramoEdad",S$1)</f>
        <v>#REF!</v>
      </c>
      <c r="T14" s="62" t="e">
        <f t="shared" si="7"/>
        <v>#REF!</v>
      </c>
      <c r="U14" s="53"/>
      <c r="V14" s="61" t="e">
        <f>GETPIVOTDATA("Cuenta número de expedientes",#REF!,"CCAA",$B14,"TramoEdad",V$1)</f>
        <v>#REF!</v>
      </c>
      <c r="W14" s="62" t="e">
        <f t="shared" si="8"/>
        <v>#REF!</v>
      </c>
      <c r="X14" s="53"/>
      <c r="Y14" s="61" t="e">
        <f>GETPIVOTDATA("Cuenta número de expedientes",#REF!,"CCAA",$B14,"TramoEdad",Y$1)</f>
        <v>#REF!</v>
      </c>
      <c r="Z14" s="62" t="e">
        <f t="shared" si="9"/>
        <v>#REF!</v>
      </c>
      <c r="AA14" s="188"/>
      <c r="AB14" s="92"/>
      <c r="AC14" s="92"/>
      <c r="AD14" s="92"/>
      <c r="AE14" s="93"/>
      <c r="AF14" s="122"/>
      <c r="AG14" s="58"/>
      <c r="AH14" s="92"/>
      <c r="AI14" s="92"/>
      <c r="AJ14" s="92"/>
      <c r="AK14" s="93"/>
      <c r="AL14" s="122"/>
      <c r="AN14" s="92"/>
      <c r="AO14" s="92"/>
      <c r="AP14" s="92"/>
      <c r="AQ14" s="93"/>
      <c r="AR14" s="122"/>
      <c r="AT14" s="92"/>
      <c r="AU14" s="92"/>
      <c r="AV14" s="92"/>
      <c r="AW14" s="93"/>
      <c r="AX14" s="122"/>
    </row>
    <row r="15" spans="1:50" s="59" customFormat="1" ht="18" customHeight="1" x14ac:dyDescent="0.2">
      <c r="A15" s="51"/>
      <c r="B15" s="60" t="s">
        <v>6</v>
      </c>
      <c r="C15" s="53"/>
      <c r="D15" s="109">
        <f t="shared" si="2"/>
        <v>2127685</v>
      </c>
      <c r="E15" s="29">
        <f t="shared" si="0"/>
        <v>4.5538298284912475</v>
      </c>
      <c r="F15" s="53"/>
      <c r="G15" s="61">
        <f>'3solcasaad'!G15</f>
        <v>1796155</v>
      </c>
      <c r="H15" s="183">
        <f t="shared" si="3"/>
        <v>4.7498694229187182</v>
      </c>
      <c r="I15" s="53"/>
      <c r="J15" s="61">
        <f>'3solcasaad'!J15</f>
        <v>243113</v>
      </c>
      <c r="K15" s="183">
        <f t="shared" si="4"/>
        <v>4.0273460562612193</v>
      </c>
      <c r="L15" s="53"/>
      <c r="M15" s="61">
        <f>'3solcasaad'!M15</f>
        <v>88417</v>
      </c>
      <c r="N15" s="183">
        <f t="shared" si="1"/>
        <v>3.0790205443316343</v>
      </c>
      <c r="O15" s="53"/>
      <c r="P15" s="63" t="e">
        <f t="shared" si="5"/>
        <v>#REF!</v>
      </c>
      <c r="Q15" s="64" t="e">
        <f t="shared" si="6"/>
        <v>#REF!</v>
      </c>
      <c r="R15" s="53"/>
      <c r="S15" s="61" t="e">
        <f>GETPIVOTDATA("Cuenta número de expedientes",#REF!,"CCAA",$B15,"TramoEdad",S$1)</f>
        <v>#REF!</v>
      </c>
      <c r="T15" s="62" t="e">
        <f t="shared" si="7"/>
        <v>#REF!</v>
      </c>
      <c r="U15" s="53"/>
      <c r="V15" s="61" t="e">
        <f>GETPIVOTDATA("Cuenta número de expedientes",#REF!,"CCAA",$B15,"TramoEdad",V$1)</f>
        <v>#REF!</v>
      </c>
      <c r="W15" s="62" t="e">
        <f t="shared" si="8"/>
        <v>#REF!</v>
      </c>
      <c r="X15" s="53"/>
      <c r="Y15" s="61" t="e">
        <f>GETPIVOTDATA("Cuenta número de expedientes",#REF!,"CCAA",$B15,"TramoEdad",Y$1)</f>
        <v>#REF!</v>
      </c>
      <c r="Z15" s="62" t="e">
        <f t="shared" si="9"/>
        <v>#REF!</v>
      </c>
      <c r="AA15" s="188"/>
      <c r="AB15" s="92"/>
      <c r="AC15" s="92"/>
      <c r="AD15" s="92"/>
      <c r="AE15" s="93"/>
      <c r="AF15" s="122"/>
      <c r="AG15" s="58"/>
      <c r="AH15" s="92"/>
      <c r="AI15" s="92"/>
      <c r="AJ15" s="92"/>
      <c r="AK15" s="93"/>
      <c r="AL15" s="122"/>
      <c r="AN15" s="92"/>
      <c r="AO15" s="92"/>
      <c r="AP15" s="92"/>
      <c r="AQ15" s="93"/>
      <c r="AR15" s="122"/>
      <c r="AT15" s="92"/>
      <c r="AU15" s="92"/>
      <c r="AV15" s="92"/>
      <c r="AW15" s="93"/>
      <c r="AX15" s="122"/>
    </row>
    <row r="16" spans="1:50" s="59" customFormat="1" ht="18" customHeight="1" x14ac:dyDescent="0.2">
      <c r="A16" s="51"/>
      <c r="B16" s="60" t="s">
        <v>5</v>
      </c>
      <c r="C16" s="53"/>
      <c r="D16" s="110">
        <f t="shared" si="2"/>
        <v>580229</v>
      </c>
      <c r="E16" s="29">
        <f t="shared" si="0"/>
        <v>1.2418492998520214</v>
      </c>
      <c r="F16" s="53"/>
      <c r="G16" s="65">
        <f>'3solcasaad'!G16</f>
        <v>455643</v>
      </c>
      <c r="H16" s="183">
        <f t="shared" si="3"/>
        <v>1.2049320651430158</v>
      </c>
      <c r="I16" s="53"/>
      <c r="J16" s="65">
        <f>'3solcasaad'!J16</f>
        <v>82278</v>
      </c>
      <c r="K16" s="183">
        <f t="shared" si="4"/>
        <v>1.3629957214014083</v>
      </c>
      <c r="L16" s="53"/>
      <c r="M16" s="65">
        <f>'3solcasaad'!M16</f>
        <v>42308</v>
      </c>
      <c r="N16" s="183">
        <f t="shared" si="1"/>
        <v>1.4733275409659092</v>
      </c>
      <c r="O16" s="53"/>
      <c r="P16" s="65" t="e">
        <f t="shared" si="5"/>
        <v>#REF!</v>
      </c>
      <c r="Q16" s="64" t="e">
        <f t="shared" si="6"/>
        <v>#REF!</v>
      </c>
      <c r="R16" s="53"/>
      <c r="S16" s="65" t="e">
        <f>GETPIVOTDATA("Cuenta número de expedientes",#REF!,"CCAA",$B16,"TramoEdad",S$1)</f>
        <v>#REF!</v>
      </c>
      <c r="T16" s="62" t="e">
        <f t="shared" si="7"/>
        <v>#REF!</v>
      </c>
      <c r="U16" s="53"/>
      <c r="V16" s="65" t="e">
        <f>GETPIVOTDATA("Cuenta número de expedientes",#REF!,"CCAA",$B16,"TramoEdad",V$1)</f>
        <v>#REF!</v>
      </c>
      <c r="W16" s="62" t="e">
        <f t="shared" si="8"/>
        <v>#REF!</v>
      </c>
      <c r="X16" s="53"/>
      <c r="Y16" s="65" t="e">
        <f>GETPIVOTDATA("Cuenta número de expedientes",#REF!,"CCAA",$B16,"TramoEdad",Y$1)</f>
        <v>#REF!</v>
      </c>
      <c r="Z16" s="62" t="e">
        <f t="shared" si="9"/>
        <v>#REF!</v>
      </c>
      <c r="AA16" s="188"/>
      <c r="AB16" s="92"/>
      <c r="AC16" s="92"/>
      <c r="AD16" s="92"/>
      <c r="AE16" s="93"/>
      <c r="AF16" s="122"/>
      <c r="AG16" s="58"/>
      <c r="AH16" s="92"/>
      <c r="AI16" s="92"/>
      <c r="AJ16" s="92"/>
      <c r="AK16" s="93"/>
      <c r="AL16" s="122"/>
      <c r="AN16" s="92"/>
      <c r="AO16" s="92"/>
      <c r="AP16" s="92"/>
      <c r="AQ16" s="93"/>
      <c r="AR16" s="122"/>
      <c r="AT16" s="92"/>
      <c r="AU16" s="92"/>
      <c r="AV16" s="92"/>
      <c r="AW16" s="93"/>
      <c r="AX16" s="122"/>
    </row>
    <row r="17" spans="1:50" s="59" customFormat="1" ht="18" customHeight="1" x14ac:dyDescent="0.2">
      <c r="A17" s="51"/>
      <c r="B17" s="60" t="s">
        <v>4</v>
      </c>
      <c r="C17" s="53"/>
      <c r="D17" s="109">
        <f t="shared" si="2"/>
        <v>2409164</v>
      </c>
      <c r="E17" s="29">
        <f t="shared" si="0"/>
        <v>5.1562721384637706</v>
      </c>
      <c r="F17" s="53"/>
      <c r="G17" s="61">
        <f>'3solcasaad'!G17</f>
        <v>1805325</v>
      </c>
      <c r="H17" s="183">
        <f t="shared" si="3"/>
        <v>4.7741191689641118</v>
      </c>
      <c r="I17" s="53"/>
      <c r="J17" s="61">
        <f>'3solcasaad'!J17</f>
        <v>372394</v>
      </c>
      <c r="K17" s="183">
        <f t="shared" si="4"/>
        <v>6.1689811210233119</v>
      </c>
      <c r="L17" s="53"/>
      <c r="M17" s="61">
        <f>'3solcasaad'!M17</f>
        <v>231445</v>
      </c>
      <c r="N17" s="183">
        <f t="shared" si="1"/>
        <v>8.0598064838530501</v>
      </c>
      <c r="O17" s="53"/>
      <c r="P17" s="63" t="e">
        <f t="shared" si="5"/>
        <v>#REF!</v>
      </c>
      <c r="Q17" s="64" t="e">
        <f>P17*100/D17</f>
        <v>#REF!</v>
      </c>
      <c r="R17" s="53"/>
      <c r="S17" s="61" t="e">
        <f>GETPIVOTDATA("Cuenta número de expedientes",#REF!,"CCAA",$B17,"TramoEdad",S$1)</f>
        <v>#REF!</v>
      </c>
      <c r="T17" s="62" t="e">
        <f>S17*100/G17</f>
        <v>#REF!</v>
      </c>
      <c r="U17" s="53"/>
      <c r="V17" s="61" t="e">
        <f>GETPIVOTDATA("Cuenta número de expedientes",#REF!,"CCAA",$B17,"TramoEdad",V$1)</f>
        <v>#REF!</v>
      </c>
      <c r="W17" s="62" t="e">
        <f>V17*100/J17</f>
        <v>#REF!</v>
      </c>
      <c r="X17" s="53"/>
      <c r="Y17" s="61" t="e">
        <f>GETPIVOTDATA("Cuenta número de expedientes",#REF!,"CCAA",$B17,"TramoEdad",Y$1)</f>
        <v>#REF!</v>
      </c>
      <c r="Z17" s="62" t="e">
        <f>Y17*100/M17</f>
        <v>#REF!</v>
      </c>
      <c r="AA17" s="188"/>
      <c r="AB17" s="92"/>
      <c r="AC17" s="92"/>
      <c r="AD17" s="92"/>
      <c r="AE17" s="93"/>
      <c r="AF17" s="122"/>
      <c r="AG17" s="58"/>
      <c r="AH17" s="92"/>
      <c r="AI17" s="92"/>
      <c r="AJ17" s="92"/>
      <c r="AK17" s="93"/>
      <c r="AL17" s="122"/>
      <c r="AN17" s="92"/>
      <c r="AO17" s="92"/>
      <c r="AP17" s="92"/>
      <c r="AQ17" s="93"/>
      <c r="AR17" s="122"/>
      <c r="AT17" s="92"/>
      <c r="AU17" s="92"/>
      <c r="AV17" s="92"/>
      <c r="AW17" s="93"/>
      <c r="AX17" s="122"/>
    </row>
    <row r="18" spans="1:50" s="59" customFormat="1" ht="18" customHeight="1" x14ac:dyDescent="0.2">
      <c r="A18" s="51"/>
      <c r="B18" s="60" t="s">
        <v>40</v>
      </c>
      <c r="C18" s="53"/>
      <c r="D18" s="109">
        <f t="shared" si="2"/>
        <v>2026807</v>
      </c>
      <c r="E18" s="29">
        <f t="shared" si="0"/>
        <v>4.3379232232190672</v>
      </c>
      <c r="F18" s="53"/>
      <c r="G18" s="61">
        <f>'3solcasaad'!G18</f>
        <v>1644219</v>
      </c>
      <c r="H18" s="183">
        <f t="shared" si="3"/>
        <v>4.3480799556174112</v>
      </c>
      <c r="I18" s="53"/>
      <c r="J18" s="61">
        <f>'3solcasaad'!J18</f>
        <v>241609</v>
      </c>
      <c r="K18" s="183">
        <f t="shared" si="4"/>
        <v>4.0024311875844436</v>
      </c>
      <c r="L18" s="53"/>
      <c r="M18" s="61">
        <f>'3solcasaad'!M18</f>
        <v>140979</v>
      </c>
      <c r="N18" s="183">
        <f t="shared" si="1"/>
        <v>4.9094318662624774</v>
      </c>
      <c r="O18" s="53"/>
      <c r="P18" s="63" t="e">
        <f t="shared" si="5"/>
        <v>#REF!</v>
      </c>
      <c r="Q18" s="64" t="e">
        <f t="shared" si="6"/>
        <v>#REF!</v>
      </c>
      <c r="R18" s="53"/>
      <c r="S18" s="61" t="e">
        <f>GETPIVOTDATA("Cuenta número de expedientes",#REF!,"CCAA",$B18,"TramoEdad",S$1)</f>
        <v>#REF!</v>
      </c>
      <c r="T18" s="62" t="e">
        <f t="shared" si="7"/>
        <v>#REF!</v>
      </c>
      <c r="U18" s="53"/>
      <c r="V18" s="61" t="e">
        <f>GETPIVOTDATA("Cuenta número de expedientes",#REF!,"CCAA",$B18,"TramoEdad",V$1)</f>
        <v>#REF!</v>
      </c>
      <c r="W18" s="62" t="e">
        <f t="shared" si="8"/>
        <v>#REF!</v>
      </c>
      <c r="X18" s="53"/>
      <c r="Y18" s="61" t="e">
        <f>GETPIVOTDATA("Cuenta número de expedientes",#REF!,"CCAA",$B18,"TramoEdad",Y$1)</f>
        <v>#REF!</v>
      </c>
      <c r="Z18" s="62" t="e">
        <f t="shared" si="9"/>
        <v>#REF!</v>
      </c>
      <c r="AA18" s="188"/>
      <c r="AB18" s="92"/>
      <c r="AC18" s="92"/>
      <c r="AD18" s="92"/>
      <c r="AE18" s="93"/>
      <c r="AF18" s="122"/>
      <c r="AG18" s="58"/>
      <c r="AH18" s="92"/>
      <c r="AI18" s="92"/>
      <c r="AJ18" s="92"/>
      <c r="AK18" s="93"/>
      <c r="AL18" s="122"/>
      <c r="AN18" s="92"/>
      <c r="AO18" s="92"/>
      <c r="AP18" s="92"/>
      <c r="AQ18" s="93"/>
      <c r="AR18" s="122"/>
      <c r="AT18" s="92"/>
      <c r="AU18" s="92"/>
      <c r="AV18" s="92"/>
      <c r="AW18" s="93"/>
      <c r="AX18" s="122"/>
    </row>
    <row r="19" spans="1:50" s="59" customFormat="1" ht="18" customHeight="1" x14ac:dyDescent="0.2">
      <c r="A19" s="51"/>
      <c r="B19" s="60" t="s">
        <v>41</v>
      </c>
      <c r="C19" s="53"/>
      <c r="D19" s="109">
        <f t="shared" si="2"/>
        <v>7600065</v>
      </c>
      <c r="E19" s="29">
        <f t="shared" si="0"/>
        <v>16.266224885484615</v>
      </c>
      <c r="F19" s="53"/>
      <c r="G19" s="61">
        <f>'3solcasaad'!G19</f>
        <v>6178644</v>
      </c>
      <c r="H19" s="183">
        <f t="shared" si="3"/>
        <v>16.339209149934277</v>
      </c>
      <c r="I19" s="53"/>
      <c r="J19" s="61">
        <f>'3solcasaad'!J19</f>
        <v>960955</v>
      </c>
      <c r="K19" s="183">
        <f t="shared" si="4"/>
        <v>15.918927945007054</v>
      </c>
      <c r="L19" s="53"/>
      <c r="M19" s="61">
        <f>'3solcasaad'!M19</f>
        <v>460466</v>
      </c>
      <c r="N19" s="183">
        <f t="shared" si="1"/>
        <v>16.035199949853652</v>
      </c>
      <c r="O19" s="53"/>
      <c r="P19" s="63" t="e">
        <f t="shared" si="5"/>
        <v>#REF!</v>
      </c>
      <c r="Q19" s="64" t="e">
        <f t="shared" si="6"/>
        <v>#REF!</v>
      </c>
      <c r="R19" s="53"/>
      <c r="S19" s="61" t="e">
        <f>GETPIVOTDATA("Cuenta número de expedientes",#REF!,"CCAA",$B19,"TramoEdad",S$1)</f>
        <v>#REF!</v>
      </c>
      <c r="T19" s="62" t="e">
        <f t="shared" si="7"/>
        <v>#REF!</v>
      </c>
      <c r="U19" s="53"/>
      <c r="V19" s="61" t="e">
        <f>GETPIVOTDATA("Cuenta número de expedientes",#REF!,"CCAA",$B19,"TramoEdad",V$1)</f>
        <v>#REF!</v>
      </c>
      <c r="W19" s="62" t="e">
        <f t="shared" si="8"/>
        <v>#REF!</v>
      </c>
      <c r="X19" s="53"/>
      <c r="Y19" s="61" t="e">
        <f>GETPIVOTDATA("Cuenta número de expedientes",#REF!,"CCAA",$B19,"TramoEdad",Y$1)</f>
        <v>#REF!</v>
      </c>
      <c r="Z19" s="62" t="e">
        <f t="shared" si="9"/>
        <v>#REF!</v>
      </c>
      <c r="AA19" s="188"/>
      <c r="AB19" s="92"/>
      <c r="AC19" s="92"/>
      <c r="AD19" s="92"/>
      <c r="AE19" s="93"/>
      <c r="AF19" s="122"/>
      <c r="AG19" s="58"/>
      <c r="AH19" s="92"/>
      <c r="AI19" s="92"/>
      <c r="AJ19" s="92"/>
      <c r="AK19" s="93"/>
      <c r="AL19" s="122"/>
      <c r="AN19" s="92"/>
      <c r="AO19" s="92"/>
      <c r="AP19" s="92"/>
      <c r="AQ19" s="93"/>
      <c r="AR19" s="122"/>
      <c r="AT19" s="92"/>
      <c r="AU19" s="92"/>
      <c r="AV19" s="92"/>
      <c r="AW19" s="93"/>
      <c r="AX19" s="122"/>
    </row>
    <row r="20" spans="1:50" s="59" customFormat="1" ht="18" customHeight="1" x14ac:dyDescent="0.2">
      <c r="A20" s="51"/>
      <c r="B20" s="60" t="s">
        <v>3</v>
      </c>
      <c r="C20" s="53"/>
      <c r="D20" s="109">
        <f t="shared" si="2"/>
        <v>4963703</v>
      </c>
      <c r="E20" s="29">
        <f t="shared" si="0"/>
        <v>10.623686674094845</v>
      </c>
      <c r="F20" s="53"/>
      <c r="G20" s="61">
        <f>'3solcasaad'!G20</f>
        <v>4017065</v>
      </c>
      <c r="H20" s="183">
        <f t="shared" si="3"/>
        <v>10.622988669339216</v>
      </c>
      <c r="I20" s="53"/>
      <c r="J20" s="61">
        <f>'3solcasaad'!J20</f>
        <v>669229</v>
      </c>
      <c r="K20" s="183">
        <f t="shared" si="4"/>
        <v>11.086271708570251</v>
      </c>
      <c r="L20" s="53"/>
      <c r="M20" s="61">
        <f>'3solcasaad'!M20</f>
        <v>277409</v>
      </c>
      <c r="N20" s="183">
        <f t="shared" si="1"/>
        <v>9.660450028642618</v>
      </c>
      <c r="O20" s="53"/>
      <c r="P20" s="63" t="e">
        <f t="shared" si="5"/>
        <v>#REF!</v>
      </c>
      <c r="Q20" s="64" t="e">
        <f t="shared" si="6"/>
        <v>#REF!</v>
      </c>
      <c r="R20" s="53"/>
      <c r="S20" s="61" t="e">
        <f>GETPIVOTDATA("Cuenta número de expedientes",#REF!,"CCAA",$B20,"TramoEdad",S$1)</f>
        <v>#REF!</v>
      </c>
      <c r="T20" s="62" t="e">
        <f t="shared" si="7"/>
        <v>#REF!</v>
      </c>
      <c r="U20" s="53"/>
      <c r="V20" s="61" t="e">
        <f>GETPIVOTDATA("Cuenta número de expedientes",#REF!,"CCAA",$B20,"TramoEdad",V$1)</f>
        <v>#REF!</v>
      </c>
      <c r="W20" s="62" t="e">
        <f t="shared" si="8"/>
        <v>#REF!</v>
      </c>
      <c r="X20" s="53"/>
      <c r="Y20" s="61" t="e">
        <f>GETPIVOTDATA("Cuenta número de expedientes",#REF!,"CCAA",$B20,"TramoEdad",Y$1)</f>
        <v>#REF!</v>
      </c>
      <c r="Z20" s="62" t="e">
        <f t="shared" si="9"/>
        <v>#REF!</v>
      </c>
      <c r="AA20" s="188"/>
      <c r="AB20" s="92"/>
      <c r="AC20" s="92"/>
      <c r="AD20" s="92"/>
      <c r="AE20" s="93"/>
      <c r="AF20" s="123"/>
      <c r="AG20" s="58"/>
      <c r="AH20" s="92"/>
      <c r="AI20" s="92"/>
      <c r="AJ20" s="92"/>
      <c r="AK20" s="93"/>
      <c r="AL20" s="122"/>
      <c r="AN20" s="92"/>
      <c r="AO20" s="92"/>
      <c r="AP20" s="92"/>
      <c r="AQ20" s="93"/>
      <c r="AR20" s="122"/>
      <c r="AT20" s="92"/>
      <c r="AU20" s="92"/>
      <c r="AV20" s="92"/>
      <c r="AW20" s="93"/>
      <c r="AX20" s="122"/>
    </row>
    <row r="21" spans="1:50" s="59" customFormat="1" ht="18" customHeight="1" x14ac:dyDescent="0.2">
      <c r="A21" s="51"/>
      <c r="B21" s="60" t="s">
        <v>2</v>
      </c>
      <c r="C21" s="53"/>
      <c r="D21" s="109">
        <f t="shared" si="2"/>
        <v>1072863</v>
      </c>
      <c r="E21" s="29">
        <f t="shared" si="0"/>
        <v>2.2962212598597094</v>
      </c>
      <c r="F21" s="53"/>
      <c r="G21" s="61">
        <f>'3solcasaad'!G21</f>
        <v>853665</v>
      </c>
      <c r="H21" s="183">
        <f t="shared" si="3"/>
        <v>2.2574873999826894</v>
      </c>
      <c r="I21" s="53"/>
      <c r="J21" s="61">
        <f>'3solcasaad'!J21</f>
        <v>141083</v>
      </c>
      <c r="K21" s="183">
        <f t="shared" si="4"/>
        <v>2.3371438946313097</v>
      </c>
      <c r="L21" s="53"/>
      <c r="M21" s="61">
        <f>'3solcasaad'!M21</f>
        <v>78115</v>
      </c>
      <c r="N21" s="183">
        <f t="shared" si="1"/>
        <v>2.720265218458731</v>
      </c>
      <c r="O21" s="53"/>
      <c r="P21" s="63" t="e">
        <f t="shared" si="5"/>
        <v>#REF!</v>
      </c>
      <c r="Q21" s="64" t="e">
        <f t="shared" si="6"/>
        <v>#REF!</v>
      </c>
      <c r="R21" s="53"/>
      <c r="S21" s="61" t="e">
        <f>GETPIVOTDATA("Cuenta número de expedientes",#REF!,"CCAA",$B21,"TramoEdad",S$1)</f>
        <v>#REF!</v>
      </c>
      <c r="T21" s="62" t="e">
        <f t="shared" si="7"/>
        <v>#REF!</v>
      </c>
      <c r="U21" s="53"/>
      <c r="V21" s="61" t="e">
        <f>GETPIVOTDATA("Cuenta número de expedientes",#REF!,"CCAA",$B21,"TramoEdad",V$1)</f>
        <v>#REF!</v>
      </c>
      <c r="W21" s="62" t="e">
        <f t="shared" si="8"/>
        <v>#REF!</v>
      </c>
      <c r="X21" s="53"/>
      <c r="Y21" s="61" t="e">
        <f>GETPIVOTDATA("Cuenta número de expedientes",#REF!,"CCAA",$B21,"TramoEdad",Y$1)</f>
        <v>#REF!</v>
      </c>
      <c r="Z21" s="62" t="e">
        <f t="shared" si="9"/>
        <v>#REF!</v>
      </c>
      <c r="AA21" s="188"/>
      <c r="AB21" s="92"/>
      <c r="AC21" s="92"/>
      <c r="AD21" s="92"/>
      <c r="AE21" s="93"/>
      <c r="AF21" s="122"/>
      <c r="AG21" s="58"/>
      <c r="AH21" s="92"/>
      <c r="AI21" s="92"/>
      <c r="AJ21" s="92"/>
      <c r="AK21" s="93"/>
      <c r="AL21" s="122"/>
      <c r="AN21" s="92"/>
      <c r="AO21" s="92"/>
      <c r="AP21" s="92"/>
      <c r="AQ21" s="93"/>
      <c r="AR21" s="122"/>
      <c r="AT21" s="92"/>
      <c r="AU21" s="92"/>
      <c r="AV21" s="92"/>
      <c r="AW21" s="93"/>
      <c r="AX21" s="122"/>
    </row>
    <row r="22" spans="1:50" s="59" customFormat="1" ht="18" customHeight="1" x14ac:dyDescent="0.2">
      <c r="A22" s="51"/>
      <c r="B22" s="60" t="s">
        <v>35</v>
      </c>
      <c r="C22" s="53"/>
      <c r="D22" s="109">
        <f t="shared" si="2"/>
        <v>2701743</v>
      </c>
      <c r="E22" s="29">
        <f t="shared" si="0"/>
        <v>5.7824714947548292</v>
      </c>
      <c r="F22" s="53"/>
      <c r="G22" s="61">
        <f>'3solcasaad'!G22</f>
        <v>2028813</v>
      </c>
      <c r="H22" s="183">
        <f t="shared" si="3"/>
        <v>5.365125411515149</v>
      </c>
      <c r="I22" s="53"/>
      <c r="J22" s="61">
        <f>'3solcasaad'!J22</f>
        <v>434138</v>
      </c>
      <c r="K22" s="183">
        <f t="shared" si="4"/>
        <v>7.1918159957432684</v>
      </c>
      <c r="L22" s="53"/>
      <c r="M22" s="61">
        <f>'3solcasaad'!M22</f>
        <v>238792</v>
      </c>
      <c r="N22" s="183">
        <f t="shared" si="1"/>
        <v>8.3156573263290952</v>
      </c>
      <c r="O22" s="53"/>
      <c r="P22" s="63" t="e">
        <f t="shared" si="5"/>
        <v>#REF!</v>
      </c>
      <c r="Q22" s="64" t="e">
        <f t="shared" si="6"/>
        <v>#REF!</v>
      </c>
      <c r="R22" s="53"/>
      <c r="S22" s="61" t="e">
        <f>GETPIVOTDATA("Cuenta número de expedientes",#REF!,"CCAA",$B22,"TramoEdad",S$1)</f>
        <v>#REF!</v>
      </c>
      <c r="T22" s="62" t="e">
        <f t="shared" si="7"/>
        <v>#REF!</v>
      </c>
      <c r="U22" s="53"/>
      <c r="V22" s="61" t="e">
        <f>GETPIVOTDATA("Cuenta número de expedientes",#REF!,"CCAA",$B22,"TramoEdad",V$1)</f>
        <v>#REF!</v>
      </c>
      <c r="W22" s="62" t="e">
        <f t="shared" si="8"/>
        <v>#REF!</v>
      </c>
      <c r="X22" s="53"/>
      <c r="Y22" s="61" t="e">
        <f>GETPIVOTDATA("Cuenta número de expedientes",#REF!,"CCAA",$B22,"TramoEdad",Y$1)</f>
        <v>#REF!</v>
      </c>
      <c r="Z22" s="62" t="e">
        <f t="shared" si="9"/>
        <v>#REF!</v>
      </c>
      <c r="AA22" s="188"/>
      <c r="AB22" s="92"/>
      <c r="AC22" s="92"/>
      <c r="AD22" s="92"/>
      <c r="AE22" s="93"/>
      <c r="AF22" s="122"/>
      <c r="AG22" s="58"/>
      <c r="AH22" s="92"/>
      <c r="AI22" s="92"/>
      <c r="AJ22" s="92"/>
      <c r="AK22" s="93"/>
      <c r="AL22" s="122"/>
      <c r="AN22" s="92"/>
      <c r="AO22" s="92"/>
      <c r="AP22" s="92"/>
      <c r="AQ22" s="93"/>
      <c r="AR22" s="122"/>
      <c r="AT22" s="92"/>
      <c r="AU22" s="92"/>
      <c r="AV22" s="92"/>
      <c r="AW22" s="93"/>
      <c r="AX22" s="122"/>
    </row>
    <row r="23" spans="1:50" s="59" customFormat="1" ht="18" customHeight="1" x14ac:dyDescent="0.2">
      <c r="A23" s="51"/>
      <c r="B23" s="60" t="s">
        <v>42</v>
      </c>
      <c r="C23" s="53"/>
      <c r="D23" s="109">
        <f t="shared" si="2"/>
        <v>6578079</v>
      </c>
      <c r="E23" s="29">
        <f t="shared" si="0"/>
        <v>14.078894368467079</v>
      </c>
      <c r="F23" s="53"/>
      <c r="G23" s="61">
        <f>'3solcasaad'!G23</f>
        <v>5423824</v>
      </c>
      <c r="H23" s="183">
        <f t="shared" si="3"/>
        <v>14.343113914385279</v>
      </c>
      <c r="I23" s="53"/>
      <c r="J23" s="61">
        <f>'3solcasaad'!J23</f>
        <v>793640</v>
      </c>
      <c r="K23" s="183">
        <f t="shared" si="4"/>
        <v>13.147231633401562</v>
      </c>
      <c r="L23" s="53"/>
      <c r="M23" s="61">
        <f>'3solcasaad'!M23</f>
        <v>360615</v>
      </c>
      <c r="N23" s="183">
        <f t="shared" si="1"/>
        <v>12.55800347890284</v>
      </c>
      <c r="O23" s="53"/>
      <c r="P23" s="63" t="e">
        <f t="shared" si="5"/>
        <v>#REF!</v>
      </c>
      <c r="Q23" s="64" t="e">
        <f t="shared" si="6"/>
        <v>#REF!</v>
      </c>
      <c r="R23" s="53"/>
      <c r="S23" s="61" t="e">
        <f>GETPIVOTDATA("Cuenta número de expedientes",#REF!,"CCAA",$B23,"TramoEdad",S$1)</f>
        <v>#REF!</v>
      </c>
      <c r="T23" s="62" t="e">
        <f t="shared" si="7"/>
        <v>#REF!</v>
      </c>
      <c r="U23" s="53"/>
      <c r="V23" s="61" t="e">
        <f>GETPIVOTDATA("Cuenta número de expedientes",#REF!,"CCAA",$B23,"TramoEdad",V$1)</f>
        <v>#REF!</v>
      </c>
      <c r="W23" s="62" t="e">
        <f t="shared" si="8"/>
        <v>#REF!</v>
      </c>
      <c r="X23" s="53"/>
      <c r="Y23" s="61" t="e">
        <f>GETPIVOTDATA("Cuenta número de expedientes",#REF!,"CCAA",$B23,"TramoEdad",Y$1)</f>
        <v>#REF!</v>
      </c>
      <c r="Z23" s="62" t="e">
        <f t="shared" si="9"/>
        <v>#REF!</v>
      </c>
      <c r="AA23" s="188"/>
      <c r="AB23" s="92"/>
      <c r="AC23" s="92"/>
      <c r="AD23" s="92"/>
      <c r="AE23" s="93"/>
      <c r="AF23" s="122"/>
      <c r="AG23" s="58"/>
      <c r="AH23" s="92"/>
      <c r="AI23" s="92"/>
      <c r="AJ23" s="92"/>
      <c r="AK23" s="93"/>
      <c r="AL23" s="122"/>
      <c r="AN23" s="92"/>
      <c r="AO23" s="92"/>
      <c r="AP23" s="92"/>
      <c r="AQ23" s="93"/>
      <c r="AR23" s="122"/>
      <c r="AT23" s="92"/>
      <c r="AU23" s="92"/>
      <c r="AV23" s="92"/>
      <c r="AW23" s="93"/>
      <c r="AX23" s="122"/>
    </row>
    <row r="24" spans="1:50" s="67" customFormat="1" ht="18" customHeight="1" x14ac:dyDescent="0.2">
      <c r="A24" s="66"/>
      <c r="B24" s="60" t="s">
        <v>43</v>
      </c>
      <c r="C24" s="53"/>
      <c r="D24" s="109">
        <f t="shared" si="2"/>
        <v>1478509</v>
      </c>
      <c r="E24" s="29">
        <f t="shared" si="0"/>
        <v>3.1644150266100319</v>
      </c>
      <c r="F24" s="53"/>
      <c r="G24" s="61">
        <f>'3solcasaad'!G24</f>
        <v>1249999</v>
      </c>
      <c r="H24" s="183">
        <f t="shared" si="3"/>
        <v>3.3055788775350536</v>
      </c>
      <c r="I24" s="53"/>
      <c r="J24" s="61">
        <f>'3solcasaad'!J24</f>
        <v>159024</v>
      </c>
      <c r="K24" s="183">
        <f t="shared" si="4"/>
        <v>2.6343497848773372</v>
      </c>
      <c r="L24" s="53"/>
      <c r="M24" s="61">
        <f>'3solcasaad'!M24</f>
        <v>69486</v>
      </c>
      <c r="N24" s="183">
        <f t="shared" si="1"/>
        <v>2.4197701973990067</v>
      </c>
      <c r="O24" s="53"/>
      <c r="P24" s="63" t="e">
        <f t="shared" si="5"/>
        <v>#REF!</v>
      </c>
      <c r="Q24" s="64" t="e">
        <f t="shared" si="6"/>
        <v>#REF!</v>
      </c>
      <c r="R24" s="53"/>
      <c r="S24" s="61" t="e">
        <f>GETPIVOTDATA("Cuenta número de expedientes",#REF!,"CCAA",$B24,"TramoEdad",S$1)</f>
        <v>#REF!</v>
      </c>
      <c r="T24" s="62" t="e">
        <f t="shared" si="7"/>
        <v>#REF!</v>
      </c>
      <c r="U24" s="53"/>
      <c r="V24" s="61" t="e">
        <f>GETPIVOTDATA("Cuenta número de expedientes",#REF!,"CCAA",$B24,"TramoEdad",V$1)</f>
        <v>#REF!</v>
      </c>
      <c r="W24" s="62" t="e">
        <f t="shared" si="8"/>
        <v>#REF!</v>
      </c>
      <c r="X24" s="53"/>
      <c r="Y24" s="61" t="e">
        <f>GETPIVOTDATA("Cuenta número de expedientes",#REF!,"CCAA",$B24,"TramoEdad",Y$1)</f>
        <v>#REF!</v>
      </c>
      <c r="Z24" s="62" t="e">
        <f t="shared" si="9"/>
        <v>#REF!</v>
      </c>
      <c r="AA24" s="188"/>
      <c r="AB24" s="92"/>
      <c r="AC24" s="92"/>
      <c r="AD24" s="92"/>
      <c r="AE24" s="93"/>
      <c r="AF24" s="122"/>
      <c r="AG24" s="58"/>
      <c r="AH24" s="92"/>
      <c r="AI24" s="92"/>
      <c r="AJ24" s="92"/>
      <c r="AK24" s="93"/>
      <c r="AL24" s="122"/>
      <c r="AN24" s="92"/>
      <c r="AO24" s="92"/>
      <c r="AP24" s="92"/>
      <c r="AQ24" s="93"/>
      <c r="AR24" s="122"/>
      <c r="AT24" s="92"/>
      <c r="AU24" s="92"/>
      <c r="AV24" s="92"/>
      <c r="AW24" s="93"/>
      <c r="AX24" s="122"/>
    </row>
    <row r="25" spans="1:50" s="59" customFormat="1" ht="18" customHeight="1" x14ac:dyDescent="0.2">
      <c r="B25" s="60" t="s">
        <v>44</v>
      </c>
      <c r="C25" s="53"/>
      <c r="D25" s="110">
        <f t="shared" si="2"/>
        <v>647554</v>
      </c>
      <c r="E25" s="29">
        <f t="shared" si="0"/>
        <v>1.385943276734489</v>
      </c>
      <c r="F25" s="53"/>
      <c r="G25" s="65">
        <f>'3solcasaad'!G25</f>
        <v>521118</v>
      </c>
      <c r="H25" s="183">
        <f t="shared" si="3"/>
        <v>1.3780784252653899</v>
      </c>
      <c r="I25" s="53"/>
      <c r="J25" s="65">
        <f>'3solcasaad'!J25</f>
        <v>84596</v>
      </c>
      <c r="K25" s="183">
        <f t="shared" si="4"/>
        <v>1.4013951001200022</v>
      </c>
      <c r="L25" s="53"/>
      <c r="M25" s="65">
        <f>'3solcasaad'!M25</f>
        <v>41840</v>
      </c>
      <c r="N25" s="183">
        <f t="shared" si="1"/>
        <v>1.4570299781132088</v>
      </c>
      <c r="O25" s="53"/>
      <c r="P25" s="68" t="e">
        <f t="shared" si="5"/>
        <v>#REF!</v>
      </c>
      <c r="Q25" s="64" t="e">
        <f t="shared" si="6"/>
        <v>#REF!</v>
      </c>
      <c r="R25" s="53"/>
      <c r="S25" s="65" t="e">
        <f>GETPIVOTDATA("Cuenta número de expedientes",#REF!,"CCAA",$B25,"TramoEdad",S$1)</f>
        <v>#REF!</v>
      </c>
      <c r="T25" s="62" t="e">
        <f t="shared" si="7"/>
        <v>#REF!</v>
      </c>
      <c r="U25" s="53"/>
      <c r="V25" s="65" t="e">
        <f>GETPIVOTDATA("Cuenta número de expedientes",#REF!,"CCAA",$B25,"TramoEdad",V$1)</f>
        <v>#REF!</v>
      </c>
      <c r="W25" s="62" t="e">
        <f t="shared" si="8"/>
        <v>#REF!</v>
      </c>
      <c r="X25" s="53"/>
      <c r="Y25" s="65" t="e">
        <f>GETPIVOTDATA("Cuenta número de expedientes",#REF!,"CCAA",$B25,"TramoEdad",Y$1)</f>
        <v>#REF!</v>
      </c>
      <c r="Z25" s="62" t="e">
        <f t="shared" si="9"/>
        <v>#REF!</v>
      </c>
      <c r="AA25" s="188"/>
      <c r="AB25" s="92"/>
      <c r="AC25" s="92"/>
      <c r="AD25" s="92"/>
      <c r="AE25" s="93"/>
      <c r="AF25" s="122"/>
      <c r="AG25" s="58"/>
      <c r="AH25" s="92"/>
      <c r="AI25" s="92"/>
      <c r="AJ25" s="92"/>
      <c r="AK25" s="93"/>
      <c r="AL25" s="122"/>
      <c r="AN25" s="92"/>
      <c r="AO25" s="92"/>
      <c r="AP25" s="92"/>
      <c r="AQ25" s="93"/>
      <c r="AR25" s="122"/>
      <c r="AT25" s="92"/>
      <c r="AU25" s="92"/>
      <c r="AV25" s="92"/>
      <c r="AW25" s="93"/>
      <c r="AX25" s="122"/>
    </row>
    <row r="26" spans="1:50" s="59" customFormat="1" ht="18" customHeight="1" x14ac:dyDescent="0.2">
      <c r="B26" s="60" t="s">
        <v>45</v>
      </c>
      <c r="C26" s="53"/>
      <c r="D26" s="110">
        <f t="shared" si="2"/>
        <v>2199088</v>
      </c>
      <c r="E26" s="29">
        <f t="shared" si="0"/>
        <v>4.7066518445527237</v>
      </c>
      <c r="F26" s="53"/>
      <c r="G26" s="65">
        <f>'3solcasaad'!G26</f>
        <v>1714987</v>
      </c>
      <c r="H26" s="183">
        <f t="shared" si="3"/>
        <v>4.5352234701365433</v>
      </c>
      <c r="I26" s="53"/>
      <c r="J26" s="65">
        <f>'3solcasaad'!J26</f>
        <v>324460</v>
      </c>
      <c r="K26" s="183">
        <f t="shared" si="4"/>
        <v>5.3749190763740122</v>
      </c>
      <c r="L26" s="53"/>
      <c r="M26" s="65">
        <f>'3solcasaad'!M26</f>
        <v>159641</v>
      </c>
      <c r="N26" s="183">
        <f t="shared" si="1"/>
        <v>5.5593145969400277</v>
      </c>
      <c r="O26" s="53"/>
      <c r="P26" s="68" t="e">
        <f t="shared" si="5"/>
        <v>#REF!</v>
      </c>
      <c r="Q26" s="64" t="e">
        <f t="shared" si="6"/>
        <v>#REF!</v>
      </c>
      <c r="R26" s="53"/>
      <c r="S26" s="65" t="e">
        <f>GETPIVOTDATA("Cuenta número de expedientes",#REF!,"CCAA",$B26,"TramoEdad",S$1)</f>
        <v>#REF!</v>
      </c>
      <c r="T26" s="62" t="e">
        <f t="shared" si="7"/>
        <v>#REF!</v>
      </c>
      <c r="U26" s="53"/>
      <c r="V26" s="65" t="e">
        <f>GETPIVOTDATA("Cuenta número de expedientes",#REF!,"CCAA",$B26,"TramoEdad",V$1)</f>
        <v>#REF!</v>
      </c>
      <c r="W26" s="62" t="e">
        <f t="shared" si="8"/>
        <v>#REF!</v>
      </c>
      <c r="X26" s="53"/>
      <c r="Y26" s="65" t="e">
        <f>GETPIVOTDATA("Cuenta número de expedientes",#REF!,"CCAA",$B26,"TramoEdad",Y$1)</f>
        <v>#REF!</v>
      </c>
      <c r="Z26" s="62" t="e">
        <f t="shared" si="9"/>
        <v>#REF!</v>
      </c>
      <c r="AA26" s="188"/>
      <c r="AB26" s="92"/>
      <c r="AC26" s="92"/>
      <c r="AD26" s="92"/>
      <c r="AE26" s="93"/>
      <c r="AF26" s="123"/>
      <c r="AG26" s="58"/>
      <c r="AH26" s="92"/>
      <c r="AI26" s="92"/>
      <c r="AJ26" s="92"/>
      <c r="AK26" s="93"/>
      <c r="AL26" s="122"/>
      <c r="AN26" s="92"/>
      <c r="AO26" s="92"/>
      <c r="AP26" s="92"/>
      <c r="AQ26" s="93"/>
      <c r="AR26" s="122"/>
      <c r="AT26" s="92"/>
      <c r="AU26" s="92"/>
      <c r="AV26" s="92"/>
      <c r="AW26" s="93"/>
      <c r="AX26" s="122"/>
    </row>
    <row r="27" spans="1:50" s="59" customFormat="1" ht="18" customHeight="1" x14ac:dyDescent="0.2">
      <c r="B27" s="60" t="s">
        <v>46</v>
      </c>
      <c r="C27" s="53"/>
      <c r="D27" s="110">
        <f t="shared" si="2"/>
        <v>315675</v>
      </c>
      <c r="E27" s="30">
        <f t="shared" si="0"/>
        <v>0.67563113482915682</v>
      </c>
      <c r="F27" s="53"/>
      <c r="G27" s="65">
        <f>'3solcasaad'!G27</f>
        <v>250290</v>
      </c>
      <c r="H27" s="184">
        <f t="shared" si="3"/>
        <v>0.66188319931315831</v>
      </c>
      <c r="I27" s="53"/>
      <c r="J27" s="65">
        <f>'3solcasaad'!J27</f>
        <v>42318</v>
      </c>
      <c r="K27" s="184">
        <f t="shared" si="4"/>
        <v>0.70102886480304327</v>
      </c>
      <c r="L27" s="53"/>
      <c r="M27" s="65">
        <f>'3solcasaad'!M27</f>
        <v>23067</v>
      </c>
      <c r="N27" s="184">
        <f t="shared" si="1"/>
        <v>0.80328179983597969</v>
      </c>
      <c r="O27" s="53"/>
      <c r="P27" s="68" t="e">
        <f t="shared" si="5"/>
        <v>#REF!</v>
      </c>
      <c r="Q27" s="70" t="e">
        <f t="shared" si="6"/>
        <v>#REF!</v>
      </c>
      <c r="R27" s="53"/>
      <c r="S27" s="65" t="e">
        <f>GETPIVOTDATA("Cuenta número de expedientes",#REF!,"CCAA",$B27,"TramoEdad",S$1)</f>
        <v>#REF!</v>
      </c>
      <c r="T27" s="69" t="e">
        <f t="shared" si="7"/>
        <v>#REF!</v>
      </c>
      <c r="U27" s="53"/>
      <c r="V27" s="65" t="e">
        <f>GETPIVOTDATA("Cuenta número de expedientes",#REF!,"CCAA",$B27,"TramoEdad",V$1)</f>
        <v>#REF!</v>
      </c>
      <c r="W27" s="69" t="e">
        <f t="shared" si="8"/>
        <v>#REF!</v>
      </c>
      <c r="X27" s="53"/>
      <c r="Y27" s="65" t="e">
        <f>GETPIVOTDATA("Cuenta número de expedientes",#REF!,"CCAA",$B27,"TramoEdad",Y$1)</f>
        <v>#REF!</v>
      </c>
      <c r="Z27" s="69" t="e">
        <f t="shared" si="9"/>
        <v>#REF!</v>
      </c>
      <c r="AA27" s="188"/>
      <c r="AB27" s="92"/>
      <c r="AC27" s="92"/>
      <c r="AD27" s="92"/>
      <c r="AE27" s="93"/>
      <c r="AF27" s="122"/>
      <c r="AG27" s="58"/>
      <c r="AH27" s="92"/>
      <c r="AI27" s="92"/>
      <c r="AJ27" s="92"/>
      <c r="AK27" s="93"/>
      <c r="AL27" s="122"/>
      <c r="AN27" s="92"/>
      <c r="AO27" s="92"/>
      <c r="AP27" s="92"/>
      <c r="AQ27" s="93"/>
      <c r="AR27" s="122"/>
      <c r="AT27" s="92"/>
      <c r="AU27" s="92"/>
      <c r="AV27" s="92"/>
      <c r="AW27" s="93"/>
      <c r="AX27" s="122"/>
    </row>
    <row r="28" spans="1:50" s="59" customFormat="1" ht="18" customHeight="1" x14ac:dyDescent="0.2">
      <c r="B28" s="71" t="s">
        <v>1</v>
      </c>
      <c r="C28" s="53"/>
      <c r="D28" s="111">
        <f t="shared" si="2"/>
        <v>171528</v>
      </c>
      <c r="E28" s="31">
        <f t="shared" si="0"/>
        <v>0.36711699467799358</v>
      </c>
      <c r="F28" s="53"/>
      <c r="G28" s="72">
        <f>'3solcasaad'!G28</f>
        <v>153112</v>
      </c>
      <c r="H28" s="185">
        <f t="shared" si="3"/>
        <v>0.40489935839720442</v>
      </c>
      <c r="I28" s="53"/>
      <c r="J28" s="72">
        <f>'3solcasaad'!J28</f>
        <v>13498</v>
      </c>
      <c r="K28" s="185">
        <f t="shared" si="4"/>
        <v>0.22360432007919748</v>
      </c>
      <c r="L28" s="53"/>
      <c r="M28" s="72">
        <f>'3solcasaad'!M28</f>
        <v>4918</v>
      </c>
      <c r="N28" s="185">
        <f t="shared" si="1"/>
        <v>0.17126370536235089</v>
      </c>
      <c r="O28" s="53"/>
      <c r="P28" s="74" t="e">
        <f t="shared" si="5"/>
        <v>#REF!</v>
      </c>
      <c r="Q28" s="75" t="e">
        <f t="shared" si="6"/>
        <v>#REF!</v>
      </c>
      <c r="R28" s="53"/>
      <c r="S28" s="72" t="e">
        <f>GETPIVOTDATA("Cuenta número de expedientes",#REF!,"CCAA","Ceuta","TramoEdad",S$1)+GETPIVOTDATA("Cuenta número de expedientes",#REF!,"CCAA","Melilla","TramoEdad",S$1)</f>
        <v>#REF!</v>
      </c>
      <c r="T28" s="73" t="e">
        <f t="shared" si="7"/>
        <v>#REF!</v>
      </c>
      <c r="U28" s="53"/>
      <c r="V28" s="72" t="e">
        <f>GETPIVOTDATA("Cuenta número de expedientes",#REF!,"CCAA","Ceuta","TramoEdad",V$1)+GETPIVOTDATA("Cuenta número de expedientes",#REF!,"CCAA","Melilla","TramoEdad",V$1)</f>
        <v>#REF!</v>
      </c>
      <c r="W28" s="73" t="e">
        <f t="shared" si="8"/>
        <v>#REF!</v>
      </c>
      <c r="X28" s="53"/>
      <c r="Y28" s="72" t="e">
        <f>GETPIVOTDATA("Cuenta número de expedientes",#REF!,"CCAA","Ceuta","TramoEdad",Y$1)+GETPIVOTDATA("Cuenta número de expedientes",#REF!,"CCAA","Melilla","TramoEdad",Y$1)</f>
        <v>#REF!</v>
      </c>
      <c r="Z28" s="73" t="e">
        <f t="shared" si="9"/>
        <v>#REF!</v>
      </c>
      <c r="AA28" s="188"/>
      <c r="AB28" s="92"/>
      <c r="AC28" s="92"/>
      <c r="AD28" s="92"/>
      <c r="AE28" s="93"/>
      <c r="AF28" s="122"/>
      <c r="AG28" s="58"/>
      <c r="AH28" s="92"/>
      <c r="AI28" s="92"/>
      <c r="AJ28" s="92"/>
      <c r="AK28" s="93"/>
      <c r="AL28" s="122"/>
      <c r="AN28" s="92"/>
      <c r="AO28" s="92"/>
      <c r="AP28" s="92"/>
      <c r="AQ28" s="93"/>
      <c r="AR28" s="122"/>
      <c r="AT28" s="92"/>
      <c r="AU28" s="92"/>
      <c r="AV28" s="92"/>
      <c r="AW28" s="93"/>
      <c r="AX28" s="122"/>
    </row>
    <row r="29" spans="1:50" s="50" customFormat="1" ht="3.75" customHeight="1" x14ac:dyDescent="0.2">
      <c r="A29" s="47"/>
      <c r="B29" s="48"/>
      <c r="C29" s="49"/>
      <c r="D29" s="48"/>
      <c r="E29" s="76"/>
      <c r="F29" s="49"/>
      <c r="G29" s="48"/>
      <c r="H29" s="186"/>
      <c r="I29" s="49"/>
      <c r="J29" s="48"/>
      <c r="K29" s="186"/>
      <c r="L29" s="49"/>
      <c r="M29" s="48"/>
      <c r="N29" s="186"/>
      <c r="O29" s="49"/>
      <c r="P29" s="48"/>
      <c r="Q29" s="77"/>
      <c r="R29" s="49"/>
      <c r="S29" s="48"/>
      <c r="T29" s="187"/>
      <c r="U29" s="49"/>
      <c r="V29" s="48"/>
      <c r="W29" s="186"/>
      <c r="X29" s="49"/>
      <c r="Y29" s="48"/>
      <c r="Z29" s="186"/>
      <c r="AA29" s="188"/>
      <c r="AB29" s="94"/>
      <c r="AC29" s="94"/>
      <c r="AD29" s="92"/>
      <c r="AE29" s="93"/>
      <c r="AF29" s="122"/>
      <c r="AG29" s="58"/>
      <c r="AH29" s="94"/>
      <c r="AI29" s="94"/>
      <c r="AJ29" s="92"/>
      <c r="AK29" s="93"/>
      <c r="AL29" s="122"/>
      <c r="AN29" s="94"/>
      <c r="AO29" s="94"/>
      <c r="AP29" s="92"/>
      <c r="AQ29" s="93"/>
      <c r="AR29" s="122"/>
      <c r="AT29" s="94"/>
      <c r="AU29" s="94"/>
      <c r="AV29" s="92"/>
      <c r="AW29" s="93"/>
      <c r="AX29" s="122"/>
    </row>
    <row r="30" spans="1:50" s="78" customFormat="1" ht="18" customHeight="1" x14ac:dyDescent="0.2">
      <c r="B30" s="79" t="s">
        <v>0</v>
      </c>
      <c r="C30" s="40"/>
      <c r="D30" s="80">
        <f>SUM(D11:D28)</f>
        <v>46722980</v>
      </c>
      <c r="E30" s="81">
        <f>SUM(E11:E28)</f>
        <v>100</v>
      </c>
      <c r="F30" s="40"/>
      <c r="G30" s="80">
        <f>SUM(G11:G28)</f>
        <v>37814829</v>
      </c>
      <c r="H30" s="131">
        <f>SUM(H11:H28)</f>
        <v>100</v>
      </c>
      <c r="I30" s="40"/>
      <c r="J30" s="80">
        <f>SUM(J11:J28)</f>
        <v>6036556</v>
      </c>
      <c r="K30" s="131">
        <f>SUM(K11:K28)</f>
        <v>100.00000000000001</v>
      </c>
      <c r="L30" s="40"/>
      <c r="M30" s="80">
        <f>SUM(M11:M28)</f>
        <v>2871595</v>
      </c>
      <c r="N30" s="131">
        <f>SUM(N11:N28)</f>
        <v>100</v>
      </c>
      <c r="O30" s="40"/>
      <c r="P30" s="80" t="e">
        <f>SUM(P11:P28)</f>
        <v>#REF!</v>
      </c>
      <c r="Q30" s="82" t="e">
        <f>P30*100/D30</f>
        <v>#REF!</v>
      </c>
      <c r="R30" s="40"/>
      <c r="S30" s="80" t="e">
        <f>SUM(S11:S28)</f>
        <v>#REF!</v>
      </c>
      <c r="T30" s="81" t="e">
        <f>S30*100/G30</f>
        <v>#REF!</v>
      </c>
      <c r="U30" s="40"/>
      <c r="V30" s="80" t="e">
        <f>SUM(V11:V28)</f>
        <v>#REF!</v>
      </c>
      <c r="W30" s="81" t="e">
        <f>V30*100/J30</f>
        <v>#REF!</v>
      </c>
      <c r="X30" s="40"/>
      <c r="Y30" s="80" t="e">
        <f>SUM(Y11:Y28)</f>
        <v>#REF!</v>
      </c>
      <c r="Z30" s="81" t="e">
        <f>Y30*100/M30</f>
        <v>#REF!</v>
      </c>
      <c r="AA30" s="188"/>
      <c r="AB30" s="92"/>
      <c r="AC30" s="92"/>
      <c r="AD30" s="94"/>
      <c r="AE30" s="94"/>
      <c r="AF30" s="124"/>
      <c r="AG30" s="125"/>
      <c r="AH30" s="92"/>
      <c r="AI30" s="92"/>
      <c r="AJ30" s="94"/>
      <c r="AK30" s="94"/>
      <c r="AL30" s="124"/>
      <c r="AN30" s="92"/>
      <c r="AO30" s="92"/>
      <c r="AP30" s="94"/>
      <c r="AQ30" s="94"/>
      <c r="AR30" s="124"/>
      <c r="AT30" s="92"/>
      <c r="AU30" s="92"/>
      <c r="AV30" s="94"/>
      <c r="AW30" s="94"/>
      <c r="AX30" s="124"/>
    </row>
    <row r="31" spans="1:50" s="83" customFormat="1" ht="5.25" customHeight="1" x14ac:dyDescent="0.25">
      <c r="B31" s="84" t="s">
        <v>39</v>
      </c>
      <c r="C31" s="85"/>
      <c r="D31" s="85"/>
      <c r="E31" s="85"/>
      <c r="F31" s="85"/>
      <c r="G31" s="85"/>
      <c r="H31" s="85"/>
      <c r="I31" s="85"/>
      <c r="O31" s="86"/>
      <c r="R31" s="85"/>
    </row>
    <row r="32" spans="1:50" s="78" customFormat="1" ht="5.25" customHeight="1" x14ac:dyDescent="0.25">
      <c r="B32" s="84" t="s">
        <v>47</v>
      </c>
      <c r="C32" s="87"/>
      <c r="D32" s="87"/>
      <c r="E32" s="87"/>
      <c r="F32" s="87"/>
      <c r="G32" s="87"/>
      <c r="H32" s="87"/>
      <c r="I32" s="87"/>
      <c r="O32" s="86"/>
      <c r="R32" s="87"/>
    </row>
    <row r="33" spans="2:19" s="78" customFormat="1" ht="13.5" customHeight="1" x14ac:dyDescent="0.25">
      <c r="B33" s="1452" t="s">
        <v>217</v>
      </c>
      <c r="C33" s="1452"/>
      <c r="D33" s="1452"/>
      <c r="E33" s="1452"/>
      <c r="F33" s="1452"/>
      <c r="G33" s="1452"/>
      <c r="H33" s="1452"/>
      <c r="I33" s="1452"/>
      <c r="J33" s="1452"/>
      <c r="K33" s="1452"/>
      <c r="L33" s="1452"/>
      <c r="M33" s="1452"/>
      <c r="O33" s="86"/>
    </row>
    <row r="34" spans="2:19" ht="29.25" customHeight="1" x14ac:dyDescent="0.25">
      <c r="B34" s="1446"/>
      <c r="C34" s="1446"/>
      <c r="D34" s="1446"/>
      <c r="E34" s="1446"/>
      <c r="F34" s="1446"/>
      <c r="G34" s="1446"/>
      <c r="H34" s="1446"/>
      <c r="I34" s="1446"/>
      <c r="J34" s="1446"/>
      <c r="K34" s="1446"/>
      <c r="L34" s="1446"/>
      <c r="M34" s="1446"/>
      <c r="N34" s="1446"/>
      <c r="O34" s="1446"/>
      <c r="P34" s="1446"/>
      <c r="Q34" s="89"/>
      <c r="R34" s="89"/>
      <c r="S34" s="89"/>
    </row>
    <row r="35" spans="2:19" ht="4.5" customHeight="1" x14ac:dyDescent="0.25">
      <c r="B35" s="1445"/>
      <c r="C35" s="1445"/>
      <c r="D35" s="1445"/>
      <c r="E35" s="1445"/>
      <c r="F35" s="1445"/>
      <c r="G35" s="1445"/>
      <c r="H35" s="1445"/>
      <c r="I35" s="1445"/>
      <c r="J35" s="1445"/>
      <c r="K35" s="1445"/>
      <c r="L35" s="1445"/>
      <c r="M35" s="1445"/>
      <c r="N35" s="1445"/>
      <c r="O35" s="1445"/>
      <c r="P35" s="1445"/>
      <c r="Q35" s="89"/>
      <c r="R35" s="89"/>
      <c r="S35" s="89"/>
    </row>
    <row r="38" spans="2:19" x14ac:dyDescent="0.25">
      <c r="L38" s="90"/>
      <c r="M38" s="90"/>
      <c r="N38" s="90"/>
    </row>
  </sheetData>
  <mergeCells count="22">
    <mergeCell ref="B2:I2"/>
    <mergeCell ref="B3:I3"/>
    <mergeCell ref="B7:B9"/>
    <mergeCell ref="D7:E8"/>
    <mergeCell ref="G7:H7"/>
    <mergeCell ref="A4:Z4"/>
    <mergeCell ref="B5:Z5"/>
    <mergeCell ref="Y7:Z7"/>
    <mergeCell ref="G8:H8"/>
    <mergeCell ref="J8:K8"/>
    <mergeCell ref="M8:N8"/>
    <mergeCell ref="S8:T8"/>
    <mergeCell ref="V8:W8"/>
    <mergeCell ref="Y8:Z8"/>
    <mergeCell ref="J7:K7"/>
    <mergeCell ref="M7:N7"/>
    <mergeCell ref="V7:W7"/>
    <mergeCell ref="P7:Q8"/>
    <mergeCell ref="B33:M33"/>
    <mergeCell ref="B34:P34"/>
    <mergeCell ref="B35:P35"/>
    <mergeCell ref="S7:T7"/>
  </mergeCells>
  <printOptions horizontalCentered="1"/>
  <pageMargins left="0" right="0" top="0.43307086614173229" bottom="0.43307086614173229" header="0" footer="0"/>
  <pageSetup paperSize="9" scale="85" orientation="landscape" r:id="rId1"/>
  <headerFooter alignWithMargins="0"/>
  <rowBreaks count="1" manualBreakCount="1">
    <brk id="34" max="16383"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Hoja39">
    <tabColor theme="0"/>
    <pageSetUpPr fitToPage="1"/>
  </sheetPr>
  <dimension ref="A1:AX50"/>
  <sheetViews>
    <sheetView showGridLines="0" topLeftCell="A10" zoomScaleNormal="100" workbookViewId="0">
      <selection activeCell="AC34" sqref="AC34"/>
    </sheetView>
  </sheetViews>
  <sheetFormatPr baseColWidth="10" defaultColWidth="11.453125" defaultRowHeight="14.5" x14ac:dyDescent="0.25"/>
  <cols>
    <col min="1" max="1" width="1.1796875" style="333" customWidth="1"/>
    <col min="2" max="2" width="28.7265625" style="333" customWidth="1"/>
    <col min="3" max="3" width="0.54296875" style="333" customWidth="1"/>
    <col min="4" max="4" width="11.81640625" style="333" customWidth="1"/>
    <col min="5" max="5" width="7.7265625" style="333" customWidth="1"/>
    <col min="6" max="6" width="0.453125" style="333" customWidth="1"/>
    <col min="7" max="7" width="12.453125" style="333" customWidth="1"/>
    <col min="8" max="8" width="6.26953125" style="333" customWidth="1"/>
    <col min="9" max="9" width="0.453125" style="333" customWidth="1"/>
    <col min="10" max="10" width="10.81640625" style="333" customWidth="1"/>
    <col min="11" max="11" width="6.26953125" style="333" customWidth="1"/>
    <col min="12" max="12" width="0.453125" style="333" customWidth="1"/>
    <col min="13" max="13" width="11.81640625" style="333" customWidth="1"/>
    <col min="14" max="14" width="6.26953125" style="333" customWidth="1"/>
    <col min="15" max="15" width="0.7265625" style="450" customWidth="1"/>
    <col min="16" max="16" width="10.453125" style="333" bestFit="1" customWidth="1"/>
    <col min="17" max="17" width="8.54296875" style="333" customWidth="1"/>
    <col min="18" max="18" width="0.453125" style="333" customWidth="1"/>
    <col min="19" max="19" width="8.7265625" style="333" bestFit="1" customWidth="1"/>
    <col min="20" max="20" width="8.1796875" style="333" bestFit="1" customWidth="1"/>
    <col min="21" max="21" width="0.453125" style="333" customWidth="1"/>
    <col min="22" max="22" width="8.7265625" style="333" bestFit="1" customWidth="1"/>
    <col min="23" max="23" width="8" style="333" bestFit="1" customWidth="1"/>
    <col min="24" max="24" width="0.453125" style="333" customWidth="1"/>
    <col min="25" max="25" width="10.26953125" style="333" bestFit="1" customWidth="1"/>
    <col min="26" max="26" width="8" style="396" bestFit="1" customWidth="1"/>
    <col min="27" max="27" width="11.453125" style="396"/>
    <col min="28" max="30" width="3.453125" style="396" bestFit="1" customWidth="1"/>
    <col min="31" max="31" width="13" style="396" bestFit="1" customWidth="1"/>
    <col min="32" max="32" width="5" style="396" bestFit="1" customWidth="1"/>
    <col min="33" max="33" width="3.81640625" style="396" customWidth="1"/>
    <col min="34" max="36" width="3.453125" style="396" bestFit="1" customWidth="1"/>
    <col min="37" max="37" width="8.453125" style="396" bestFit="1" customWidth="1"/>
    <col min="38" max="38" width="5" style="396" bestFit="1" customWidth="1"/>
    <col min="39" max="39" width="3.54296875" style="396" customWidth="1"/>
    <col min="40" max="42" width="3.453125" style="396" bestFit="1" customWidth="1"/>
    <col min="43" max="43" width="8.453125" style="396" bestFit="1" customWidth="1"/>
    <col min="44" max="44" width="5" style="396" bestFit="1" customWidth="1"/>
    <col min="45" max="45" width="3.26953125" style="396" customWidth="1"/>
    <col min="46" max="46" width="4.54296875" style="396" bestFit="1" customWidth="1"/>
    <col min="47" max="47" width="3.453125" style="396" bestFit="1" customWidth="1"/>
    <col min="48" max="48" width="4.54296875" style="396" bestFit="1" customWidth="1"/>
    <col min="49" max="49" width="8.453125" style="396" bestFit="1" customWidth="1"/>
    <col min="50" max="50" width="6" style="396" bestFit="1" customWidth="1"/>
    <col min="51" max="16384" width="11.453125" style="333"/>
  </cols>
  <sheetData>
    <row r="1" spans="1:50" s="340" customFormat="1" ht="15" customHeight="1" x14ac:dyDescent="0.25">
      <c r="B1" s="311"/>
      <c r="C1" s="341"/>
      <c r="F1" s="341"/>
      <c r="I1" s="341"/>
      <c r="O1" s="443"/>
      <c r="R1" s="341"/>
      <c r="Z1" s="342"/>
      <c r="AA1" s="342"/>
      <c r="AB1" s="342"/>
      <c r="AC1" s="342"/>
      <c r="AD1" s="342"/>
      <c r="AE1" s="342"/>
      <c r="AF1" s="342"/>
      <c r="AG1" s="342"/>
      <c r="AH1" s="342"/>
      <c r="AI1" s="342"/>
      <c r="AJ1" s="342"/>
      <c r="AK1" s="342"/>
      <c r="AL1" s="342"/>
      <c r="AM1" s="342"/>
      <c r="AN1" s="342"/>
      <c r="AO1" s="342"/>
      <c r="AP1" s="342"/>
      <c r="AQ1" s="342"/>
      <c r="AR1" s="342"/>
      <c r="AS1" s="342"/>
      <c r="AT1" s="342"/>
      <c r="AU1" s="342"/>
      <c r="AV1" s="342"/>
      <c r="AW1" s="342"/>
      <c r="AX1" s="342"/>
    </row>
    <row r="2" spans="1:50" s="343" customFormat="1" ht="52.5" customHeight="1" x14ac:dyDescent="0.35">
      <c r="B2" s="1392"/>
      <c r="C2" s="1392"/>
      <c r="D2" s="1392"/>
      <c r="E2" s="1392"/>
      <c r="F2" s="1392"/>
      <c r="G2" s="1392"/>
      <c r="H2" s="1392"/>
      <c r="I2" s="1392"/>
      <c r="O2" s="444"/>
      <c r="Z2" s="556"/>
      <c r="AA2" s="556"/>
      <c r="AB2" s="556"/>
      <c r="AC2" s="556"/>
      <c r="AD2" s="556"/>
      <c r="AE2" s="556"/>
      <c r="AF2" s="556"/>
      <c r="AG2" s="556"/>
      <c r="AH2" s="556"/>
      <c r="AI2" s="556"/>
      <c r="AJ2" s="556"/>
      <c r="AK2" s="556"/>
      <c r="AL2" s="556"/>
      <c r="AM2" s="556"/>
      <c r="AN2" s="556"/>
      <c r="AO2" s="556"/>
      <c r="AP2" s="556"/>
      <c r="AQ2" s="556"/>
      <c r="AR2" s="556"/>
      <c r="AS2" s="556"/>
      <c r="AT2" s="556"/>
      <c r="AU2" s="556"/>
      <c r="AV2" s="556"/>
      <c r="AW2" s="556"/>
      <c r="AX2" s="556"/>
    </row>
    <row r="3" spans="1:50" s="345" customFormat="1" ht="4.5" customHeight="1" x14ac:dyDescent="0.25">
      <c r="B3" s="1393"/>
      <c r="C3" s="1393"/>
      <c r="D3" s="1393"/>
      <c r="E3" s="1393"/>
      <c r="F3" s="1393"/>
      <c r="G3" s="1393"/>
      <c r="H3" s="1393"/>
      <c r="I3" s="1393"/>
      <c r="O3" s="444"/>
      <c r="Z3" s="556"/>
      <c r="AA3" s="556"/>
      <c r="AB3" s="556"/>
      <c r="AC3" s="556"/>
      <c r="AD3" s="556"/>
      <c r="AE3" s="556"/>
      <c r="AF3" s="556"/>
      <c r="AG3" s="556"/>
      <c r="AH3" s="556"/>
      <c r="AI3" s="556"/>
      <c r="AJ3" s="556"/>
      <c r="AK3" s="556"/>
      <c r="AL3" s="556"/>
      <c r="AM3" s="556"/>
      <c r="AN3" s="556"/>
      <c r="AO3" s="556"/>
      <c r="AP3" s="556"/>
      <c r="AQ3" s="556"/>
      <c r="AR3" s="556"/>
      <c r="AS3" s="556"/>
      <c r="AT3" s="556"/>
      <c r="AU3" s="556"/>
      <c r="AV3" s="556"/>
      <c r="AW3" s="556"/>
      <c r="AX3" s="556"/>
    </row>
    <row r="4" spans="1:50" s="492" customFormat="1" ht="17.25" customHeight="1" x14ac:dyDescent="0.25">
      <c r="A4" s="1419" t="s">
        <v>409</v>
      </c>
      <c r="B4" s="1419"/>
      <c r="C4" s="1419"/>
      <c r="D4" s="1419"/>
      <c r="E4" s="1419"/>
      <c r="F4" s="1419"/>
      <c r="G4" s="1419"/>
      <c r="H4" s="1419"/>
      <c r="I4" s="1419"/>
      <c r="J4" s="1419"/>
      <c r="K4" s="1419"/>
      <c r="L4" s="1419"/>
      <c r="M4" s="1419"/>
      <c r="N4" s="1419"/>
      <c r="O4" s="1419"/>
      <c r="P4" s="1419"/>
      <c r="Q4" s="1419"/>
      <c r="R4" s="1419"/>
      <c r="S4" s="1419"/>
      <c r="T4" s="1419"/>
      <c r="U4" s="1419"/>
      <c r="V4" s="1419"/>
      <c r="W4" s="1419"/>
      <c r="X4" s="1419"/>
      <c r="Y4" s="1419"/>
      <c r="Z4" s="1419"/>
    </row>
    <row r="5" spans="1:50" s="492" customFormat="1" ht="17.25" customHeight="1" x14ac:dyDescent="0.25">
      <c r="B5" s="1420" t="str">
        <f>porsaad!$B$6</f>
        <v>Situación a 30 de noviembre de 2024</v>
      </c>
      <c r="C5" s="1420"/>
      <c r="D5" s="1420"/>
      <c r="E5" s="1420"/>
      <c r="F5" s="1420"/>
      <c r="G5" s="1420"/>
      <c r="H5" s="1420"/>
      <c r="I5" s="1420"/>
      <c r="J5" s="1420"/>
      <c r="K5" s="1420"/>
      <c r="L5" s="1420"/>
      <c r="M5" s="1420"/>
      <c r="N5" s="1420"/>
      <c r="O5" s="1420"/>
      <c r="P5" s="1420"/>
      <c r="Q5" s="1420"/>
      <c r="R5" s="1420"/>
      <c r="S5" s="1420"/>
      <c r="T5" s="1420"/>
      <c r="U5" s="1420"/>
      <c r="V5" s="1420"/>
      <c r="W5" s="1420"/>
      <c r="X5" s="1420"/>
      <c r="Y5" s="1420"/>
      <c r="Z5" s="1420"/>
    </row>
    <row r="6" spans="1:50" s="345" customFormat="1" ht="6" customHeight="1" x14ac:dyDescent="0.25">
      <c r="O6" s="444"/>
      <c r="Z6" s="556"/>
      <c r="AA6" s="556"/>
      <c r="AB6" s="556"/>
      <c r="AC6" s="556"/>
      <c r="AD6" s="556"/>
      <c r="AE6" s="556"/>
      <c r="AF6" s="556"/>
      <c r="AG6" s="556"/>
      <c r="AH6" s="556"/>
      <c r="AI6" s="556"/>
      <c r="AJ6" s="556"/>
      <c r="AK6" s="556"/>
      <c r="AL6" s="556"/>
      <c r="AM6" s="556"/>
      <c r="AN6" s="556"/>
      <c r="AO6" s="556"/>
      <c r="AP6" s="556"/>
      <c r="AQ6" s="556"/>
      <c r="AR6" s="556"/>
      <c r="AS6" s="556"/>
      <c r="AT6" s="556"/>
      <c r="AU6" s="556"/>
      <c r="AV6" s="556"/>
      <c r="AW6" s="556"/>
      <c r="AX6" s="556"/>
    </row>
    <row r="7" spans="1:50" s="513" customFormat="1" ht="12.75" customHeight="1" x14ac:dyDescent="0.25">
      <c r="A7" s="512"/>
      <c r="B7" s="1457" t="s">
        <v>12</v>
      </c>
      <c r="D7" s="1457" t="s">
        <v>209</v>
      </c>
      <c r="E7" s="1457"/>
      <c r="G7" s="1457"/>
      <c r="H7" s="1457"/>
      <c r="J7" s="1457"/>
      <c r="K7" s="1457"/>
      <c r="M7" s="1457"/>
      <c r="N7" s="1457"/>
      <c r="P7" s="1457" t="s">
        <v>30</v>
      </c>
      <c r="Q7" s="1457"/>
      <c r="S7" s="1457"/>
      <c r="T7" s="1457"/>
      <c r="V7" s="1457"/>
      <c r="W7" s="1457"/>
      <c r="Y7" s="1457"/>
      <c r="Z7" s="1457"/>
      <c r="AA7" s="512"/>
      <c r="AB7" s="512"/>
      <c r="AI7" s="514"/>
    </row>
    <row r="8" spans="1:50" s="513" customFormat="1" ht="33.75" customHeight="1" x14ac:dyDescent="0.25">
      <c r="A8" s="512"/>
      <c r="B8" s="1457"/>
      <c r="D8" s="1457"/>
      <c r="E8" s="1457"/>
      <c r="G8" s="1457" t="s">
        <v>169</v>
      </c>
      <c r="H8" s="1457"/>
      <c r="J8" s="1457" t="s">
        <v>175</v>
      </c>
      <c r="K8" s="1457"/>
      <c r="M8" s="1457" t="s">
        <v>170</v>
      </c>
      <c r="N8" s="1457"/>
      <c r="P8" s="1457"/>
      <c r="Q8" s="1457"/>
      <c r="S8" s="1457" t="s">
        <v>176</v>
      </c>
      <c r="T8" s="1457"/>
      <c r="V8" s="1457" t="s">
        <v>177</v>
      </c>
      <c r="W8" s="1457"/>
      <c r="Y8" s="1457" t="s">
        <v>178</v>
      </c>
      <c r="Z8" s="1457"/>
      <c r="AA8" s="512"/>
      <c r="AB8" s="512"/>
      <c r="AI8" s="514"/>
    </row>
    <row r="9" spans="1:50" s="513" customFormat="1" ht="36.75" customHeight="1" x14ac:dyDescent="0.25">
      <c r="A9" s="512"/>
      <c r="B9" s="1457"/>
      <c r="D9" s="512" t="s">
        <v>9</v>
      </c>
      <c r="E9" s="512" t="s">
        <v>10</v>
      </c>
      <c r="G9" s="512" t="s">
        <v>9</v>
      </c>
      <c r="H9" s="512" t="s">
        <v>10</v>
      </c>
      <c r="J9" s="512" t="s">
        <v>9</v>
      </c>
      <c r="K9" s="512" t="s">
        <v>10</v>
      </c>
      <c r="M9" s="512" t="s">
        <v>9</v>
      </c>
      <c r="N9" s="512" t="s">
        <v>10</v>
      </c>
      <c r="P9" s="512" t="s">
        <v>9</v>
      </c>
      <c r="Q9" s="512" t="s">
        <v>111</v>
      </c>
      <c r="S9" s="512" t="s">
        <v>9</v>
      </c>
      <c r="T9" s="512" t="s">
        <v>111</v>
      </c>
      <c r="V9" s="512" t="s">
        <v>9</v>
      </c>
      <c r="W9" s="512" t="s">
        <v>10</v>
      </c>
      <c r="Y9" s="512" t="s">
        <v>9</v>
      </c>
      <c r="Z9" s="512" t="s">
        <v>10</v>
      </c>
      <c r="AA9" s="512"/>
      <c r="AB9" s="519"/>
      <c r="AC9" s="396"/>
      <c r="AD9" s="396"/>
      <c r="AE9" s="396"/>
      <c r="AF9" s="396"/>
    </row>
    <row r="10" spans="1:50" s="396" customFormat="1" ht="4.5" customHeight="1" x14ac:dyDescent="0.25">
      <c r="A10" s="519"/>
      <c r="B10" s="512"/>
      <c r="D10" s="512"/>
      <c r="E10" s="512"/>
      <c r="G10" s="512"/>
      <c r="H10" s="512"/>
      <c r="J10" s="512"/>
      <c r="K10" s="512"/>
      <c r="M10" s="512"/>
      <c r="N10" s="512"/>
      <c r="P10" s="512"/>
      <c r="Q10" s="512"/>
      <c r="S10" s="512"/>
      <c r="T10" s="512"/>
      <c r="V10" s="512"/>
      <c r="W10" s="512"/>
      <c r="Y10" s="512"/>
      <c r="Z10" s="512"/>
      <c r="AA10" s="512"/>
      <c r="AB10" s="519"/>
    </row>
    <row r="11" spans="1:50" s="396" customFormat="1" ht="18" customHeight="1" x14ac:dyDescent="0.35">
      <c r="A11" s="519"/>
      <c r="B11" s="557" t="s">
        <v>8</v>
      </c>
      <c r="C11" s="558"/>
      <c r="D11" s="559">
        <f>G11+J11+M11</f>
        <v>8584147</v>
      </c>
      <c r="E11" s="560">
        <f t="shared" ref="E11:E28" si="0">D11*100/$D$30</f>
        <v>17.851892595752791</v>
      </c>
      <c r="F11" s="558"/>
      <c r="G11" s="561">
        <f>'20pobl'!J12</f>
        <v>7016107</v>
      </c>
      <c r="H11" s="562">
        <f>G11*100/$G$30</f>
        <v>18.27226113308949</v>
      </c>
      <c r="I11" s="558"/>
      <c r="J11" s="561">
        <f>'20pobl'!Q12</f>
        <v>1145951</v>
      </c>
      <c r="K11" s="562">
        <f>J11*100/$J$30</f>
        <v>16.812853785592029</v>
      </c>
      <c r="L11" s="558"/>
      <c r="M11" s="561">
        <f>'20pobl'!X12</f>
        <v>422089</v>
      </c>
      <c r="N11" s="562">
        <f t="shared" ref="N11:N28" si="1">M11*100/$M$30</f>
        <v>14.697439354507576</v>
      </c>
      <c r="O11" s="558"/>
      <c r="P11" s="563">
        <f t="shared" ref="P11:P28" si="2">S11+V11+Y11</f>
        <v>385264</v>
      </c>
      <c r="Q11" s="564">
        <f>P11*100/D11</f>
        <v>4.4880871681251495</v>
      </c>
      <c r="R11" s="558"/>
      <c r="S11" s="561">
        <f>'34adictcasaad'!G12</f>
        <v>112630</v>
      </c>
      <c r="T11" s="565">
        <f>S11*100/G11</f>
        <v>1.6053061904557613</v>
      </c>
      <c r="U11" s="558"/>
      <c r="V11" s="561">
        <f>'34adictcasaad'!J12</f>
        <v>90041</v>
      </c>
      <c r="W11" s="565">
        <f>V11*100/J11</f>
        <v>7.8573167613623971</v>
      </c>
      <c r="X11" s="558"/>
      <c r="Y11" s="561">
        <f>'34adictcasaad'!M12</f>
        <v>182593</v>
      </c>
      <c r="Z11" s="565">
        <f>Y11*100/M11</f>
        <v>43.259359992797727</v>
      </c>
      <c r="AA11" s="566"/>
      <c r="AB11" s="567">
        <f t="shared" ref="AB11:AB28" si="3">_xlfn.RANK.EQ(Q11,Q$11:Q$30,0)</f>
        <v>6</v>
      </c>
      <c r="AC11" s="567">
        <v>1</v>
      </c>
      <c r="AD11" s="567">
        <f>MATCH(AC11,AB$11:AB$30,0)</f>
        <v>7</v>
      </c>
      <c r="AE11" s="568" t="str">
        <f t="shared" ref="AE11:AE29" si="4">INDEX(B$11:B$30,AD11,1)</f>
        <v>Castilla y León</v>
      </c>
      <c r="AF11" s="569">
        <f t="shared" ref="AF11:AF29" si="5">INDEX(Q$11:Q$30,AD11,1)</f>
        <v>6.5349164723961</v>
      </c>
      <c r="AH11" s="567">
        <f>_xlfn.RANK.EQ(T11,T$11:T$30,0)</f>
        <v>6</v>
      </c>
      <c r="AI11" s="567">
        <v>1</v>
      </c>
      <c r="AJ11" s="567">
        <f>MATCH(AI11,AH$11:AH$30,0)</f>
        <v>18</v>
      </c>
      <c r="AK11" s="568" t="str">
        <f>INDEX(B$11:B$30,AJ11,1)</f>
        <v>Ceuta y Melilla</v>
      </c>
      <c r="AL11" s="569">
        <f>INDEX(T$11:T$30,AJ11,1)</f>
        <v>1.9481002305004089</v>
      </c>
      <c r="AN11" s="567">
        <f>_xlfn.RANK.EQ(W11,W$11:W$30,0)</f>
        <v>1</v>
      </c>
      <c r="AO11" s="567">
        <v>1</v>
      </c>
      <c r="AP11" s="567">
        <f>MATCH(AO11,AN$11:AN$30,0)</f>
        <v>1</v>
      </c>
      <c r="AQ11" s="568" t="str">
        <f>INDEX(B$11:B$30,AP11,1)</f>
        <v>Andalucía</v>
      </c>
      <c r="AR11" s="569">
        <f>INDEX(W$11:W$30,AP11,1)</f>
        <v>7.8573167613623971</v>
      </c>
      <c r="AT11" s="567">
        <f>_xlfn.RANK.EQ(Z11,Z$11:Z$30,0)</f>
        <v>2</v>
      </c>
      <c r="AU11" s="567">
        <v>1</v>
      </c>
      <c r="AV11" s="567">
        <f>MATCH(AU11,AT$11:AT$30,0)</f>
        <v>7</v>
      </c>
      <c r="AW11" s="568" t="str">
        <f>INDEX(B$11:B$30,AV11,1)</f>
        <v>Castilla y León</v>
      </c>
      <c r="AX11" s="569">
        <f>INDEX(Z$11:Z$30,AV11,1)</f>
        <v>44.064030911474504</v>
      </c>
    </row>
    <row r="12" spans="1:50" s="396" customFormat="1" ht="18" customHeight="1" x14ac:dyDescent="0.35">
      <c r="A12" s="519"/>
      <c r="B12" s="557" t="s">
        <v>7</v>
      </c>
      <c r="C12" s="558"/>
      <c r="D12" s="559">
        <f t="shared" ref="D12:D28" si="6">G12+J12+M12</f>
        <v>1341289</v>
      </c>
      <c r="E12" s="560">
        <f t="shared" si="0"/>
        <v>2.7893915572350596</v>
      </c>
      <c r="F12" s="558"/>
      <c r="G12" s="561">
        <f>'20pobl'!J13</f>
        <v>1044239</v>
      </c>
      <c r="H12" s="562">
        <f t="shared" ref="H12:H28" si="7">G12*100/$G$30</f>
        <v>2.7195434296193368</v>
      </c>
      <c r="I12" s="558"/>
      <c r="J12" s="561">
        <f>'20pobl'!Q13</f>
        <v>200993</v>
      </c>
      <c r="K12" s="562">
        <f t="shared" ref="K12:K28" si="8">J12*100/$J$30</f>
        <v>2.9488747083666742</v>
      </c>
      <c r="L12" s="558"/>
      <c r="M12" s="561">
        <f>'20pobl'!X13</f>
        <v>96057</v>
      </c>
      <c r="N12" s="562">
        <f t="shared" si="1"/>
        <v>3.3447730977967542</v>
      </c>
      <c r="O12" s="558"/>
      <c r="P12" s="563">
        <f t="shared" si="2"/>
        <v>52839</v>
      </c>
      <c r="Q12" s="564">
        <f t="shared" ref="Q12:Q28" si="9">P12*100/D12</f>
        <v>3.939419468884036</v>
      </c>
      <c r="R12" s="558"/>
      <c r="S12" s="561">
        <f>'34adictcasaad'!G13</f>
        <v>10377</v>
      </c>
      <c r="T12" s="565">
        <f t="shared" ref="T12:T28" si="10">S12*100/G12</f>
        <v>0.9937380235750628</v>
      </c>
      <c r="U12" s="558"/>
      <c r="V12" s="561">
        <f>'34adictcasaad'!J13</f>
        <v>10220</v>
      </c>
      <c r="W12" s="565">
        <f t="shared" ref="W12:W28" si="11">V12*100/J12</f>
        <v>5.0847541954197411</v>
      </c>
      <c r="X12" s="558"/>
      <c r="Y12" s="561">
        <f>'34adictcasaad'!M13</f>
        <v>32242</v>
      </c>
      <c r="Z12" s="565">
        <f t="shared" ref="Z12:Z28" si="12">Y12*100/M12</f>
        <v>33.565487158666208</v>
      </c>
      <c r="AA12" s="566"/>
      <c r="AB12" s="567">
        <f t="shared" si="3"/>
        <v>11</v>
      </c>
      <c r="AC12" s="567">
        <v>2</v>
      </c>
      <c r="AD12" s="567">
        <f t="shared" ref="AD12:AD28" si="13">MATCH(AC12,AB$11:AB$30,0)</f>
        <v>11</v>
      </c>
      <c r="AE12" s="568" t="str">
        <f t="shared" si="4"/>
        <v>Extremadura</v>
      </c>
      <c r="AF12" s="569">
        <f t="shared" si="5"/>
        <v>5.4032700183817601</v>
      </c>
      <c r="AH12" s="567">
        <f t="shared" ref="AH12:AH30" si="14">_xlfn.RANK.EQ(T12,T$11:T$30,0)</f>
        <v>18</v>
      </c>
      <c r="AI12" s="567">
        <v>2</v>
      </c>
      <c r="AJ12" s="567">
        <f t="shared" ref="AJ12:AJ28" si="15">MATCH(AI12,AH$11:AH$30,0)</f>
        <v>16</v>
      </c>
      <c r="AK12" s="568" t="str">
        <f t="shared" ref="AK12:AK29" si="16">INDEX(B$11:B$30,AJ12,1)</f>
        <v>País Vasco</v>
      </c>
      <c r="AL12" s="569">
        <f t="shared" ref="AL12:AL29" si="17">INDEX(T$11:T$30,AJ12,1)</f>
        <v>1.8183930030694706</v>
      </c>
      <c r="AN12" s="567">
        <f t="shared" ref="AN12:AN30" si="18">_xlfn.RANK.EQ(W12,W$11:W$30,0)</f>
        <v>15</v>
      </c>
      <c r="AO12" s="567">
        <v>2</v>
      </c>
      <c r="AP12" s="567">
        <f t="shared" ref="AP12:AP28" si="19">MATCH(AO12,AN$11:AN$30,0)</f>
        <v>11</v>
      </c>
      <c r="AQ12" s="568" t="str">
        <f t="shared" ref="AQ12:AQ29" si="20">INDEX(B$11:B$30,AP12,1)</f>
        <v>Extremadura</v>
      </c>
      <c r="AR12" s="569">
        <f t="shared" ref="AR12:AR28" si="21">INDEX(W$11:W$30,AP12,1)</f>
        <v>7.7483334181466592</v>
      </c>
      <c r="AT12" s="567">
        <f t="shared" ref="AT12:AT30" si="22">_xlfn.RANK.EQ(Z12,Z$11:Z$30,0)</f>
        <v>13</v>
      </c>
      <c r="AU12" s="567">
        <v>2</v>
      </c>
      <c r="AV12" s="567">
        <f t="shared" ref="AV12:AV28" si="23">MATCH(AU12,AT$11:AT$30,0)</f>
        <v>1</v>
      </c>
      <c r="AW12" s="568" t="str">
        <f t="shared" ref="AW12:AW29" si="24">INDEX(B$11:B$30,AV12,1)</f>
        <v>Andalucía</v>
      </c>
      <c r="AX12" s="569">
        <f t="shared" ref="AX12:AX29" si="25">INDEX(Z$11:Z$30,AV12,1)</f>
        <v>43.259359992797727</v>
      </c>
    </row>
    <row r="13" spans="1:50" s="396" customFormat="1" ht="18" customHeight="1" x14ac:dyDescent="0.35">
      <c r="A13" s="519"/>
      <c r="B13" s="557" t="s">
        <v>37</v>
      </c>
      <c r="C13" s="558"/>
      <c r="D13" s="559">
        <f t="shared" si="6"/>
        <v>1006060</v>
      </c>
      <c r="E13" s="560">
        <f t="shared" si="0"/>
        <v>2.0922375938905815</v>
      </c>
      <c r="F13" s="558"/>
      <c r="G13" s="561">
        <f>'20pobl'!J14</f>
        <v>728875</v>
      </c>
      <c r="H13" s="562">
        <f t="shared" si="7"/>
        <v>1.8982313601232994</v>
      </c>
      <c r="I13" s="558"/>
      <c r="J13" s="561">
        <f>'20pobl'!Q14</f>
        <v>193292</v>
      </c>
      <c r="K13" s="562">
        <f t="shared" si="8"/>
        <v>2.8358892604698234</v>
      </c>
      <c r="L13" s="558"/>
      <c r="M13" s="561">
        <f>'20pobl'!X14</f>
        <v>83893</v>
      </c>
      <c r="N13" s="562">
        <f t="shared" si="1"/>
        <v>2.9212139614339727</v>
      </c>
      <c r="O13" s="558"/>
      <c r="P13" s="563">
        <f t="shared" si="2"/>
        <v>42501</v>
      </c>
      <c r="Q13" s="564">
        <f t="shared" si="9"/>
        <v>4.224499532831044</v>
      </c>
      <c r="R13" s="558"/>
      <c r="S13" s="561">
        <f>'34adictcasaad'!G14</f>
        <v>9768</v>
      </c>
      <c r="T13" s="565">
        <f t="shared" si="10"/>
        <v>1.3401474875664552</v>
      </c>
      <c r="U13" s="558"/>
      <c r="V13" s="561">
        <f>'34adictcasaad'!J14</f>
        <v>9314</v>
      </c>
      <c r="W13" s="565">
        <f t="shared" si="11"/>
        <v>4.8186163938497195</v>
      </c>
      <c r="X13" s="558"/>
      <c r="Y13" s="561">
        <f>'34adictcasaad'!M14</f>
        <v>23419</v>
      </c>
      <c r="Z13" s="565">
        <f t="shared" si="12"/>
        <v>27.915320706137582</v>
      </c>
      <c r="AA13" s="566"/>
      <c r="AB13" s="567">
        <f t="shared" si="3"/>
        <v>8</v>
      </c>
      <c r="AC13" s="567">
        <v>3</v>
      </c>
      <c r="AD13" s="567">
        <f t="shared" si="13"/>
        <v>16</v>
      </c>
      <c r="AE13" s="568" t="str">
        <f t="shared" si="4"/>
        <v>País Vasco</v>
      </c>
      <c r="AF13" s="570">
        <f t="shared" si="5"/>
        <v>5.3004960515308834</v>
      </c>
      <c r="AH13" s="567">
        <f t="shared" si="14"/>
        <v>12</v>
      </c>
      <c r="AI13" s="567">
        <v>3</v>
      </c>
      <c r="AJ13" s="567">
        <f t="shared" si="15"/>
        <v>7</v>
      </c>
      <c r="AK13" s="568" t="str">
        <f t="shared" si="16"/>
        <v>Castilla y León</v>
      </c>
      <c r="AL13" s="569">
        <f t="shared" si="17"/>
        <v>1.8173342303033209</v>
      </c>
      <c r="AN13" s="567">
        <f t="shared" si="18"/>
        <v>16</v>
      </c>
      <c r="AO13" s="567">
        <v>3</v>
      </c>
      <c r="AP13" s="567">
        <f t="shared" si="19"/>
        <v>14</v>
      </c>
      <c r="AQ13" s="568" t="str">
        <f t="shared" si="20"/>
        <v>Murcia, Región de</v>
      </c>
      <c r="AR13" s="569">
        <f t="shared" si="21"/>
        <v>7.2796472601237223</v>
      </c>
      <c r="AT13" s="567">
        <f t="shared" si="22"/>
        <v>17</v>
      </c>
      <c r="AU13" s="567">
        <v>3</v>
      </c>
      <c r="AV13" s="567">
        <f t="shared" si="23"/>
        <v>11</v>
      </c>
      <c r="AW13" s="568" t="str">
        <f t="shared" si="24"/>
        <v>Extremadura</v>
      </c>
      <c r="AX13" s="569">
        <f t="shared" si="25"/>
        <v>43.100781560108956</v>
      </c>
    </row>
    <row r="14" spans="1:50" s="396" customFormat="1" ht="18" customHeight="1" x14ac:dyDescent="0.35">
      <c r="A14" s="519"/>
      <c r="B14" s="557" t="s">
        <v>38</v>
      </c>
      <c r="C14" s="558"/>
      <c r="D14" s="559">
        <f t="shared" si="6"/>
        <v>1209906</v>
      </c>
      <c r="E14" s="560">
        <f t="shared" si="0"/>
        <v>2.516162871273858</v>
      </c>
      <c r="F14" s="558"/>
      <c r="G14" s="561">
        <f>'20pobl'!J15</f>
        <v>1010320</v>
      </c>
      <c r="H14" s="562">
        <f t="shared" si="7"/>
        <v>2.6312071449285157</v>
      </c>
      <c r="I14" s="558"/>
      <c r="J14" s="561">
        <f>'20pobl'!Q15</f>
        <v>147036</v>
      </c>
      <c r="K14" s="562">
        <f t="shared" si="8"/>
        <v>2.1572429966187991</v>
      </c>
      <c r="L14" s="558"/>
      <c r="M14" s="561">
        <f>'20pobl'!X15</f>
        <v>52550</v>
      </c>
      <c r="N14" s="562">
        <f t="shared" si="1"/>
        <v>1.8298283965689064</v>
      </c>
      <c r="O14" s="558"/>
      <c r="P14" s="563">
        <f t="shared" si="2"/>
        <v>43954</v>
      </c>
      <c r="Q14" s="564">
        <f t="shared" si="9"/>
        <v>3.6328442044257985</v>
      </c>
      <c r="R14" s="558"/>
      <c r="S14" s="561">
        <f>'34adictcasaad'!G15</f>
        <v>12534</v>
      </c>
      <c r="T14" s="565">
        <f t="shared" si="10"/>
        <v>1.2405970385620397</v>
      </c>
      <c r="U14" s="558"/>
      <c r="V14" s="561">
        <f>'34adictcasaad'!J15</f>
        <v>10237</v>
      </c>
      <c r="W14" s="565">
        <f t="shared" si="11"/>
        <v>6.9622405397317664</v>
      </c>
      <c r="X14" s="558"/>
      <c r="Y14" s="561">
        <f>'34adictcasaad'!M15</f>
        <v>21183</v>
      </c>
      <c r="Z14" s="565">
        <f t="shared" si="12"/>
        <v>40.310180780209322</v>
      </c>
      <c r="AA14" s="566"/>
      <c r="AB14" s="567">
        <f t="shared" si="3"/>
        <v>15</v>
      </c>
      <c r="AC14" s="567">
        <v>4</v>
      </c>
      <c r="AD14" s="567">
        <f t="shared" si="13"/>
        <v>8</v>
      </c>
      <c r="AE14" s="568" t="str">
        <f t="shared" si="4"/>
        <v>Castilla - La Mancha</v>
      </c>
      <c r="AF14" s="569">
        <f t="shared" si="5"/>
        <v>4.6473610014174076</v>
      </c>
      <c r="AH14" s="567">
        <f t="shared" si="14"/>
        <v>15</v>
      </c>
      <c r="AI14" s="567">
        <v>4</v>
      </c>
      <c r="AJ14" s="567">
        <f t="shared" si="15"/>
        <v>11</v>
      </c>
      <c r="AK14" s="568" t="str">
        <f t="shared" si="16"/>
        <v>Extremadura</v>
      </c>
      <c r="AL14" s="569">
        <f t="shared" si="17"/>
        <v>1.6136372186267882</v>
      </c>
      <c r="AN14" s="567">
        <f t="shared" si="18"/>
        <v>5</v>
      </c>
      <c r="AO14" s="567">
        <v>4</v>
      </c>
      <c r="AP14" s="567">
        <f t="shared" si="19"/>
        <v>9</v>
      </c>
      <c r="AQ14" s="568" t="str">
        <f t="shared" si="20"/>
        <v>Cataluña</v>
      </c>
      <c r="AR14" s="569">
        <f t="shared" si="21"/>
        <v>7.274075478220146</v>
      </c>
      <c r="AT14" s="567">
        <f t="shared" si="22"/>
        <v>6</v>
      </c>
      <c r="AU14" s="567">
        <v>4</v>
      </c>
      <c r="AV14" s="567">
        <f t="shared" si="23"/>
        <v>8</v>
      </c>
      <c r="AW14" s="568" t="str">
        <f t="shared" si="24"/>
        <v>Castilla - La Mancha</v>
      </c>
      <c r="AX14" s="569">
        <f t="shared" si="25"/>
        <v>42.23165351205288</v>
      </c>
    </row>
    <row r="15" spans="1:50" s="396" customFormat="1" ht="18" customHeight="1" x14ac:dyDescent="0.35">
      <c r="A15" s="519"/>
      <c r="B15" s="557" t="s">
        <v>6</v>
      </c>
      <c r="C15" s="558"/>
      <c r="D15" s="559">
        <f t="shared" si="6"/>
        <v>2213016</v>
      </c>
      <c r="E15" s="560">
        <f t="shared" si="0"/>
        <v>4.6022655418974603</v>
      </c>
      <c r="F15" s="558"/>
      <c r="G15" s="561">
        <f>'20pobl'!J16</f>
        <v>1826469</v>
      </c>
      <c r="H15" s="562">
        <f t="shared" si="7"/>
        <v>4.7567288411497755</v>
      </c>
      <c r="I15" s="558"/>
      <c r="J15" s="561">
        <f>'20pobl'!Q16</f>
        <v>288173</v>
      </c>
      <c r="K15" s="562">
        <f t="shared" si="8"/>
        <v>4.2279386413166113</v>
      </c>
      <c r="L15" s="558"/>
      <c r="M15" s="561">
        <f>'20pobl'!X16</f>
        <v>98374</v>
      </c>
      <c r="N15" s="562">
        <f t="shared" si="1"/>
        <v>3.4254526866616479</v>
      </c>
      <c r="O15" s="558"/>
      <c r="P15" s="563">
        <f t="shared" si="2"/>
        <v>58487</v>
      </c>
      <c r="Q15" s="564">
        <f t="shared" si="9"/>
        <v>2.6428638563842286</v>
      </c>
      <c r="R15" s="558"/>
      <c r="S15" s="561">
        <f>'34adictcasaad'!G16</f>
        <v>21790</v>
      </c>
      <c r="T15" s="565">
        <f t="shared" si="10"/>
        <v>1.1930123095437153</v>
      </c>
      <c r="U15" s="558"/>
      <c r="V15" s="561">
        <f>'34adictcasaad'!J16</f>
        <v>12613</v>
      </c>
      <c r="W15" s="565">
        <f t="shared" si="11"/>
        <v>4.3768847185544795</v>
      </c>
      <c r="X15" s="558"/>
      <c r="Y15" s="561">
        <f>'34adictcasaad'!M16</f>
        <v>24084</v>
      </c>
      <c r="Z15" s="565">
        <f t="shared" si="12"/>
        <v>24.482078598003536</v>
      </c>
      <c r="AA15" s="566"/>
      <c r="AB15" s="567">
        <f t="shared" si="3"/>
        <v>19</v>
      </c>
      <c r="AC15" s="567">
        <v>5</v>
      </c>
      <c r="AD15" s="567">
        <f t="shared" si="13"/>
        <v>17</v>
      </c>
      <c r="AE15" s="568" t="str">
        <f t="shared" si="4"/>
        <v>Rioja, La</v>
      </c>
      <c r="AF15" s="569">
        <f t="shared" si="5"/>
        <v>4.5767371432472181</v>
      </c>
      <c r="AH15" s="567">
        <f t="shared" si="14"/>
        <v>16</v>
      </c>
      <c r="AI15" s="567">
        <v>5</v>
      </c>
      <c r="AJ15" s="567">
        <f t="shared" si="15"/>
        <v>14</v>
      </c>
      <c r="AK15" s="568" t="str">
        <f t="shared" si="16"/>
        <v>Murcia, Región de</v>
      </c>
      <c r="AL15" s="569">
        <f t="shared" si="17"/>
        <v>1.6058839526393274</v>
      </c>
      <c r="AN15" s="567">
        <f t="shared" si="18"/>
        <v>17</v>
      </c>
      <c r="AO15" s="567">
        <v>5</v>
      </c>
      <c r="AP15" s="567">
        <f t="shared" si="19"/>
        <v>4</v>
      </c>
      <c r="AQ15" s="568" t="str">
        <f t="shared" si="20"/>
        <v>Balears, Illes</v>
      </c>
      <c r="AR15" s="569">
        <f t="shared" si="21"/>
        <v>6.9622405397317664</v>
      </c>
      <c r="AT15" s="567">
        <f t="shared" si="22"/>
        <v>18</v>
      </c>
      <c r="AU15" s="567">
        <v>5</v>
      </c>
      <c r="AV15" s="567">
        <f t="shared" si="23"/>
        <v>9</v>
      </c>
      <c r="AW15" s="568" t="str">
        <f t="shared" si="24"/>
        <v>Cataluña</v>
      </c>
      <c r="AX15" s="569">
        <f t="shared" si="25"/>
        <v>40.414052531424815</v>
      </c>
    </row>
    <row r="16" spans="1:50" s="396" customFormat="1" ht="18" customHeight="1" x14ac:dyDescent="0.35">
      <c r="A16" s="519"/>
      <c r="B16" s="557" t="s">
        <v>5</v>
      </c>
      <c r="C16" s="558"/>
      <c r="D16" s="571">
        <f t="shared" si="6"/>
        <v>588387</v>
      </c>
      <c r="E16" s="560">
        <f t="shared" si="0"/>
        <v>1.2236302021315801</v>
      </c>
      <c r="F16" s="558"/>
      <c r="G16" s="572">
        <f>'20pobl'!J17</f>
        <v>450214</v>
      </c>
      <c r="H16" s="562">
        <f t="shared" si="7"/>
        <v>1.1725060313037916</v>
      </c>
      <c r="I16" s="558"/>
      <c r="J16" s="572">
        <f>'20pobl'!Q17</f>
        <v>97495</v>
      </c>
      <c r="K16" s="562">
        <f t="shared" si="8"/>
        <v>1.4304007586941283</v>
      </c>
      <c r="L16" s="558"/>
      <c r="M16" s="572">
        <f>'20pobl'!X17</f>
        <v>40678</v>
      </c>
      <c r="N16" s="562">
        <f t="shared" si="1"/>
        <v>1.4164369080043762</v>
      </c>
      <c r="O16" s="558"/>
      <c r="P16" s="572">
        <f t="shared" si="2"/>
        <v>23385</v>
      </c>
      <c r="Q16" s="564">
        <f t="shared" si="9"/>
        <v>3.9744249957935849</v>
      </c>
      <c r="R16" s="558"/>
      <c r="S16" s="572">
        <f>'34adictcasaad'!G17</f>
        <v>6479</v>
      </c>
      <c r="T16" s="565">
        <f t="shared" si="10"/>
        <v>1.4390934089122063</v>
      </c>
      <c r="U16" s="558"/>
      <c r="V16" s="572">
        <f>'34adictcasaad'!J17</f>
        <v>4976</v>
      </c>
      <c r="W16" s="565">
        <f t="shared" si="11"/>
        <v>5.1038514795630547</v>
      </c>
      <c r="X16" s="558"/>
      <c r="Y16" s="572">
        <f>'34adictcasaad'!M17</f>
        <v>11930</v>
      </c>
      <c r="Z16" s="565">
        <f t="shared" si="12"/>
        <v>29.327892226756479</v>
      </c>
      <c r="AA16" s="566"/>
      <c r="AB16" s="567">
        <f t="shared" si="3"/>
        <v>10</v>
      </c>
      <c r="AC16" s="567">
        <v>6</v>
      </c>
      <c r="AD16" s="567">
        <f t="shared" si="13"/>
        <v>1</v>
      </c>
      <c r="AE16" s="568" t="str">
        <f t="shared" si="4"/>
        <v>Andalucía</v>
      </c>
      <c r="AF16" s="569">
        <f t="shared" si="5"/>
        <v>4.4880871681251495</v>
      </c>
      <c r="AH16" s="567">
        <f t="shared" si="14"/>
        <v>7</v>
      </c>
      <c r="AI16" s="567">
        <v>6</v>
      </c>
      <c r="AJ16" s="567">
        <f t="shared" si="15"/>
        <v>1</v>
      </c>
      <c r="AK16" s="568" t="str">
        <f t="shared" si="16"/>
        <v>Andalucía</v>
      </c>
      <c r="AL16" s="569">
        <f t="shared" si="17"/>
        <v>1.6053061904557613</v>
      </c>
      <c r="AN16" s="567">
        <f t="shared" si="18"/>
        <v>14</v>
      </c>
      <c r="AO16" s="567">
        <v>6</v>
      </c>
      <c r="AP16" s="567">
        <f t="shared" si="19"/>
        <v>8</v>
      </c>
      <c r="AQ16" s="568" t="str">
        <f t="shared" si="20"/>
        <v>Castilla - La Mancha</v>
      </c>
      <c r="AR16" s="569">
        <f t="shared" si="21"/>
        <v>6.9443733313828035</v>
      </c>
      <c r="AT16" s="567">
        <f t="shared" si="22"/>
        <v>15</v>
      </c>
      <c r="AU16" s="567">
        <v>6</v>
      </c>
      <c r="AV16" s="567">
        <f t="shared" si="23"/>
        <v>4</v>
      </c>
      <c r="AW16" s="568" t="str">
        <f t="shared" si="24"/>
        <v>Balears, Illes</v>
      </c>
      <c r="AX16" s="569">
        <f t="shared" si="25"/>
        <v>40.310180780209322</v>
      </c>
    </row>
    <row r="17" spans="1:50" s="396" customFormat="1" ht="18" customHeight="1" x14ac:dyDescent="0.35">
      <c r="A17" s="519"/>
      <c r="B17" s="557" t="s">
        <v>4</v>
      </c>
      <c r="C17" s="558"/>
      <c r="D17" s="559">
        <f t="shared" si="6"/>
        <v>2383703</v>
      </c>
      <c r="E17" s="560">
        <f t="shared" si="0"/>
        <v>4.9572322021248834</v>
      </c>
      <c r="F17" s="558"/>
      <c r="G17" s="561">
        <f>'20pobl'!J18</f>
        <v>1752567</v>
      </c>
      <c r="H17" s="562">
        <f t="shared" si="7"/>
        <v>4.5642636118912163</v>
      </c>
      <c r="I17" s="558"/>
      <c r="J17" s="561">
        <f>'20pobl'!Q18</f>
        <v>413741</v>
      </c>
      <c r="K17" s="562">
        <f t="shared" si="8"/>
        <v>6.0702132448111934</v>
      </c>
      <c r="L17" s="558"/>
      <c r="M17" s="561">
        <f>'20pobl'!X18</f>
        <v>217395</v>
      </c>
      <c r="N17" s="562">
        <f t="shared" si="1"/>
        <v>7.5698486065099413</v>
      </c>
      <c r="O17" s="558"/>
      <c r="P17" s="563">
        <f t="shared" si="2"/>
        <v>155773</v>
      </c>
      <c r="Q17" s="564">
        <f>P17*100/D17</f>
        <v>6.5349164723961</v>
      </c>
      <c r="R17" s="558"/>
      <c r="S17" s="561">
        <f>'34adictcasaad'!G18</f>
        <v>31850</v>
      </c>
      <c r="T17" s="565">
        <f>S17*100/G17</f>
        <v>1.8173342303033209</v>
      </c>
      <c r="U17" s="558"/>
      <c r="V17" s="561">
        <f>'34adictcasaad'!J18</f>
        <v>28130</v>
      </c>
      <c r="W17" s="565">
        <f>V17*100/J17</f>
        <v>6.7989394331236213</v>
      </c>
      <c r="X17" s="558"/>
      <c r="Y17" s="561">
        <f>'34adictcasaad'!M18</f>
        <v>95793</v>
      </c>
      <c r="Z17" s="565">
        <f>Y17*100/M17</f>
        <v>44.064030911474504</v>
      </c>
      <c r="AA17" s="566"/>
      <c r="AB17" s="567">
        <f t="shared" si="3"/>
        <v>1</v>
      </c>
      <c r="AC17" s="567">
        <v>7</v>
      </c>
      <c r="AD17" s="567">
        <f t="shared" si="13"/>
        <v>9</v>
      </c>
      <c r="AE17" s="568" t="str">
        <f t="shared" si="4"/>
        <v>Cataluña</v>
      </c>
      <c r="AF17" s="569">
        <f t="shared" si="5"/>
        <v>4.421977172001438</v>
      </c>
      <c r="AH17" s="567">
        <f t="shared" si="14"/>
        <v>3</v>
      </c>
      <c r="AI17" s="567">
        <v>7</v>
      </c>
      <c r="AJ17" s="567">
        <f t="shared" si="15"/>
        <v>6</v>
      </c>
      <c r="AK17" s="568" t="str">
        <f t="shared" si="16"/>
        <v>Cantabria</v>
      </c>
      <c r="AL17" s="569">
        <f t="shared" si="17"/>
        <v>1.4390934089122063</v>
      </c>
      <c r="AN17" s="567">
        <f t="shared" si="18"/>
        <v>7</v>
      </c>
      <c r="AO17" s="567">
        <v>7</v>
      </c>
      <c r="AP17" s="567">
        <f t="shared" si="19"/>
        <v>7</v>
      </c>
      <c r="AQ17" s="568" t="str">
        <f t="shared" si="20"/>
        <v>Castilla y León</v>
      </c>
      <c r="AR17" s="569">
        <f t="shared" si="21"/>
        <v>6.7989394331236213</v>
      </c>
      <c r="AT17" s="567">
        <f t="shared" si="22"/>
        <v>1</v>
      </c>
      <c r="AU17" s="567">
        <v>7</v>
      </c>
      <c r="AV17" s="567">
        <f t="shared" si="23"/>
        <v>16</v>
      </c>
      <c r="AW17" s="568" t="str">
        <f t="shared" si="24"/>
        <v>País Vasco</v>
      </c>
      <c r="AX17" s="569">
        <f t="shared" si="25"/>
        <v>39.60409745293466</v>
      </c>
    </row>
    <row r="18" spans="1:50" s="396" customFormat="1" ht="18" customHeight="1" x14ac:dyDescent="0.35">
      <c r="A18" s="519"/>
      <c r="B18" s="557" t="s">
        <v>40</v>
      </c>
      <c r="C18" s="558"/>
      <c r="D18" s="559">
        <f t="shared" si="6"/>
        <v>2084086</v>
      </c>
      <c r="E18" s="560">
        <f t="shared" si="0"/>
        <v>4.3341382006053779</v>
      </c>
      <c r="F18" s="558"/>
      <c r="G18" s="561">
        <f>'20pobl'!J19</f>
        <v>1679650</v>
      </c>
      <c r="H18" s="562">
        <f t="shared" si="7"/>
        <v>4.3743636481304753</v>
      </c>
      <c r="I18" s="558"/>
      <c r="J18" s="561">
        <f>'20pobl'!Q19</f>
        <v>273430</v>
      </c>
      <c r="K18" s="562">
        <f t="shared" si="8"/>
        <v>4.0116362833964354</v>
      </c>
      <c r="L18" s="558"/>
      <c r="M18" s="561">
        <f>'20pobl'!X19</f>
        <v>131006</v>
      </c>
      <c r="N18" s="562">
        <f t="shared" si="1"/>
        <v>4.5617221488278998</v>
      </c>
      <c r="O18" s="558"/>
      <c r="P18" s="563">
        <f t="shared" si="2"/>
        <v>96855</v>
      </c>
      <c r="Q18" s="564">
        <f t="shared" si="9"/>
        <v>4.6473610014174076</v>
      </c>
      <c r="R18" s="558"/>
      <c r="S18" s="561">
        <f>'34adictcasaad'!G19</f>
        <v>22541</v>
      </c>
      <c r="T18" s="565">
        <f t="shared" si="10"/>
        <v>1.3420057750126515</v>
      </c>
      <c r="U18" s="558"/>
      <c r="V18" s="561">
        <f>'34adictcasaad'!J19</f>
        <v>18988</v>
      </c>
      <c r="W18" s="565">
        <f t="shared" si="11"/>
        <v>6.9443733313828035</v>
      </c>
      <c r="X18" s="558"/>
      <c r="Y18" s="561">
        <f>'34adictcasaad'!M19</f>
        <v>55326</v>
      </c>
      <c r="Z18" s="565">
        <f t="shared" si="12"/>
        <v>42.23165351205288</v>
      </c>
      <c r="AA18" s="566"/>
      <c r="AB18" s="567">
        <f t="shared" si="3"/>
        <v>4</v>
      </c>
      <c r="AC18" s="567">
        <v>8</v>
      </c>
      <c r="AD18" s="567">
        <f t="shared" si="13"/>
        <v>3</v>
      </c>
      <c r="AE18" s="568" t="str">
        <f t="shared" si="4"/>
        <v>Asturias, Principado de</v>
      </c>
      <c r="AF18" s="569">
        <f t="shared" si="5"/>
        <v>4.224499532831044</v>
      </c>
      <c r="AH18" s="567">
        <f t="shared" si="14"/>
        <v>11</v>
      </c>
      <c r="AI18" s="567">
        <v>8</v>
      </c>
      <c r="AJ18" s="567">
        <f t="shared" si="15"/>
        <v>20</v>
      </c>
      <c r="AK18" s="568" t="str">
        <f t="shared" si="16"/>
        <v>TOTAL</v>
      </c>
      <c r="AL18" s="569">
        <f t="shared" si="17"/>
        <v>1.3843318531621194</v>
      </c>
      <c r="AN18" s="567">
        <f t="shared" si="18"/>
        <v>6</v>
      </c>
      <c r="AO18" s="567">
        <v>8</v>
      </c>
      <c r="AP18" s="567">
        <f t="shared" si="19"/>
        <v>16</v>
      </c>
      <c r="AQ18" s="568" t="str">
        <f t="shared" si="20"/>
        <v>País Vasco</v>
      </c>
      <c r="AR18" s="569">
        <f t="shared" si="21"/>
        <v>6.5571411174705796</v>
      </c>
      <c r="AT18" s="567">
        <f t="shared" si="22"/>
        <v>4</v>
      </c>
      <c r="AU18" s="567">
        <v>8</v>
      </c>
      <c r="AV18" s="567">
        <f t="shared" si="23"/>
        <v>13</v>
      </c>
      <c r="AW18" s="568" t="str">
        <f t="shared" si="24"/>
        <v>Madrid, Comunidad de</v>
      </c>
      <c r="AX18" s="569">
        <f t="shared" si="25"/>
        <v>39.113448374974716</v>
      </c>
    </row>
    <row r="19" spans="1:50" s="396" customFormat="1" ht="18" customHeight="1" x14ac:dyDescent="0.35">
      <c r="A19" s="519"/>
      <c r="B19" s="557" t="s">
        <v>41</v>
      </c>
      <c r="C19" s="558"/>
      <c r="D19" s="559">
        <f t="shared" si="6"/>
        <v>7901963</v>
      </c>
      <c r="E19" s="560">
        <f t="shared" si="0"/>
        <v>16.433198868986342</v>
      </c>
      <c r="F19" s="558"/>
      <c r="G19" s="561">
        <f>'20pobl'!J20</f>
        <v>6372799</v>
      </c>
      <c r="H19" s="562">
        <f t="shared" si="7"/>
        <v>16.596874516978087</v>
      </c>
      <c r="I19" s="558"/>
      <c r="J19" s="561">
        <f>'20pobl'!Q20</f>
        <v>1076178</v>
      </c>
      <c r="K19" s="562">
        <f t="shared" si="8"/>
        <v>15.789177164879527</v>
      </c>
      <c r="L19" s="558"/>
      <c r="M19" s="561">
        <f>'20pobl'!X20</f>
        <v>452986</v>
      </c>
      <c r="N19" s="562">
        <f t="shared" si="1"/>
        <v>15.773294881982162</v>
      </c>
      <c r="O19" s="558"/>
      <c r="P19" s="563">
        <f t="shared" si="2"/>
        <v>349423</v>
      </c>
      <c r="Q19" s="564">
        <f t="shared" si="9"/>
        <v>4.421977172001438</v>
      </c>
      <c r="R19" s="558"/>
      <c r="S19" s="561">
        <f>'34adictcasaad'!G20</f>
        <v>88071</v>
      </c>
      <c r="T19" s="565">
        <f t="shared" si="10"/>
        <v>1.3819830187645963</v>
      </c>
      <c r="U19" s="558"/>
      <c r="V19" s="561">
        <f>'34adictcasaad'!J20</f>
        <v>78282</v>
      </c>
      <c r="W19" s="565">
        <f t="shared" si="11"/>
        <v>7.274075478220146</v>
      </c>
      <c r="X19" s="558"/>
      <c r="Y19" s="561">
        <f>'34adictcasaad'!M20</f>
        <v>183070</v>
      </c>
      <c r="Z19" s="565">
        <f t="shared" si="12"/>
        <v>40.414052531424815</v>
      </c>
      <c r="AA19" s="566"/>
      <c r="AB19" s="567">
        <f t="shared" si="3"/>
        <v>7</v>
      </c>
      <c r="AC19" s="567">
        <v>9</v>
      </c>
      <c r="AD19" s="567">
        <f t="shared" si="13"/>
        <v>20</v>
      </c>
      <c r="AE19" s="568" t="str">
        <f t="shared" si="4"/>
        <v>TOTAL</v>
      </c>
      <c r="AF19" s="569">
        <f t="shared" si="5"/>
        <v>4.213517290636541</v>
      </c>
      <c r="AH19" s="567">
        <f t="shared" si="14"/>
        <v>9</v>
      </c>
      <c r="AI19" s="567">
        <v>9</v>
      </c>
      <c r="AJ19" s="567">
        <f t="shared" si="15"/>
        <v>9</v>
      </c>
      <c r="AK19" s="568" t="str">
        <f t="shared" si="16"/>
        <v>Cataluña</v>
      </c>
      <c r="AL19" s="569">
        <f t="shared" si="17"/>
        <v>1.3819830187645963</v>
      </c>
      <c r="AN19" s="567">
        <f t="shared" si="18"/>
        <v>4</v>
      </c>
      <c r="AO19" s="567">
        <v>9</v>
      </c>
      <c r="AP19" s="567">
        <f t="shared" si="19"/>
        <v>20</v>
      </c>
      <c r="AQ19" s="568" t="str">
        <f t="shared" si="20"/>
        <v>TOTAL</v>
      </c>
      <c r="AR19" s="569">
        <f t="shared" si="21"/>
        <v>6.2742942187425266</v>
      </c>
      <c r="AT19" s="567">
        <f t="shared" si="22"/>
        <v>5</v>
      </c>
      <c r="AU19" s="567">
        <v>9</v>
      </c>
      <c r="AV19" s="567">
        <f t="shared" si="23"/>
        <v>17</v>
      </c>
      <c r="AW19" s="568" t="str">
        <f t="shared" si="24"/>
        <v>Rioja, La</v>
      </c>
      <c r="AX19" s="569">
        <f t="shared" si="25"/>
        <v>38.799818840579711</v>
      </c>
    </row>
    <row r="20" spans="1:50" s="396" customFormat="1" ht="18" customHeight="1" x14ac:dyDescent="0.35">
      <c r="A20" s="519"/>
      <c r="B20" s="557" t="s">
        <v>3</v>
      </c>
      <c r="C20" s="558"/>
      <c r="D20" s="559">
        <f t="shared" si="6"/>
        <v>5216195</v>
      </c>
      <c r="E20" s="560">
        <f t="shared" si="0"/>
        <v>10.847781718847862</v>
      </c>
      <c r="F20" s="558"/>
      <c r="G20" s="561">
        <f>'20pobl'!J21</f>
        <v>4168661</v>
      </c>
      <c r="H20" s="562">
        <f t="shared" si="7"/>
        <v>10.856570797356136</v>
      </c>
      <c r="I20" s="558"/>
      <c r="J20" s="561">
        <f>'20pobl'!Q21</f>
        <v>755276</v>
      </c>
      <c r="K20" s="562">
        <f t="shared" si="8"/>
        <v>11.08105403788365</v>
      </c>
      <c r="L20" s="558"/>
      <c r="M20" s="561">
        <f>'20pobl'!X21</f>
        <v>292258</v>
      </c>
      <c r="N20" s="562">
        <f t="shared" si="1"/>
        <v>10.176631541854148</v>
      </c>
      <c r="O20" s="558"/>
      <c r="P20" s="563">
        <f t="shared" si="2"/>
        <v>200058</v>
      </c>
      <c r="Q20" s="564">
        <f t="shared" si="9"/>
        <v>3.8353244079257007</v>
      </c>
      <c r="R20" s="558"/>
      <c r="S20" s="561">
        <f>'34adictcasaad'!G21</f>
        <v>53667</v>
      </c>
      <c r="T20" s="565">
        <f t="shared" si="10"/>
        <v>1.2873918027875138</v>
      </c>
      <c r="U20" s="558"/>
      <c r="V20" s="561">
        <f>'34adictcasaad'!J21</f>
        <v>42994</v>
      </c>
      <c r="W20" s="565">
        <f t="shared" si="11"/>
        <v>5.6924885737134501</v>
      </c>
      <c r="X20" s="558"/>
      <c r="Y20" s="561">
        <f>'34adictcasaad'!M21</f>
        <v>103397</v>
      </c>
      <c r="Z20" s="565">
        <f t="shared" si="12"/>
        <v>35.378672269022573</v>
      </c>
      <c r="AA20" s="566"/>
      <c r="AB20" s="567">
        <f t="shared" si="3"/>
        <v>12</v>
      </c>
      <c r="AC20" s="567">
        <v>10</v>
      </c>
      <c r="AD20" s="567">
        <f t="shared" si="13"/>
        <v>6</v>
      </c>
      <c r="AE20" s="568" t="str">
        <f t="shared" si="4"/>
        <v>Cantabria</v>
      </c>
      <c r="AF20" s="570">
        <f t="shared" si="5"/>
        <v>3.9744249957935849</v>
      </c>
      <c r="AH20" s="567">
        <f t="shared" si="14"/>
        <v>13</v>
      </c>
      <c r="AI20" s="567">
        <v>10</v>
      </c>
      <c r="AJ20" s="567">
        <f t="shared" si="15"/>
        <v>17</v>
      </c>
      <c r="AK20" s="568" t="str">
        <f t="shared" si="16"/>
        <v>Rioja, La</v>
      </c>
      <c r="AL20" s="569">
        <f t="shared" si="17"/>
        <v>1.349855811757986</v>
      </c>
      <c r="AN20" s="567">
        <f t="shared" si="18"/>
        <v>12</v>
      </c>
      <c r="AO20" s="567">
        <v>10</v>
      </c>
      <c r="AP20" s="567">
        <f t="shared" si="19"/>
        <v>18</v>
      </c>
      <c r="AQ20" s="568" t="str">
        <f t="shared" si="20"/>
        <v>Ceuta y Melilla</v>
      </c>
      <c r="AR20" s="569">
        <f t="shared" si="21"/>
        <v>6.1297084418471703</v>
      </c>
      <c r="AT20" s="567">
        <f t="shared" si="22"/>
        <v>11</v>
      </c>
      <c r="AU20" s="567">
        <v>10</v>
      </c>
      <c r="AV20" s="567">
        <f t="shared" si="23"/>
        <v>20</v>
      </c>
      <c r="AW20" s="568" t="str">
        <f t="shared" si="24"/>
        <v>TOTAL</v>
      </c>
      <c r="AX20" s="569">
        <f t="shared" si="25"/>
        <v>37.149660115033704</v>
      </c>
    </row>
    <row r="21" spans="1:50" s="329" customFormat="1" ht="18" customHeight="1" x14ac:dyDescent="0.35">
      <c r="A21" s="348"/>
      <c r="B21" s="548" t="s">
        <v>2</v>
      </c>
      <c r="C21" s="573"/>
      <c r="D21" s="574">
        <f t="shared" si="6"/>
        <v>1054306</v>
      </c>
      <c r="E21" s="575">
        <f t="shared" si="0"/>
        <v>2.1925716643782711</v>
      </c>
      <c r="F21" s="573"/>
      <c r="G21" s="576">
        <f>'20pobl'!J22</f>
        <v>824039</v>
      </c>
      <c r="H21" s="577">
        <f t="shared" si="7"/>
        <v>2.1460698635083428</v>
      </c>
      <c r="I21" s="573"/>
      <c r="J21" s="576">
        <f>'20pobl'!Q22</f>
        <v>157208</v>
      </c>
      <c r="K21" s="577">
        <f t="shared" si="8"/>
        <v>2.3064817936590236</v>
      </c>
      <c r="L21" s="573"/>
      <c r="M21" s="576">
        <f>'20pobl'!X22</f>
        <v>73059</v>
      </c>
      <c r="N21" s="577">
        <f t="shared" si="1"/>
        <v>2.5439663715495286</v>
      </c>
      <c r="O21" s="573"/>
      <c r="P21" s="578">
        <f t="shared" si="2"/>
        <v>56967</v>
      </c>
      <c r="Q21" s="579">
        <f t="shared" si="9"/>
        <v>5.4032700183817601</v>
      </c>
      <c r="R21" s="573"/>
      <c r="S21" s="576">
        <f>'34adictcasaad'!G22</f>
        <v>13297</v>
      </c>
      <c r="T21" s="580">
        <f t="shared" si="10"/>
        <v>1.6136372186267882</v>
      </c>
      <c r="U21" s="573"/>
      <c r="V21" s="576">
        <f>'34adictcasaad'!J22</f>
        <v>12181</v>
      </c>
      <c r="W21" s="580">
        <f t="shared" si="11"/>
        <v>7.7483334181466592</v>
      </c>
      <c r="X21" s="573"/>
      <c r="Y21" s="576">
        <f>'34adictcasaad'!M22</f>
        <v>31489</v>
      </c>
      <c r="Z21" s="565">
        <f t="shared" si="12"/>
        <v>43.100781560108956</v>
      </c>
      <c r="AA21" s="566"/>
      <c r="AB21" s="567">
        <f t="shared" si="3"/>
        <v>2</v>
      </c>
      <c r="AC21" s="567">
        <v>11</v>
      </c>
      <c r="AD21" s="567">
        <f t="shared" si="13"/>
        <v>2</v>
      </c>
      <c r="AE21" s="568" t="str">
        <f t="shared" si="4"/>
        <v>Aragón</v>
      </c>
      <c r="AF21" s="569">
        <f t="shared" si="5"/>
        <v>3.939419468884036</v>
      </c>
      <c r="AG21" s="396"/>
      <c r="AH21" s="567">
        <f t="shared" si="14"/>
        <v>4</v>
      </c>
      <c r="AI21" s="567">
        <v>11</v>
      </c>
      <c r="AJ21" s="567">
        <f t="shared" si="15"/>
        <v>8</v>
      </c>
      <c r="AK21" s="568" t="str">
        <f t="shared" si="16"/>
        <v>Castilla - La Mancha</v>
      </c>
      <c r="AL21" s="569">
        <f t="shared" si="17"/>
        <v>1.3420057750126515</v>
      </c>
      <c r="AM21" s="396"/>
      <c r="AN21" s="567">
        <f t="shared" si="18"/>
        <v>2</v>
      </c>
      <c r="AO21" s="567">
        <v>11</v>
      </c>
      <c r="AP21" s="567">
        <f t="shared" si="19"/>
        <v>17</v>
      </c>
      <c r="AQ21" s="568" t="str">
        <f t="shared" si="20"/>
        <v>Rioja, La</v>
      </c>
      <c r="AR21" s="569">
        <f t="shared" si="21"/>
        <v>5.7795056235837095</v>
      </c>
      <c r="AS21" s="396"/>
      <c r="AT21" s="567">
        <f t="shared" si="22"/>
        <v>3</v>
      </c>
      <c r="AU21" s="567">
        <v>11</v>
      </c>
      <c r="AV21" s="567">
        <f t="shared" si="23"/>
        <v>10</v>
      </c>
      <c r="AW21" s="568" t="str">
        <f t="shared" si="24"/>
        <v>Comunitat Valenciana</v>
      </c>
      <c r="AX21" s="569">
        <f t="shared" si="25"/>
        <v>35.378672269022573</v>
      </c>
    </row>
    <row r="22" spans="1:50" s="329" customFormat="1" ht="18" customHeight="1" x14ac:dyDescent="0.35">
      <c r="A22" s="348"/>
      <c r="B22" s="548" t="s">
        <v>35</v>
      </c>
      <c r="C22" s="573"/>
      <c r="D22" s="574">
        <f t="shared" si="6"/>
        <v>2699424</v>
      </c>
      <c r="E22" s="575">
        <f t="shared" si="0"/>
        <v>5.6138166457770797</v>
      </c>
      <c r="F22" s="573"/>
      <c r="G22" s="576">
        <f>'20pobl'!J23</f>
        <v>1989422</v>
      </c>
      <c r="H22" s="577">
        <f t="shared" si="7"/>
        <v>5.181112301724184</v>
      </c>
      <c r="I22" s="573"/>
      <c r="J22" s="576">
        <f>'20pobl'!Q23</f>
        <v>473156</v>
      </c>
      <c r="K22" s="577">
        <f t="shared" si="8"/>
        <v>6.9419221640153745</v>
      </c>
      <c r="L22" s="573"/>
      <c r="M22" s="576">
        <f>'20pobl'!X23</f>
        <v>236846</v>
      </c>
      <c r="N22" s="577">
        <f t="shared" si="1"/>
        <v>8.2471462685777208</v>
      </c>
      <c r="O22" s="573"/>
      <c r="P22" s="578">
        <f t="shared" si="2"/>
        <v>85120</v>
      </c>
      <c r="Q22" s="579">
        <f t="shared" si="9"/>
        <v>3.1532652891876194</v>
      </c>
      <c r="R22" s="573"/>
      <c r="S22" s="576">
        <f>'34adictcasaad'!G23</f>
        <v>25066</v>
      </c>
      <c r="T22" s="580">
        <f t="shared" si="10"/>
        <v>1.2599639493279957</v>
      </c>
      <c r="U22" s="573"/>
      <c r="V22" s="576">
        <f>'34adictcasaad'!J23</f>
        <v>14928</v>
      </c>
      <c r="W22" s="580">
        <f t="shared" si="11"/>
        <v>3.1549848253007466</v>
      </c>
      <c r="X22" s="573"/>
      <c r="Y22" s="576">
        <f>'34adictcasaad'!M23</f>
        <v>45126</v>
      </c>
      <c r="Z22" s="565">
        <f t="shared" si="12"/>
        <v>19.052886685863388</v>
      </c>
      <c r="AA22" s="566"/>
      <c r="AB22" s="567">
        <f t="shared" si="3"/>
        <v>17</v>
      </c>
      <c r="AC22" s="567">
        <v>12</v>
      </c>
      <c r="AD22" s="567">
        <f t="shared" si="13"/>
        <v>10</v>
      </c>
      <c r="AE22" s="568" t="str">
        <f t="shared" si="4"/>
        <v>Comunitat Valenciana</v>
      </c>
      <c r="AF22" s="569">
        <f t="shared" si="5"/>
        <v>3.8353244079257007</v>
      </c>
      <c r="AG22" s="396"/>
      <c r="AH22" s="567">
        <f t="shared" si="14"/>
        <v>14</v>
      </c>
      <c r="AI22" s="567">
        <v>12</v>
      </c>
      <c r="AJ22" s="567">
        <f t="shared" si="15"/>
        <v>3</v>
      </c>
      <c r="AK22" s="568" t="str">
        <f t="shared" si="16"/>
        <v>Asturias, Principado de</v>
      </c>
      <c r="AL22" s="569">
        <f t="shared" si="17"/>
        <v>1.3401474875664552</v>
      </c>
      <c r="AM22" s="396"/>
      <c r="AN22" s="567">
        <f t="shared" si="18"/>
        <v>19</v>
      </c>
      <c r="AO22" s="567">
        <v>12</v>
      </c>
      <c r="AP22" s="567">
        <f t="shared" si="19"/>
        <v>10</v>
      </c>
      <c r="AQ22" s="568" t="str">
        <f t="shared" si="20"/>
        <v>Comunitat Valenciana</v>
      </c>
      <c r="AR22" s="569">
        <f t="shared" si="21"/>
        <v>5.6924885737134501</v>
      </c>
      <c r="AS22" s="396"/>
      <c r="AT22" s="567">
        <f t="shared" si="22"/>
        <v>19</v>
      </c>
      <c r="AU22" s="567">
        <v>12</v>
      </c>
      <c r="AV22" s="567">
        <f t="shared" si="23"/>
        <v>14</v>
      </c>
      <c r="AW22" s="568" t="str">
        <f t="shared" si="24"/>
        <v>Murcia, Región de</v>
      </c>
      <c r="AX22" s="569">
        <f t="shared" si="25"/>
        <v>35.182094826739963</v>
      </c>
    </row>
    <row r="23" spans="1:50" s="329" customFormat="1" ht="18" customHeight="1" x14ac:dyDescent="0.35">
      <c r="A23" s="348"/>
      <c r="B23" s="548" t="s">
        <v>42</v>
      </c>
      <c r="C23" s="573"/>
      <c r="D23" s="574">
        <f t="shared" si="6"/>
        <v>6871903</v>
      </c>
      <c r="E23" s="575">
        <f t="shared" si="0"/>
        <v>14.291050034957625</v>
      </c>
      <c r="F23" s="573"/>
      <c r="G23" s="576">
        <f>'20pobl'!J24</f>
        <v>5605365</v>
      </c>
      <c r="H23" s="577">
        <f t="shared" si="7"/>
        <v>14.598222778854451</v>
      </c>
      <c r="I23" s="573"/>
      <c r="J23" s="576">
        <f>'20pobl'!Q24</f>
        <v>890790</v>
      </c>
      <c r="K23" s="577">
        <f t="shared" si="8"/>
        <v>13.069251672774424</v>
      </c>
      <c r="L23" s="573"/>
      <c r="M23" s="576">
        <f>'20pobl'!X24</f>
        <v>375748</v>
      </c>
      <c r="N23" s="577">
        <f t="shared" si="1"/>
        <v>13.083812756498068</v>
      </c>
      <c r="O23" s="573"/>
      <c r="P23" s="578">
        <f t="shared" si="2"/>
        <v>257527</v>
      </c>
      <c r="Q23" s="579">
        <f t="shared" si="9"/>
        <v>3.7475354352353345</v>
      </c>
      <c r="R23" s="573"/>
      <c r="S23" s="576">
        <f>'34adictcasaad'!G24</f>
        <v>60392</v>
      </c>
      <c r="T23" s="580">
        <f t="shared" si="10"/>
        <v>1.0773963872111807</v>
      </c>
      <c r="U23" s="573"/>
      <c r="V23" s="576">
        <f>'34adictcasaad'!J24</f>
        <v>50167</v>
      </c>
      <c r="W23" s="580">
        <f t="shared" si="11"/>
        <v>5.6317426104918109</v>
      </c>
      <c r="X23" s="573"/>
      <c r="Y23" s="576">
        <f>'34adictcasaad'!M24</f>
        <v>146968</v>
      </c>
      <c r="Z23" s="565">
        <f t="shared" si="12"/>
        <v>39.113448374974716</v>
      </c>
      <c r="AA23" s="566"/>
      <c r="AB23" s="567">
        <f t="shared" si="3"/>
        <v>14</v>
      </c>
      <c r="AC23" s="567">
        <v>13</v>
      </c>
      <c r="AD23" s="567">
        <f t="shared" si="13"/>
        <v>14</v>
      </c>
      <c r="AE23" s="568" t="str">
        <f t="shared" si="4"/>
        <v>Murcia, Región de</v>
      </c>
      <c r="AF23" s="569">
        <f t="shared" si="5"/>
        <v>3.8156412483920779</v>
      </c>
      <c r="AG23" s="396"/>
      <c r="AH23" s="567">
        <f t="shared" si="14"/>
        <v>17</v>
      </c>
      <c r="AI23" s="567">
        <v>13</v>
      </c>
      <c r="AJ23" s="567">
        <f t="shared" si="15"/>
        <v>10</v>
      </c>
      <c r="AK23" s="568" t="str">
        <f t="shared" si="16"/>
        <v>Comunitat Valenciana</v>
      </c>
      <c r="AL23" s="569">
        <f t="shared" si="17"/>
        <v>1.2873918027875138</v>
      </c>
      <c r="AM23" s="396"/>
      <c r="AN23" s="567">
        <f t="shared" si="18"/>
        <v>13</v>
      </c>
      <c r="AO23" s="567">
        <v>13</v>
      </c>
      <c r="AP23" s="567">
        <f t="shared" si="19"/>
        <v>13</v>
      </c>
      <c r="AQ23" s="568" t="str">
        <f t="shared" si="20"/>
        <v>Madrid, Comunidad de</v>
      </c>
      <c r="AR23" s="569">
        <f t="shared" si="21"/>
        <v>5.6317426104918109</v>
      </c>
      <c r="AS23" s="396"/>
      <c r="AT23" s="567">
        <f t="shared" si="22"/>
        <v>8</v>
      </c>
      <c r="AU23" s="567">
        <v>13</v>
      </c>
      <c r="AV23" s="567">
        <f t="shared" si="23"/>
        <v>2</v>
      </c>
      <c r="AW23" s="568" t="str">
        <f t="shared" si="24"/>
        <v>Aragón</v>
      </c>
      <c r="AX23" s="569">
        <f t="shared" si="25"/>
        <v>33.565487158666208</v>
      </c>
    </row>
    <row r="24" spans="1:50" s="329" customFormat="1" ht="18" customHeight="1" x14ac:dyDescent="0.35">
      <c r="A24" s="348"/>
      <c r="B24" s="548" t="s">
        <v>43</v>
      </c>
      <c r="C24" s="573"/>
      <c r="D24" s="574">
        <f t="shared" si="6"/>
        <v>1551692</v>
      </c>
      <c r="E24" s="575">
        <f t="shared" si="0"/>
        <v>3.2269530013510765</v>
      </c>
      <c r="F24" s="573"/>
      <c r="G24" s="576">
        <f>'20pobl'!J25</f>
        <v>1298039</v>
      </c>
      <c r="H24" s="577">
        <f t="shared" si="7"/>
        <v>3.3805224990061222</v>
      </c>
      <c r="I24" s="573"/>
      <c r="J24" s="576">
        <f>'20pobl'!Q25</f>
        <v>182344</v>
      </c>
      <c r="K24" s="577">
        <f t="shared" si="8"/>
        <v>2.6752653566164635</v>
      </c>
      <c r="L24" s="573"/>
      <c r="M24" s="576">
        <f>'20pobl'!X25</f>
        <v>71309</v>
      </c>
      <c r="N24" s="577">
        <f t="shared" si="1"/>
        <v>2.4830301261832948</v>
      </c>
      <c r="O24" s="573"/>
      <c r="P24" s="578">
        <f t="shared" si="2"/>
        <v>59207</v>
      </c>
      <c r="Q24" s="579">
        <f t="shared" si="9"/>
        <v>3.8156412483920779</v>
      </c>
      <c r="R24" s="573"/>
      <c r="S24" s="576">
        <f>'34adictcasaad'!G25</f>
        <v>20845</v>
      </c>
      <c r="T24" s="580">
        <f t="shared" si="10"/>
        <v>1.6058839526393274</v>
      </c>
      <c r="U24" s="573"/>
      <c r="V24" s="576">
        <f>'34adictcasaad'!J25</f>
        <v>13274</v>
      </c>
      <c r="W24" s="580">
        <f t="shared" si="11"/>
        <v>7.2796472601237223</v>
      </c>
      <c r="X24" s="573"/>
      <c r="Y24" s="576">
        <f>'34adictcasaad'!M25</f>
        <v>25088</v>
      </c>
      <c r="Z24" s="565">
        <f t="shared" si="12"/>
        <v>35.182094826739963</v>
      </c>
      <c r="AA24" s="566"/>
      <c r="AB24" s="567">
        <f t="shared" si="3"/>
        <v>13</v>
      </c>
      <c r="AC24" s="567">
        <v>14</v>
      </c>
      <c r="AD24" s="567">
        <f t="shared" si="13"/>
        <v>13</v>
      </c>
      <c r="AE24" s="568" t="str">
        <f t="shared" si="4"/>
        <v>Madrid, Comunidad de</v>
      </c>
      <c r="AF24" s="569">
        <f t="shared" si="5"/>
        <v>3.7475354352353345</v>
      </c>
      <c r="AG24" s="396"/>
      <c r="AH24" s="567">
        <f t="shared" si="14"/>
        <v>5</v>
      </c>
      <c r="AI24" s="567">
        <v>14</v>
      </c>
      <c r="AJ24" s="567">
        <f t="shared" si="15"/>
        <v>12</v>
      </c>
      <c r="AK24" s="568" t="str">
        <f t="shared" si="16"/>
        <v>Galicia</v>
      </c>
      <c r="AL24" s="569">
        <f t="shared" si="17"/>
        <v>1.2599639493279957</v>
      </c>
      <c r="AM24" s="396"/>
      <c r="AN24" s="567">
        <f t="shared" si="18"/>
        <v>3</v>
      </c>
      <c r="AO24" s="567">
        <v>14</v>
      </c>
      <c r="AP24" s="567">
        <f t="shared" si="19"/>
        <v>6</v>
      </c>
      <c r="AQ24" s="568" t="str">
        <f t="shared" si="20"/>
        <v>Cantabria</v>
      </c>
      <c r="AR24" s="569">
        <f t="shared" si="21"/>
        <v>5.1038514795630547</v>
      </c>
      <c r="AS24" s="396"/>
      <c r="AT24" s="567">
        <f t="shared" si="22"/>
        <v>12</v>
      </c>
      <c r="AU24" s="567">
        <v>14</v>
      </c>
      <c r="AV24" s="567">
        <f t="shared" si="23"/>
        <v>18</v>
      </c>
      <c r="AW24" s="568" t="str">
        <f t="shared" si="24"/>
        <v>Ceuta y Melilla</v>
      </c>
      <c r="AX24" s="569">
        <f t="shared" si="25"/>
        <v>31.462060456508329</v>
      </c>
    </row>
    <row r="25" spans="1:50" s="329" customFormat="1" ht="18" customHeight="1" x14ac:dyDescent="0.35">
      <c r="B25" s="548" t="s">
        <v>44</v>
      </c>
      <c r="C25" s="573"/>
      <c r="D25" s="581">
        <f t="shared" si="6"/>
        <v>672155</v>
      </c>
      <c r="E25" s="575">
        <f t="shared" si="0"/>
        <v>1.3978370672937237</v>
      </c>
      <c r="F25" s="573"/>
      <c r="G25" s="582">
        <f>'20pobl'!J26</f>
        <v>534721</v>
      </c>
      <c r="H25" s="577">
        <f t="shared" si="7"/>
        <v>1.3925901850337723</v>
      </c>
      <c r="I25" s="573"/>
      <c r="J25" s="582">
        <f>'20pobl'!Q26</f>
        <v>95699</v>
      </c>
      <c r="K25" s="577">
        <f t="shared" si="8"/>
        <v>1.4040506918946549</v>
      </c>
      <c r="L25" s="573"/>
      <c r="M25" s="582">
        <f>'20pobl'!X26</f>
        <v>41735</v>
      </c>
      <c r="N25" s="577">
        <f t="shared" si="1"/>
        <v>1.4532424002055815</v>
      </c>
      <c r="O25" s="573"/>
      <c r="P25" s="583">
        <f t="shared" si="2"/>
        <v>21123</v>
      </c>
      <c r="Q25" s="579">
        <f t="shared" si="9"/>
        <v>3.1425787206819855</v>
      </c>
      <c r="R25" s="573"/>
      <c r="S25" s="582">
        <f>'34adictcasaad'!G26</f>
        <v>5117</v>
      </c>
      <c r="T25" s="580">
        <f t="shared" si="10"/>
        <v>0.95694764185435022</v>
      </c>
      <c r="U25" s="573"/>
      <c r="V25" s="582">
        <f>'34adictcasaad'!J26</f>
        <v>3869</v>
      </c>
      <c r="W25" s="580">
        <f t="shared" si="11"/>
        <v>4.0428844606526715</v>
      </c>
      <c r="X25" s="573"/>
      <c r="Y25" s="582">
        <f>'34adictcasaad'!M26</f>
        <v>12137</v>
      </c>
      <c r="Z25" s="565">
        <f t="shared" si="12"/>
        <v>29.081106984545347</v>
      </c>
      <c r="AA25" s="566"/>
      <c r="AB25" s="567">
        <f t="shared" si="3"/>
        <v>18</v>
      </c>
      <c r="AC25" s="567">
        <v>15</v>
      </c>
      <c r="AD25" s="567">
        <f t="shared" si="13"/>
        <v>4</v>
      </c>
      <c r="AE25" s="568" t="str">
        <f t="shared" si="4"/>
        <v>Balears, Illes</v>
      </c>
      <c r="AF25" s="569">
        <f t="shared" si="5"/>
        <v>3.6328442044257985</v>
      </c>
      <c r="AG25" s="396"/>
      <c r="AH25" s="567">
        <f t="shared" si="14"/>
        <v>19</v>
      </c>
      <c r="AI25" s="567">
        <v>15</v>
      </c>
      <c r="AJ25" s="567">
        <f t="shared" si="15"/>
        <v>4</v>
      </c>
      <c r="AK25" s="568" t="str">
        <f t="shared" si="16"/>
        <v>Balears, Illes</v>
      </c>
      <c r="AL25" s="569">
        <f t="shared" si="17"/>
        <v>1.2405970385620397</v>
      </c>
      <c r="AM25" s="396"/>
      <c r="AN25" s="567">
        <f t="shared" si="18"/>
        <v>18</v>
      </c>
      <c r="AO25" s="567">
        <v>15</v>
      </c>
      <c r="AP25" s="567">
        <f t="shared" si="19"/>
        <v>2</v>
      </c>
      <c r="AQ25" s="568" t="str">
        <f t="shared" si="20"/>
        <v>Aragón</v>
      </c>
      <c r="AR25" s="569">
        <f t="shared" si="21"/>
        <v>5.0847541954197411</v>
      </c>
      <c r="AS25" s="396"/>
      <c r="AT25" s="567">
        <f t="shared" si="22"/>
        <v>16</v>
      </c>
      <c r="AU25" s="567">
        <v>15</v>
      </c>
      <c r="AV25" s="567">
        <f t="shared" si="23"/>
        <v>6</v>
      </c>
      <c r="AW25" s="568" t="str">
        <f t="shared" si="24"/>
        <v>Cantabria</v>
      </c>
      <c r="AX25" s="569">
        <f t="shared" si="25"/>
        <v>29.327892226756479</v>
      </c>
    </row>
    <row r="26" spans="1:50" s="329" customFormat="1" ht="18" customHeight="1" x14ac:dyDescent="0.35">
      <c r="B26" s="548" t="s">
        <v>45</v>
      </c>
      <c r="C26" s="573"/>
      <c r="D26" s="581">
        <f t="shared" si="6"/>
        <v>2216302</v>
      </c>
      <c r="E26" s="575">
        <f t="shared" si="0"/>
        <v>4.6090992225263738</v>
      </c>
      <c r="F26" s="573"/>
      <c r="G26" s="582">
        <f>'20pobl'!J27</f>
        <v>1696058</v>
      </c>
      <c r="H26" s="577">
        <f t="shared" si="7"/>
        <v>4.4170955022301532</v>
      </c>
      <c r="I26" s="573"/>
      <c r="J26" s="582">
        <f>'20pobl'!Q27</f>
        <v>361316</v>
      </c>
      <c r="K26" s="577">
        <f t="shared" si="8"/>
        <v>5.3010583161016225</v>
      </c>
      <c r="L26" s="573"/>
      <c r="M26" s="582">
        <f>'20pobl'!X27</f>
        <v>158928</v>
      </c>
      <c r="N26" s="577">
        <f t="shared" si="1"/>
        <v>5.5339860591798891</v>
      </c>
      <c r="O26" s="573"/>
      <c r="P26" s="583">
        <f t="shared" si="2"/>
        <v>117475</v>
      </c>
      <c r="Q26" s="579">
        <f t="shared" si="9"/>
        <v>5.3004960515308834</v>
      </c>
      <c r="R26" s="573"/>
      <c r="S26" s="582">
        <f>'34adictcasaad'!G27</f>
        <v>30841</v>
      </c>
      <c r="T26" s="580">
        <f t="shared" si="10"/>
        <v>1.8183930030694706</v>
      </c>
      <c r="U26" s="573"/>
      <c r="V26" s="582">
        <f>'34adictcasaad'!J27</f>
        <v>23692</v>
      </c>
      <c r="W26" s="580">
        <f t="shared" si="11"/>
        <v>6.5571411174705796</v>
      </c>
      <c r="X26" s="573"/>
      <c r="Y26" s="582">
        <f>'34adictcasaad'!M27</f>
        <v>62942</v>
      </c>
      <c r="Z26" s="565">
        <f t="shared" si="12"/>
        <v>39.60409745293466</v>
      </c>
      <c r="AA26" s="566"/>
      <c r="AB26" s="567">
        <f t="shared" si="3"/>
        <v>3</v>
      </c>
      <c r="AC26" s="567">
        <v>16</v>
      </c>
      <c r="AD26" s="567">
        <f t="shared" si="13"/>
        <v>18</v>
      </c>
      <c r="AE26" s="568" t="str">
        <f t="shared" si="4"/>
        <v>Ceuta y Melilla</v>
      </c>
      <c r="AF26" s="570">
        <f t="shared" si="5"/>
        <v>3.1902459283870774</v>
      </c>
      <c r="AG26" s="396"/>
      <c r="AH26" s="567">
        <f t="shared" si="14"/>
        <v>2</v>
      </c>
      <c r="AI26" s="567">
        <v>16</v>
      </c>
      <c r="AJ26" s="567">
        <f t="shared" si="15"/>
        <v>5</v>
      </c>
      <c r="AK26" s="568" t="str">
        <f t="shared" si="16"/>
        <v>Canarias</v>
      </c>
      <c r="AL26" s="569">
        <f t="shared" si="17"/>
        <v>1.1930123095437153</v>
      </c>
      <c r="AM26" s="396"/>
      <c r="AN26" s="567">
        <f t="shared" si="18"/>
        <v>8</v>
      </c>
      <c r="AO26" s="567">
        <v>16</v>
      </c>
      <c r="AP26" s="567">
        <f t="shared" si="19"/>
        <v>3</v>
      </c>
      <c r="AQ26" s="568" t="str">
        <f t="shared" si="20"/>
        <v>Asturias, Principado de</v>
      </c>
      <c r="AR26" s="569">
        <f t="shared" si="21"/>
        <v>4.8186163938497195</v>
      </c>
      <c r="AS26" s="396"/>
      <c r="AT26" s="567">
        <f t="shared" si="22"/>
        <v>7</v>
      </c>
      <c r="AU26" s="567">
        <v>16</v>
      </c>
      <c r="AV26" s="567">
        <f t="shared" si="23"/>
        <v>15</v>
      </c>
      <c r="AW26" s="568" t="str">
        <f t="shared" si="24"/>
        <v>Navarra, Comunidad Foral de</v>
      </c>
      <c r="AX26" s="569">
        <f t="shared" si="25"/>
        <v>29.081106984545347</v>
      </c>
    </row>
    <row r="27" spans="1:50" s="329" customFormat="1" ht="18" customHeight="1" x14ac:dyDescent="0.35">
      <c r="B27" s="548" t="s">
        <v>46</v>
      </c>
      <c r="C27" s="573"/>
      <c r="D27" s="581">
        <f t="shared" si="6"/>
        <v>322282</v>
      </c>
      <c r="E27" s="584">
        <f t="shared" si="0"/>
        <v>0.67022892892495911</v>
      </c>
      <c r="F27" s="573"/>
      <c r="G27" s="582">
        <f>'20pobl'!J28</f>
        <v>252101</v>
      </c>
      <c r="H27" s="585">
        <f t="shared" si="7"/>
        <v>0.65655431194435798</v>
      </c>
      <c r="I27" s="573"/>
      <c r="J27" s="582">
        <f>'20pobl'!Q28</f>
        <v>48101</v>
      </c>
      <c r="K27" s="585">
        <f t="shared" si="8"/>
        <v>0.70571523559101768</v>
      </c>
      <c r="L27" s="573"/>
      <c r="M27" s="582">
        <f>'20pobl'!X28</f>
        <v>22080</v>
      </c>
      <c r="N27" s="585">
        <f t="shared" si="1"/>
        <v>0.7688413129636813</v>
      </c>
      <c r="O27" s="573"/>
      <c r="P27" s="583">
        <f t="shared" si="2"/>
        <v>14750</v>
      </c>
      <c r="Q27" s="586">
        <f t="shared" si="9"/>
        <v>4.5767371432472181</v>
      </c>
      <c r="R27" s="573"/>
      <c r="S27" s="582">
        <f>'34adictcasaad'!G28</f>
        <v>3403</v>
      </c>
      <c r="T27" s="587">
        <f t="shared" si="10"/>
        <v>1.349855811757986</v>
      </c>
      <c r="U27" s="573"/>
      <c r="V27" s="582">
        <f>'34adictcasaad'!J28</f>
        <v>2780</v>
      </c>
      <c r="W27" s="587">
        <f t="shared" si="11"/>
        <v>5.7795056235837095</v>
      </c>
      <c r="X27" s="573"/>
      <c r="Y27" s="582">
        <f>'34adictcasaad'!M28</f>
        <v>8567</v>
      </c>
      <c r="Z27" s="588">
        <f t="shared" si="12"/>
        <v>38.799818840579711</v>
      </c>
      <c r="AA27" s="566"/>
      <c r="AB27" s="567">
        <f t="shared" si="3"/>
        <v>5</v>
      </c>
      <c r="AC27" s="567">
        <v>17</v>
      </c>
      <c r="AD27" s="567">
        <f t="shared" si="13"/>
        <v>12</v>
      </c>
      <c r="AE27" s="568" t="str">
        <f t="shared" si="4"/>
        <v>Galicia</v>
      </c>
      <c r="AF27" s="569">
        <f t="shared" si="5"/>
        <v>3.1532652891876194</v>
      </c>
      <c r="AG27" s="396"/>
      <c r="AH27" s="567">
        <f t="shared" si="14"/>
        <v>10</v>
      </c>
      <c r="AI27" s="567">
        <v>17</v>
      </c>
      <c r="AJ27" s="567">
        <f t="shared" si="15"/>
        <v>13</v>
      </c>
      <c r="AK27" s="568" t="str">
        <f t="shared" si="16"/>
        <v>Madrid, Comunidad de</v>
      </c>
      <c r="AL27" s="569">
        <f t="shared" si="17"/>
        <v>1.0773963872111807</v>
      </c>
      <c r="AM27" s="396"/>
      <c r="AN27" s="567">
        <f t="shared" si="18"/>
        <v>11</v>
      </c>
      <c r="AO27" s="567">
        <v>17</v>
      </c>
      <c r="AP27" s="567">
        <f t="shared" si="19"/>
        <v>5</v>
      </c>
      <c r="AQ27" s="568" t="str">
        <f t="shared" si="20"/>
        <v>Canarias</v>
      </c>
      <c r="AR27" s="569">
        <f t="shared" si="21"/>
        <v>4.3768847185544795</v>
      </c>
      <c r="AS27" s="396"/>
      <c r="AT27" s="567">
        <f t="shared" si="22"/>
        <v>9</v>
      </c>
      <c r="AU27" s="567">
        <v>17</v>
      </c>
      <c r="AV27" s="567">
        <f t="shared" si="23"/>
        <v>3</v>
      </c>
      <c r="AW27" s="568" t="str">
        <f t="shared" si="24"/>
        <v>Asturias, Principado de</v>
      </c>
      <c r="AX27" s="569">
        <f t="shared" si="25"/>
        <v>27.915320706137582</v>
      </c>
    </row>
    <row r="28" spans="1:50" s="329" customFormat="1" ht="18" customHeight="1" x14ac:dyDescent="0.35">
      <c r="B28" s="548" t="s">
        <v>1</v>
      </c>
      <c r="C28" s="573"/>
      <c r="D28" s="581">
        <f t="shared" si="6"/>
        <v>168545</v>
      </c>
      <c r="E28" s="584">
        <f t="shared" si="0"/>
        <v>0.35051208204509476</v>
      </c>
      <c r="F28" s="573"/>
      <c r="G28" s="582">
        <f>'20pobl'!J29</f>
        <v>147939</v>
      </c>
      <c r="H28" s="585">
        <f t="shared" si="7"/>
        <v>0.38528204312849362</v>
      </c>
      <c r="I28" s="573"/>
      <c r="J28" s="582">
        <f>'20pobl'!Q29</f>
        <v>15743</v>
      </c>
      <c r="K28" s="585">
        <f t="shared" si="8"/>
        <v>0.23097388731854621</v>
      </c>
      <c r="L28" s="573"/>
      <c r="M28" s="582">
        <f>'20pobl'!X29</f>
        <v>4863</v>
      </c>
      <c r="N28" s="585">
        <f t="shared" si="1"/>
        <v>0.16933312069485426</v>
      </c>
      <c r="O28" s="573"/>
      <c r="P28" s="583">
        <f t="shared" si="2"/>
        <v>5377</v>
      </c>
      <c r="Q28" s="586">
        <f t="shared" si="9"/>
        <v>3.1902459283870774</v>
      </c>
      <c r="R28" s="573"/>
      <c r="S28" s="582">
        <f>'34adictcasaad'!G29</f>
        <v>2882</v>
      </c>
      <c r="T28" s="587">
        <f t="shared" si="10"/>
        <v>1.9481002305004089</v>
      </c>
      <c r="U28" s="573"/>
      <c r="V28" s="582">
        <f>'34adictcasaad'!J29</f>
        <v>965</v>
      </c>
      <c r="W28" s="587">
        <f t="shared" si="11"/>
        <v>6.1297084418471703</v>
      </c>
      <c r="X28" s="573"/>
      <c r="Y28" s="582">
        <f>'34adictcasaad'!M29</f>
        <v>1530</v>
      </c>
      <c r="Z28" s="588">
        <f t="shared" si="12"/>
        <v>31.462060456508329</v>
      </c>
      <c r="AA28" s="566"/>
      <c r="AB28" s="567">
        <f t="shared" si="3"/>
        <v>16</v>
      </c>
      <c r="AC28" s="567">
        <v>18</v>
      </c>
      <c r="AD28" s="567">
        <f t="shared" si="13"/>
        <v>15</v>
      </c>
      <c r="AE28" s="568" t="str">
        <f t="shared" si="4"/>
        <v>Navarra, Comunidad Foral de</v>
      </c>
      <c r="AF28" s="569">
        <f t="shared" si="5"/>
        <v>3.1425787206819855</v>
      </c>
      <c r="AG28" s="396"/>
      <c r="AH28" s="567">
        <f t="shared" si="14"/>
        <v>1</v>
      </c>
      <c r="AI28" s="567">
        <v>18</v>
      </c>
      <c r="AJ28" s="567">
        <f t="shared" si="15"/>
        <v>2</v>
      </c>
      <c r="AK28" s="568" t="str">
        <f t="shared" si="16"/>
        <v>Aragón</v>
      </c>
      <c r="AL28" s="569">
        <f t="shared" si="17"/>
        <v>0.9937380235750628</v>
      </c>
      <c r="AM28" s="396"/>
      <c r="AN28" s="567">
        <f t="shared" si="18"/>
        <v>10</v>
      </c>
      <c r="AO28" s="567">
        <v>18</v>
      </c>
      <c r="AP28" s="567">
        <f t="shared" si="19"/>
        <v>15</v>
      </c>
      <c r="AQ28" s="568" t="str">
        <f t="shared" si="20"/>
        <v>Navarra, Comunidad Foral de</v>
      </c>
      <c r="AR28" s="569">
        <f t="shared" si="21"/>
        <v>4.0428844606526715</v>
      </c>
      <c r="AS28" s="396"/>
      <c r="AT28" s="567">
        <f t="shared" si="22"/>
        <v>14</v>
      </c>
      <c r="AU28" s="567">
        <v>18</v>
      </c>
      <c r="AV28" s="567">
        <f t="shared" si="23"/>
        <v>5</v>
      </c>
      <c r="AW28" s="568" t="str">
        <f t="shared" si="24"/>
        <v>Canarias</v>
      </c>
      <c r="AX28" s="569">
        <f t="shared" si="25"/>
        <v>24.482078598003536</v>
      </c>
    </row>
    <row r="29" spans="1:50" s="329" customFormat="1" ht="3.75" customHeight="1" x14ac:dyDescent="0.35">
      <c r="A29" s="348"/>
      <c r="B29" s="319"/>
      <c r="D29" s="319"/>
      <c r="E29" s="543"/>
      <c r="G29" s="319"/>
      <c r="H29" s="544"/>
      <c r="J29" s="319"/>
      <c r="K29" s="544"/>
      <c r="M29" s="319"/>
      <c r="N29" s="544"/>
      <c r="P29" s="319"/>
      <c r="Q29" s="545"/>
      <c r="S29" s="319"/>
      <c r="T29" s="546"/>
      <c r="V29" s="319"/>
      <c r="W29" s="544"/>
      <c r="Y29" s="319"/>
      <c r="Z29" s="547"/>
      <c r="AA29" s="566"/>
      <c r="AB29" s="396"/>
      <c r="AC29" s="396"/>
      <c r="AD29" s="567">
        <f>MATCH(AC30,AB$11:AB$30,0)</f>
        <v>5</v>
      </c>
      <c r="AE29" s="568" t="str">
        <f t="shared" si="4"/>
        <v>Canarias</v>
      </c>
      <c r="AF29" s="569">
        <f t="shared" si="5"/>
        <v>2.6428638563842286</v>
      </c>
      <c r="AG29" s="396"/>
      <c r="AH29" s="396"/>
      <c r="AI29" s="396"/>
      <c r="AJ29" s="567">
        <f>MATCH(AI30,AH$11:AH$30,0)</f>
        <v>15</v>
      </c>
      <c r="AK29" s="568" t="str">
        <f t="shared" si="16"/>
        <v>Navarra, Comunidad Foral de</v>
      </c>
      <c r="AL29" s="569">
        <f t="shared" si="17"/>
        <v>0.95694764185435022</v>
      </c>
      <c r="AM29" s="396"/>
      <c r="AN29" s="396"/>
      <c r="AO29" s="396"/>
      <c r="AP29" s="567">
        <f>MATCH(AO30,AN$11:AN$30,0)</f>
        <v>12</v>
      </c>
      <c r="AQ29" s="568" t="str">
        <f t="shared" si="20"/>
        <v>Galicia</v>
      </c>
      <c r="AR29" s="569">
        <f>INDEX(W$11:W$30,AP29,1)</f>
        <v>3.1549848253007466</v>
      </c>
      <c r="AS29" s="396"/>
      <c r="AT29" s="396"/>
      <c r="AU29" s="396"/>
      <c r="AV29" s="567">
        <f>MATCH(AU30,AT$11:AT$30,0)</f>
        <v>12</v>
      </c>
      <c r="AW29" s="568" t="str">
        <f t="shared" si="24"/>
        <v>Galicia</v>
      </c>
      <c r="AX29" s="569">
        <f t="shared" si="25"/>
        <v>19.052886685863388</v>
      </c>
    </row>
    <row r="30" spans="1:50" s="329" customFormat="1" ht="18" customHeight="1" x14ac:dyDescent="0.35">
      <c r="B30" s="548" t="s">
        <v>0</v>
      </c>
      <c r="C30" s="320"/>
      <c r="D30" s="549">
        <f>SUM(D11:D28)</f>
        <v>48085361</v>
      </c>
      <c r="E30" s="546">
        <f>SUM(E11:E28)</f>
        <v>99.999999999999986</v>
      </c>
      <c r="F30" s="320"/>
      <c r="G30" s="549">
        <f>SUM(G11:G28)</f>
        <v>38397585</v>
      </c>
      <c r="H30" s="550">
        <f>SUM(H11:H28)</f>
        <v>100.00000000000001</v>
      </c>
      <c r="I30" s="320"/>
      <c r="J30" s="549">
        <f>SUM(J11:J28)</f>
        <v>6815922</v>
      </c>
      <c r="K30" s="550">
        <f>SUM(K11:K28)</f>
        <v>99.999999999999986</v>
      </c>
      <c r="L30" s="320"/>
      <c r="M30" s="549">
        <f>SUM(M11:M28)</f>
        <v>2871854</v>
      </c>
      <c r="N30" s="550">
        <f>SUM(N11:N28)</f>
        <v>100.00000000000001</v>
      </c>
      <c r="O30" s="320"/>
      <c r="P30" s="549">
        <f>SUM(P11:P28)</f>
        <v>2026085</v>
      </c>
      <c r="Q30" s="545">
        <f>P30*100/D30</f>
        <v>4.213517290636541</v>
      </c>
      <c r="R30" s="320"/>
      <c r="S30" s="549">
        <f>SUM(S11:S28)</f>
        <v>531550</v>
      </c>
      <c r="T30" s="546">
        <f>S30*100/G30</f>
        <v>1.3843318531621194</v>
      </c>
      <c r="U30" s="320"/>
      <c r="V30" s="549">
        <f>SUM(V11:V28)</f>
        <v>427651</v>
      </c>
      <c r="W30" s="546">
        <f>V30*100/J30</f>
        <v>6.2742942187425266</v>
      </c>
      <c r="X30" s="320"/>
      <c r="Y30" s="549">
        <f>SUM(Y11:Y28)</f>
        <v>1066884</v>
      </c>
      <c r="Z30" s="551">
        <f>Y30*100/M30</f>
        <v>37.149660115033704</v>
      </c>
      <c r="AA30" s="566"/>
      <c r="AB30" s="567">
        <f>_xlfn.RANK.EQ(Q30,Q$11:Q$30,0)</f>
        <v>9</v>
      </c>
      <c r="AC30" s="567">
        <v>19</v>
      </c>
      <c r="AD30" s="396"/>
      <c r="AE30" s="396"/>
      <c r="AF30" s="589"/>
      <c r="AG30" s="396"/>
      <c r="AH30" s="567">
        <f t="shared" si="14"/>
        <v>8</v>
      </c>
      <c r="AI30" s="567">
        <v>19</v>
      </c>
      <c r="AJ30" s="396"/>
      <c r="AK30" s="396"/>
      <c r="AL30" s="589"/>
      <c r="AM30" s="396"/>
      <c r="AN30" s="567">
        <f t="shared" si="18"/>
        <v>9</v>
      </c>
      <c r="AO30" s="567">
        <v>19</v>
      </c>
      <c r="AP30" s="396"/>
      <c r="AQ30" s="396"/>
      <c r="AR30" s="589"/>
      <c r="AS30" s="396"/>
      <c r="AT30" s="567">
        <f t="shared" si="22"/>
        <v>10</v>
      </c>
      <c r="AU30" s="567">
        <v>19</v>
      </c>
      <c r="AV30" s="396"/>
      <c r="AW30" s="396"/>
      <c r="AX30" s="589"/>
    </row>
    <row r="31" spans="1:50" s="329" customFormat="1" ht="5.25" customHeight="1" x14ac:dyDescent="0.25">
      <c r="B31" s="590" t="s">
        <v>39</v>
      </c>
      <c r="C31" s="591"/>
      <c r="D31" s="591"/>
      <c r="E31" s="591"/>
      <c r="F31" s="591"/>
      <c r="G31" s="591"/>
      <c r="H31" s="591"/>
      <c r="I31" s="591"/>
      <c r="R31" s="591"/>
      <c r="Z31" s="396"/>
      <c r="AA31" s="396"/>
      <c r="AB31" s="396"/>
      <c r="AC31" s="396"/>
      <c r="AD31" s="396"/>
      <c r="AE31" s="396"/>
      <c r="AF31" s="396"/>
      <c r="AG31" s="396"/>
      <c r="AH31" s="396"/>
      <c r="AI31" s="396"/>
      <c r="AJ31" s="396"/>
      <c r="AK31" s="396"/>
      <c r="AL31" s="396"/>
      <c r="AM31" s="396"/>
      <c r="AN31" s="396"/>
      <c r="AO31" s="396"/>
      <c r="AP31" s="396"/>
      <c r="AQ31" s="396"/>
      <c r="AR31" s="396"/>
      <c r="AS31" s="396"/>
      <c r="AT31" s="396"/>
      <c r="AU31" s="396"/>
      <c r="AV31" s="396"/>
      <c r="AW31" s="396"/>
      <c r="AX31" s="396"/>
    </row>
    <row r="32" spans="1:50" s="329" customFormat="1" ht="5.25" customHeight="1" x14ac:dyDescent="0.25">
      <c r="B32" s="590" t="s">
        <v>47</v>
      </c>
      <c r="C32" s="591"/>
      <c r="D32" s="591"/>
      <c r="E32" s="591"/>
      <c r="F32" s="591"/>
      <c r="G32" s="591"/>
      <c r="H32" s="591"/>
      <c r="I32" s="591"/>
      <c r="R32" s="591"/>
      <c r="Z32" s="396"/>
      <c r="AA32" s="396"/>
      <c r="AB32" s="396"/>
      <c r="AC32" s="396"/>
      <c r="AD32" s="396"/>
      <c r="AE32" s="396"/>
      <c r="AF32" s="396"/>
      <c r="AG32" s="396"/>
      <c r="AH32" s="396"/>
      <c r="AI32" s="396"/>
      <c r="AJ32" s="396"/>
      <c r="AK32" s="396"/>
      <c r="AL32" s="396"/>
      <c r="AM32" s="396"/>
      <c r="AN32" s="396"/>
      <c r="AO32" s="396"/>
      <c r="AP32" s="396"/>
      <c r="AQ32" s="396"/>
      <c r="AR32" s="396"/>
      <c r="AS32" s="396"/>
      <c r="AT32" s="396"/>
      <c r="AU32" s="396"/>
      <c r="AV32" s="396"/>
      <c r="AW32" s="396"/>
      <c r="AX32" s="396"/>
    </row>
    <row r="33" spans="2:50" s="329" customFormat="1" ht="13.5" customHeight="1" x14ac:dyDescent="0.25">
      <c r="B33" s="1458" t="s">
        <v>171</v>
      </c>
      <c r="C33" s="1458"/>
      <c r="D33" s="1458"/>
      <c r="E33" s="1458"/>
      <c r="F33" s="1458"/>
      <c r="G33" s="1458"/>
      <c r="H33" s="1458"/>
      <c r="I33" s="1458"/>
      <c r="J33" s="1458"/>
      <c r="K33" s="1458"/>
      <c r="L33" s="1458"/>
      <c r="M33" s="1458"/>
      <c r="Z33" s="396"/>
      <c r="AA33" s="396"/>
      <c r="AB33" s="396"/>
      <c r="AC33" s="396"/>
      <c r="AD33" s="396"/>
      <c r="AE33" s="396"/>
      <c r="AF33" s="396"/>
      <c r="AG33" s="396"/>
      <c r="AH33" s="396"/>
      <c r="AI33" s="396"/>
      <c r="AJ33" s="396"/>
      <c r="AK33" s="396"/>
      <c r="AL33" s="396"/>
      <c r="AM33" s="396"/>
      <c r="AN33" s="396"/>
      <c r="AO33" s="396"/>
      <c r="AP33" s="396"/>
      <c r="AQ33" s="396"/>
      <c r="AR33" s="396"/>
      <c r="AS33" s="396"/>
      <c r="AT33" s="396"/>
      <c r="AU33" s="396"/>
      <c r="AV33" s="396"/>
      <c r="AW33" s="396"/>
      <c r="AX33" s="396"/>
    </row>
    <row r="34" spans="2:50" s="396" customFormat="1" ht="29.25" customHeight="1" x14ac:dyDescent="0.25">
      <c r="B34" s="1459"/>
      <c r="C34" s="1459"/>
      <c r="D34" s="1459"/>
      <c r="E34" s="1459"/>
      <c r="F34" s="1459"/>
      <c r="G34" s="1459"/>
      <c r="H34" s="1459"/>
      <c r="I34" s="1459"/>
      <c r="J34" s="1459"/>
      <c r="K34" s="1459"/>
      <c r="L34" s="1459"/>
      <c r="M34" s="1459"/>
      <c r="N34" s="1459"/>
      <c r="O34" s="1459"/>
      <c r="P34" s="1459"/>
    </row>
    <row r="35" spans="2:50" s="329" customFormat="1" ht="4.5" customHeight="1" x14ac:dyDescent="0.25">
      <c r="B35" s="1381"/>
      <c r="C35" s="1381"/>
      <c r="D35" s="1381"/>
      <c r="E35" s="1381"/>
      <c r="F35" s="1381"/>
      <c r="G35" s="1381"/>
      <c r="H35" s="1381"/>
      <c r="I35" s="1381"/>
      <c r="J35" s="1381"/>
      <c r="K35" s="1381"/>
      <c r="L35" s="1381"/>
      <c r="M35" s="1381"/>
      <c r="N35" s="1381"/>
      <c r="O35" s="1381"/>
      <c r="P35" s="1381"/>
      <c r="Z35" s="396"/>
      <c r="AA35" s="396"/>
      <c r="AB35" s="396"/>
      <c r="AC35" s="396"/>
      <c r="AD35" s="396"/>
      <c r="AE35" s="396"/>
      <c r="AF35" s="396"/>
      <c r="AG35" s="396"/>
      <c r="AH35" s="396"/>
      <c r="AI35" s="396"/>
      <c r="AJ35" s="396"/>
      <c r="AK35" s="396"/>
      <c r="AL35" s="396"/>
      <c r="AM35" s="396"/>
      <c r="AN35" s="396"/>
      <c r="AO35" s="396"/>
      <c r="AP35" s="396"/>
      <c r="AQ35" s="396"/>
      <c r="AR35" s="396"/>
      <c r="AS35" s="396"/>
      <c r="AT35" s="396"/>
      <c r="AU35" s="396"/>
      <c r="AV35" s="396"/>
      <c r="AW35" s="396"/>
      <c r="AX35" s="396"/>
    </row>
    <row r="36" spans="2:50" s="329" customFormat="1" x14ac:dyDescent="0.25">
      <c r="Z36" s="396"/>
      <c r="AA36" s="396"/>
      <c r="AB36" s="396"/>
      <c r="AC36" s="396"/>
      <c r="AD36" s="396"/>
      <c r="AE36" s="396"/>
      <c r="AF36" s="396"/>
      <c r="AG36" s="396"/>
      <c r="AH36" s="396"/>
      <c r="AI36" s="396"/>
      <c r="AJ36" s="396"/>
      <c r="AK36" s="396"/>
      <c r="AL36" s="396"/>
      <c r="AM36" s="396"/>
      <c r="AN36" s="396"/>
      <c r="AO36" s="396"/>
      <c r="AP36" s="396"/>
      <c r="AQ36" s="396"/>
      <c r="AR36" s="396"/>
      <c r="AS36" s="396"/>
      <c r="AT36" s="396"/>
      <c r="AU36" s="396"/>
      <c r="AV36" s="396"/>
      <c r="AW36" s="396"/>
      <c r="AX36" s="396"/>
    </row>
    <row r="37" spans="2:50" s="329" customFormat="1" x14ac:dyDescent="0.25">
      <c r="Z37" s="396"/>
      <c r="AA37" s="396"/>
      <c r="AB37" s="396"/>
      <c r="AC37" s="396"/>
      <c r="AD37" s="396"/>
      <c r="AE37" s="396"/>
      <c r="AF37" s="396"/>
      <c r="AG37" s="396"/>
      <c r="AH37" s="396"/>
      <c r="AI37" s="396"/>
      <c r="AJ37" s="396"/>
      <c r="AK37" s="396"/>
      <c r="AL37" s="396"/>
      <c r="AM37" s="396"/>
      <c r="AN37" s="396"/>
      <c r="AO37" s="396"/>
      <c r="AP37" s="396"/>
      <c r="AQ37" s="396"/>
      <c r="AR37" s="396"/>
      <c r="AS37" s="396"/>
      <c r="AT37" s="396"/>
      <c r="AU37" s="396"/>
      <c r="AV37" s="396"/>
      <c r="AW37" s="396"/>
      <c r="AX37" s="396"/>
    </row>
    <row r="38" spans="2:50" s="329" customFormat="1" x14ac:dyDescent="0.25">
      <c r="L38" s="592"/>
      <c r="M38" s="592"/>
      <c r="N38" s="592"/>
      <c r="Z38" s="396"/>
      <c r="AA38" s="396"/>
      <c r="AB38" s="396"/>
      <c r="AC38" s="396"/>
      <c r="AD38" s="396"/>
      <c r="AE38" s="396"/>
      <c r="AF38" s="396"/>
      <c r="AG38" s="396"/>
      <c r="AH38" s="396"/>
      <c r="AI38" s="396"/>
      <c r="AJ38" s="396"/>
      <c r="AK38" s="396"/>
      <c r="AL38" s="396"/>
      <c r="AM38" s="396"/>
      <c r="AN38" s="396"/>
      <c r="AO38" s="396"/>
      <c r="AP38" s="396"/>
      <c r="AQ38" s="396"/>
      <c r="AR38" s="396"/>
      <c r="AS38" s="396"/>
      <c r="AT38" s="396"/>
      <c r="AU38" s="396"/>
      <c r="AV38" s="396"/>
      <c r="AW38" s="396"/>
      <c r="AX38" s="396"/>
    </row>
    <row r="39" spans="2:50" s="329" customFormat="1" x14ac:dyDescent="0.25">
      <c r="Z39" s="396"/>
      <c r="AA39" s="396"/>
      <c r="AB39" s="396"/>
      <c r="AC39" s="396"/>
      <c r="AD39" s="396"/>
      <c r="AE39" s="396"/>
      <c r="AF39" s="396"/>
      <c r="AG39" s="396"/>
      <c r="AH39" s="396"/>
      <c r="AI39" s="396"/>
      <c r="AJ39" s="396"/>
      <c r="AK39" s="396"/>
      <c r="AL39" s="396"/>
      <c r="AM39" s="396"/>
      <c r="AN39" s="396"/>
      <c r="AO39" s="396"/>
      <c r="AP39" s="396"/>
      <c r="AQ39" s="396"/>
      <c r="AR39" s="396"/>
      <c r="AS39" s="396"/>
      <c r="AT39" s="396"/>
      <c r="AU39" s="396"/>
      <c r="AV39" s="396"/>
      <c r="AW39" s="396"/>
      <c r="AX39" s="396"/>
    </row>
    <row r="40" spans="2:50" s="329" customFormat="1" x14ac:dyDescent="0.25">
      <c r="Z40" s="396"/>
      <c r="AA40" s="396"/>
      <c r="AB40" s="396"/>
      <c r="AC40" s="396"/>
      <c r="AD40" s="396"/>
      <c r="AE40" s="396"/>
      <c r="AF40" s="396"/>
      <c r="AG40" s="396"/>
      <c r="AH40" s="396"/>
      <c r="AI40" s="396"/>
      <c r="AJ40" s="396"/>
      <c r="AK40" s="396"/>
      <c r="AL40" s="396"/>
      <c r="AM40" s="396"/>
      <c r="AN40" s="396"/>
      <c r="AO40" s="396"/>
      <c r="AP40" s="396"/>
      <c r="AQ40" s="396"/>
      <c r="AR40" s="396"/>
      <c r="AS40" s="396"/>
      <c r="AT40" s="396"/>
      <c r="AU40" s="396"/>
      <c r="AV40" s="396"/>
      <c r="AW40" s="396"/>
      <c r="AX40" s="396"/>
    </row>
    <row r="41" spans="2:50" s="329" customFormat="1" x14ac:dyDescent="0.25">
      <c r="Z41" s="396"/>
      <c r="AA41" s="396"/>
      <c r="AB41" s="396"/>
      <c r="AC41" s="396"/>
      <c r="AD41" s="396"/>
      <c r="AE41" s="396"/>
      <c r="AF41" s="396"/>
      <c r="AG41" s="396"/>
      <c r="AH41" s="396"/>
      <c r="AI41" s="396"/>
      <c r="AJ41" s="396"/>
      <c r="AK41" s="396"/>
      <c r="AL41" s="396"/>
      <c r="AM41" s="396"/>
      <c r="AN41" s="396"/>
      <c r="AO41" s="396"/>
      <c r="AP41" s="396"/>
      <c r="AQ41" s="396"/>
      <c r="AR41" s="396"/>
      <c r="AS41" s="396"/>
      <c r="AT41" s="396"/>
      <c r="AU41" s="396"/>
      <c r="AV41" s="396"/>
      <c r="AW41" s="396"/>
      <c r="AX41" s="396"/>
    </row>
    <row r="42" spans="2:50" s="329" customFormat="1" x14ac:dyDescent="0.25">
      <c r="Z42" s="396"/>
      <c r="AA42" s="396"/>
      <c r="AB42" s="396"/>
      <c r="AC42" s="396"/>
      <c r="AD42" s="396"/>
      <c r="AE42" s="396"/>
      <c r="AF42" s="396"/>
      <c r="AG42" s="396"/>
      <c r="AH42" s="396"/>
      <c r="AI42" s="396"/>
      <c r="AJ42" s="396"/>
      <c r="AK42" s="396"/>
      <c r="AL42" s="396"/>
      <c r="AM42" s="396"/>
      <c r="AN42" s="396"/>
      <c r="AO42" s="396"/>
      <c r="AP42" s="396"/>
      <c r="AQ42" s="396"/>
      <c r="AR42" s="396"/>
      <c r="AS42" s="396"/>
      <c r="AT42" s="396"/>
      <c r="AU42" s="396"/>
      <c r="AV42" s="396"/>
      <c r="AW42" s="396"/>
      <c r="AX42" s="396"/>
    </row>
    <row r="43" spans="2:50" s="329" customFormat="1" x14ac:dyDescent="0.25">
      <c r="Z43" s="396"/>
      <c r="AA43" s="396"/>
      <c r="AB43" s="396"/>
      <c r="AC43" s="396"/>
      <c r="AD43" s="396"/>
      <c r="AE43" s="396"/>
      <c r="AF43" s="396"/>
      <c r="AG43" s="396"/>
      <c r="AH43" s="396"/>
      <c r="AI43" s="396"/>
      <c r="AJ43" s="396"/>
      <c r="AK43" s="396"/>
      <c r="AL43" s="396"/>
      <c r="AM43" s="396"/>
      <c r="AN43" s="396"/>
      <c r="AO43" s="396"/>
      <c r="AP43" s="396"/>
      <c r="AQ43" s="396"/>
      <c r="AR43" s="396"/>
      <c r="AS43" s="396"/>
      <c r="AT43" s="396"/>
      <c r="AU43" s="396"/>
      <c r="AV43" s="396"/>
      <c r="AW43" s="396"/>
      <c r="AX43" s="396"/>
    </row>
    <row r="44" spans="2:50" s="329" customFormat="1" x14ac:dyDescent="0.25">
      <c r="Z44" s="396"/>
      <c r="AA44" s="396"/>
      <c r="AB44" s="396"/>
      <c r="AC44" s="396"/>
      <c r="AD44" s="396"/>
      <c r="AE44" s="396"/>
      <c r="AF44" s="396"/>
      <c r="AG44" s="396"/>
      <c r="AH44" s="396"/>
      <c r="AI44" s="396"/>
      <c r="AJ44" s="396"/>
      <c r="AK44" s="396"/>
      <c r="AL44" s="396"/>
      <c r="AM44" s="396"/>
      <c r="AN44" s="396"/>
      <c r="AO44" s="396"/>
      <c r="AP44" s="396"/>
      <c r="AQ44" s="396"/>
      <c r="AR44" s="396"/>
      <c r="AS44" s="396"/>
      <c r="AT44" s="396"/>
      <c r="AU44" s="396"/>
      <c r="AV44" s="396"/>
      <c r="AW44" s="396"/>
      <c r="AX44" s="396"/>
    </row>
    <row r="45" spans="2:50" s="329" customFormat="1" x14ac:dyDescent="0.25">
      <c r="Z45" s="396"/>
      <c r="AA45" s="396"/>
      <c r="AB45" s="396"/>
      <c r="AC45" s="396"/>
      <c r="AD45" s="396"/>
      <c r="AE45" s="396"/>
      <c r="AF45" s="396"/>
      <c r="AG45" s="396"/>
      <c r="AH45" s="396"/>
      <c r="AI45" s="396"/>
      <c r="AJ45" s="396"/>
      <c r="AK45" s="396"/>
      <c r="AL45" s="396"/>
      <c r="AM45" s="396"/>
      <c r="AN45" s="396"/>
      <c r="AO45" s="396"/>
      <c r="AP45" s="396"/>
      <c r="AQ45" s="396"/>
      <c r="AR45" s="396"/>
      <c r="AS45" s="396"/>
      <c r="AT45" s="396"/>
      <c r="AU45" s="396"/>
      <c r="AV45" s="396"/>
      <c r="AW45" s="396"/>
      <c r="AX45" s="396"/>
    </row>
    <row r="46" spans="2:50" s="329" customFormat="1" x14ac:dyDescent="0.25">
      <c r="Z46" s="396"/>
      <c r="AA46" s="396"/>
      <c r="AB46" s="396"/>
      <c r="AC46" s="396"/>
      <c r="AD46" s="396"/>
      <c r="AE46" s="396"/>
      <c r="AF46" s="396"/>
      <c r="AG46" s="396"/>
      <c r="AH46" s="396"/>
      <c r="AI46" s="396"/>
      <c r="AJ46" s="396"/>
      <c r="AK46" s="396"/>
      <c r="AL46" s="396"/>
      <c r="AM46" s="396"/>
      <c r="AN46" s="396"/>
      <c r="AO46" s="396"/>
      <c r="AP46" s="396"/>
      <c r="AQ46" s="396"/>
      <c r="AR46" s="396"/>
      <c r="AS46" s="396"/>
      <c r="AT46" s="396"/>
      <c r="AU46" s="396"/>
      <c r="AV46" s="396"/>
      <c r="AW46" s="396"/>
      <c r="AX46" s="396"/>
    </row>
    <row r="47" spans="2:50" s="329" customFormat="1" x14ac:dyDescent="0.25">
      <c r="Z47" s="396"/>
      <c r="AA47" s="396"/>
      <c r="AB47" s="396"/>
      <c r="AC47" s="396"/>
      <c r="AD47" s="396"/>
      <c r="AE47" s="396"/>
      <c r="AF47" s="396"/>
      <c r="AG47" s="396"/>
      <c r="AH47" s="396"/>
      <c r="AI47" s="396"/>
      <c r="AJ47" s="396"/>
      <c r="AK47" s="396"/>
      <c r="AL47" s="396"/>
      <c r="AM47" s="396"/>
      <c r="AN47" s="396"/>
      <c r="AO47" s="396"/>
      <c r="AP47" s="396"/>
      <c r="AQ47" s="396"/>
      <c r="AR47" s="396"/>
      <c r="AS47" s="396"/>
      <c r="AT47" s="396"/>
      <c r="AU47" s="396"/>
      <c r="AV47" s="396"/>
      <c r="AW47" s="396"/>
      <c r="AX47" s="396"/>
    </row>
    <row r="48" spans="2:50" s="329" customFormat="1" x14ac:dyDescent="0.25">
      <c r="Z48" s="396"/>
      <c r="AA48" s="396"/>
      <c r="AB48" s="396"/>
      <c r="AC48" s="396"/>
      <c r="AD48" s="396"/>
      <c r="AE48" s="396"/>
      <c r="AF48" s="396"/>
      <c r="AG48" s="396"/>
      <c r="AH48" s="396"/>
      <c r="AI48" s="396"/>
      <c r="AJ48" s="396"/>
      <c r="AK48" s="396"/>
      <c r="AL48" s="396"/>
      <c r="AM48" s="396"/>
      <c r="AN48" s="396"/>
      <c r="AO48" s="396"/>
      <c r="AP48" s="396"/>
      <c r="AQ48" s="396"/>
      <c r="AR48" s="396"/>
      <c r="AS48" s="396"/>
      <c r="AT48" s="396"/>
      <c r="AU48" s="396"/>
      <c r="AV48" s="396"/>
      <c r="AW48" s="396"/>
      <c r="AX48" s="396"/>
    </row>
    <row r="49" spans="26:50" s="329" customFormat="1" x14ac:dyDescent="0.25">
      <c r="Z49" s="396"/>
      <c r="AA49" s="396"/>
      <c r="AB49" s="396"/>
      <c r="AC49" s="396"/>
      <c r="AD49" s="396"/>
      <c r="AE49" s="396"/>
      <c r="AF49" s="396"/>
      <c r="AG49" s="396"/>
      <c r="AH49" s="396"/>
      <c r="AI49" s="396"/>
      <c r="AJ49" s="396"/>
      <c r="AK49" s="396"/>
      <c r="AL49" s="396"/>
      <c r="AM49" s="396"/>
      <c r="AN49" s="396"/>
      <c r="AO49" s="396"/>
      <c r="AP49" s="396"/>
      <c r="AQ49" s="396"/>
      <c r="AR49" s="396"/>
      <c r="AS49" s="396"/>
      <c r="AT49" s="396"/>
      <c r="AU49" s="396"/>
      <c r="AV49" s="396"/>
      <c r="AW49" s="396"/>
      <c r="AX49" s="396"/>
    </row>
    <row r="50" spans="26:50" s="329" customFormat="1" x14ac:dyDescent="0.25">
      <c r="Z50" s="396"/>
      <c r="AA50" s="396"/>
      <c r="AB50" s="396"/>
      <c r="AC50" s="396"/>
      <c r="AD50" s="396"/>
      <c r="AE50" s="396"/>
      <c r="AF50" s="396"/>
      <c r="AG50" s="396"/>
      <c r="AH50" s="396"/>
      <c r="AI50" s="396"/>
      <c r="AJ50" s="396"/>
      <c r="AK50" s="396"/>
      <c r="AL50" s="396"/>
      <c r="AM50" s="396"/>
      <c r="AN50" s="396"/>
      <c r="AO50" s="396"/>
      <c r="AP50" s="396"/>
      <c r="AQ50" s="396"/>
      <c r="AR50" s="396"/>
      <c r="AS50" s="396"/>
      <c r="AT50" s="396"/>
      <c r="AU50" s="396"/>
      <c r="AV50" s="396"/>
      <c r="AW50" s="396"/>
      <c r="AX50" s="396"/>
    </row>
  </sheetData>
  <mergeCells count="22">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 ref="Y8:Z8"/>
    <mergeCell ref="B33:M33"/>
    <mergeCell ref="B34:P34"/>
    <mergeCell ref="B35:P35"/>
    <mergeCell ref="S7:T7"/>
    <mergeCell ref="V7:W7"/>
  </mergeCells>
  <printOptions horizontalCentered="1"/>
  <pageMargins left="0" right="0" top="0.43307086614173229" bottom="0.43307086614173229" header="0" footer="0"/>
  <pageSetup paperSize="9" scale="71" orientation="landscape" horizontalDpi="300" verticalDpi="300"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Hoja115">
    <tabColor theme="0"/>
    <pageSetUpPr fitToPage="1"/>
  </sheetPr>
  <dimension ref="A1:AH55"/>
  <sheetViews>
    <sheetView topLeftCell="A10" zoomScaleNormal="100" workbookViewId="0"/>
  </sheetViews>
  <sheetFormatPr baseColWidth="10" defaultColWidth="11.453125" defaultRowHeight="14.5" x14ac:dyDescent="0.25"/>
  <cols>
    <col min="1" max="1" width="2.81640625" style="333" customWidth="1"/>
    <col min="2" max="2" width="32.26953125" style="333" customWidth="1"/>
    <col min="3" max="3" width="0.54296875" style="333" customWidth="1"/>
    <col min="4" max="4" width="12.1796875" style="333" customWidth="1"/>
    <col min="5" max="5" width="0.453125" style="333" customWidth="1"/>
    <col min="6" max="6" width="11.81640625" style="333" customWidth="1"/>
    <col min="7" max="7" width="11.26953125" style="333" customWidth="1"/>
    <col min="8" max="8" width="0.453125" style="333" customWidth="1"/>
    <col min="9" max="9" width="11.81640625" style="333" customWidth="1"/>
    <col min="10" max="10" width="9.81640625" style="333" customWidth="1"/>
    <col min="11" max="11" width="7" style="333" customWidth="1"/>
    <col min="12" max="12" width="8.453125" style="333" customWidth="1"/>
    <col min="13" max="13" width="5" style="333" customWidth="1"/>
    <col min="14" max="14" width="8.1796875" style="333" customWidth="1"/>
    <col min="15" max="15" width="6.26953125" style="333" customWidth="1"/>
    <col min="16" max="16" width="8.26953125" style="333" customWidth="1"/>
    <col min="17" max="17" width="6.54296875" style="333" customWidth="1"/>
    <col min="18" max="18" width="9" style="333" customWidth="1"/>
    <col min="19" max="19" width="5.81640625" style="333" customWidth="1"/>
    <col min="20" max="20" width="8.81640625" style="333" customWidth="1"/>
    <col min="21" max="21" width="7" style="333" customWidth="1"/>
    <col min="22" max="22" width="7.26953125" style="333" customWidth="1"/>
    <col min="23" max="23" width="3.54296875" style="333" customWidth="1"/>
    <col min="24" max="25" width="2.453125" style="596" bestFit="1" customWidth="1"/>
    <col min="26" max="26" width="4.81640625" style="596" customWidth="1"/>
    <col min="27" max="27" width="14.7265625" style="396" bestFit="1" customWidth="1"/>
    <col min="28" max="28" width="8.1796875" style="396" customWidth="1"/>
    <col min="29" max="29" width="8.453125" style="396" bestFit="1" customWidth="1"/>
    <col min="30" max="30" width="4.26953125" style="396" bestFit="1" customWidth="1"/>
    <col min="31" max="31" width="2.453125" style="333" bestFit="1" customWidth="1"/>
    <col min="32" max="32" width="4.26953125" style="333" bestFit="1" customWidth="1"/>
    <col min="33" max="33" width="8.453125" style="333" bestFit="1" customWidth="1"/>
    <col min="34" max="34" width="4.26953125" style="333" bestFit="1" customWidth="1"/>
    <col min="35" max="16384" width="11.453125" style="333"/>
  </cols>
  <sheetData>
    <row r="1" spans="1:34" s="340" customFormat="1" x14ac:dyDescent="0.25">
      <c r="B1" s="311"/>
      <c r="C1" s="341"/>
      <c r="E1" s="341"/>
      <c r="F1" s="342" t="s">
        <v>135</v>
      </c>
      <c r="G1" s="342"/>
      <c r="H1" s="342"/>
      <c r="I1" s="342" t="s">
        <v>16</v>
      </c>
      <c r="X1" s="598"/>
      <c r="Y1" s="598"/>
      <c r="Z1" s="598"/>
      <c r="AA1" s="342"/>
      <c r="AB1" s="342"/>
      <c r="AC1" s="342"/>
      <c r="AD1" s="342"/>
    </row>
    <row r="2" spans="1:34" s="343" customFormat="1" x14ac:dyDescent="0.35">
      <c r="B2" s="1392"/>
      <c r="C2" s="1392"/>
      <c r="X2" s="599"/>
      <c r="Y2" s="599"/>
      <c r="Z2" s="599"/>
      <c r="AA2" s="556"/>
      <c r="AB2" s="556"/>
      <c r="AC2" s="556"/>
      <c r="AD2" s="556"/>
    </row>
    <row r="3" spans="1:34" s="345" customFormat="1" ht="32.25" customHeight="1" x14ac:dyDescent="0.25">
      <c r="B3" s="1393"/>
      <c r="C3" s="1393"/>
      <c r="X3" s="599"/>
      <c r="Y3" s="599"/>
      <c r="Z3" s="599"/>
      <c r="AA3" s="556"/>
      <c r="AB3" s="556"/>
      <c r="AC3" s="556"/>
      <c r="AD3" s="556"/>
    </row>
    <row r="4" spans="1:34" s="492" customFormat="1" ht="19.5" customHeight="1" x14ac:dyDescent="0.25">
      <c r="A4" s="1464" t="s">
        <v>472</v>
      </c>
      <c r="B4" s="1464"/>
      <c r="C4" s="1464"/>
      <c r="D4" s="1464"/>
      <c r="E4" s="1464"/>
      <c r="F4" s="1464"/>
      <c r="G4" s="1464"/>
      <c r="H4" s="1464"/>
      <c r="I4" s="1464"/>
      <c r="J4" s="1464"/>
      <c r="K4" s="1464"/>
      <c r="L4" s="1464"/>
      <c r="M4" s="1464"/>
      <c r="N4" s="1464"/>
      <c r="O4" s="1464"/>
      <c r="P4" s="1464"/>
      <c r="Q4" s="1464"/>
      <c r="R4" s="1464"/>
      <c r="S4" s="1464"/>
      <c r="T4" s="1464"/>
      <c r="U4" s="1464"/>
      <c r="V4" s="1464"/>
      <c r="AA4" s="556"/>
      <c r="AB4" s="556"/>
      <c r="AC4" s="556"/>
      <c r="AD4" s="556"/>
    </row>
    <row r="5" spans="1:34" s="492" customFormat="1" ht="15.5" x14ac:dyDescent="0.25">
      <c r="B5" s="1420" t="str">
        <f>porsaad!$B$6</f>
        <v>Situación a 30 de noviembre de 2024</v>
      </c>
      <c r="C5" s="1420"/>
      <c r="D5" s="1420"/>
      <c r="E5" s="1420"/>
      <c r="F5" s="1420"/>
      <c r="G5" s="1420"/>
      <c r="H5" s="1420"/>
      <c r="I5" s="1420"/>
      <c r="J5" s="1420"/>
      <c r="K5" s="1420"/>
      <c r="L5" s="1420"/>
      <c r="M5" s="1420"/>
      <c r="N5" s="1420"/>
      <c r="O5" s="1420"/>
      <c r="P5" s="1420"/>
      <c r="Q5" s="1420"/>
      <c r="R5" s="1420"/>
      <c r="S5" s="1420"/>
      <c r="T5" s="1420"/>
      <c r="U5" s="1420"/>
      <c r="V5" s="1420"/>
      <c r="AA5" s="556"/>
      <c r="AB5" s="556"/>
      <c r="AC5" s="556"/>
      <c r="AD5" s="556"/>
    </row>
    <row r="6" spans="1:34" s="492" customFormat="1" ht="6" customHeight="1" x14ac:dyDescent="0.25">
      <c r="AA6" s="556"/>
      <c r="AB6" s="556"/>
      <c r="AC6" s="556"/>
      <c r="AD6" s="556"/>
    </row>
    <row r="7" spans="1:34" s="437" customFormat="1" ht="7.5" customHeight="1" x14ac:dyDescent="0.25">
      <c r="A7" s="488"/>
      <c r="B7" s="1396" t="s">
        <v>12</v>
      </c>
      <c r="D7" s="1421" t="s">
        <v>244</v>
      </c>
      <c r="E7" s="593"/>
      <c r="F7" s="1461"/>
      <c r="G7" s="1461"/>
      <c r="H7" s="489"/>
      <c r="I7" s="445"/>
      <c r="J7" s="445"/>
      <c r="K7" s="445"/>
      <c r="L7" s="445"/>
      <c r="M7" s="489"/>
      <c r="N7" s="489"/>
      <c r="O7" s="489"/>
      <c r="P7" s="489"/>
      <c r="Q7" s="489"/>
      <c r="R7" s="489"/>
      <c r="S7" s="594"/>
      <c r="T7" s="489"/>
      <c r="U7" s="489"/>
      <c r="V7" s="595"/>
      <c r="AA7" s="513"/>
      <c r="AB7" s="513"/>
      <c r="AC7" s="513"/>
      <c r="AD7" s="513"/>
    </row>
    <row r="8" spans="1:34" s="437" customFormat="1" ht="15" customHeight="1" x14ac:dyDescent="0.25">
      <c r="A8" s="488"/>
      <c r="B8" s="1397"/>
      <c r="D8" s="1460"/>
      <c r="F8" s="1421" t="s">
        <v>383</v>
      </c>
      <c r="G8" s="1422"/>
      <c r="I8" s="1421" t="s">
        <v>384</v>
      </c>
      <c r="J8" s="1423"/>
      <c r="K8" s="1469" t="s">
        <v>372</v>
      </c>
      <c r="L8" s="1470"/>
      <c r="M8" s="1470"/>
      <c r="N8" s="1470"/>
      <c r="O8" s="1470"/>
      <c r="P8" s="1470"/>
      <c r="Q8" s="1470"/>
      <c r="R8" s="1470"/>
      <c r="S8" s="1470"/>
      <c r="T8" s="1470"/>
      <c r="U8" s="1470"/>
      <c r="V8" s="1471"/>
      <c r="AA8" s="513"/>
      <c r="AB8" s="513"/>
      <c r="AC8" s="513"/>
      <c r="AD8" s="513"/>
    </row>
    <row r="9" spans="1:34" s="437" customFormat="1" ht="25.5" customHeight="1" x14ac:dyDescent="0.25">
      <c r="A9" s="488"/>
      <c r="B9" s="1397"/>
      <c r="D9" s="1432"/>
      <c r="E9" s="491"/>
      <c r="F9" s="1462"/>
      <c r="G9" s="1463"/>
      <c r="I9" s="1462"/>
      <c r="J9" s="1468"/>
      <c r="K9" s="1465" t="s">
        <v>373</v>
      </c>
      <c r="L9" s="1466"/>
      <c r="M9" s="1465" t="s">
        <v>374</v>
      </c>
      <c r="N9" s="1467"/>
      <c r="O9" s="1465" t="s">
        <v>375</v>
      </c>
      <c r="P9" s="1466"/>
      <c r="Q9" s="1473" t="s">
        <v>376</v>
      </c>
      <c r="R9" s="1473"/>
      <c r="S9" s="1474" t="s">
        <v>377</v>
      </c>
      <c r="T9" s="1475"/>
      <c r="U9" s="1476" t="s">
        <v>378</v>
      </c>
      <c r="V9" s="1477"/>
      <c r="AA9" s="513"/>
      <c r="AB9" s="513"/>
      <c r="AC9" s="513"/>
      <c r="AD9" s="513"/>
    </row>
    <row r="10" spans="1:34" s="437" customFormat="1" ht="39" x14ac:dyDescent="0.25">
      <c r="A10" s="488"/>
      <c r="B10" s="1398"/>
      <c r="D10" s="600" t="s">
        <v>9</v>
      </c>
      <c r="E10" s="493"/>
      <c r="F10" s="455" t="s">
        <v>9</v>
      </c>
      <c r="G10" s="401" t="s">
        <v>273</v>
      </c>
      <c r="H10" s="494"/>
      <c r="I10" s="400" t="s">
        <v>9</v>
      </c>
      <c r="J10" s="406" t="s">
        <v>273</v>
      </c>
      <c r="K10" s="601" t="s">
        <v>9</v>
      </c>
      <c r="L10" s="403" t="s">
        <v>379</v>
      </c>
      <c r="M10" s="405" t="s">
        <v>9</v>
      </c>
      <c r="N10" s="403" t="s">
        <v>379</v>
      </c>
      <c r="O10" s="407" t="s">
        <v>9</v>
      </c>
      <c r="P10" s="403" t="s">
        <v>379</v>
      </c>
      <c r="Q10" s="406" t="s">
        <v>9</v>
      </c>
      <c r="R10" s="735" t="s">
        <v>379</v>
      </c>
      <c r="S10" s="406" t="s">
        <v>9</v>
      </c>
      <c r="T10" s="736" t="s">
        <v>379</v>
      </c>
      <c r="U10" s="407" t="s">
        <v>9</v>
      </c>
      <c r="V10" s="735" t="s">
        <v>379</v>
      </c>
      <c r="AA10" s="568" t="s">
        <v>208</v>
      </c>
      <c r="AB10" s="602" t="s">
        <v>385</v>
      </c>
      <c r="AC10" s="603" t="s">
        <v>386</v>
      </c>
      <c r="AD10" s="513"/>
    </row>
    <row r="11" spans="1:34" s="328" customFormat="1" ht="8.25" customHeight="1" x14ac:dyDescent="0.25">
      <c r="A11" s="326"/>
      <c r="B11" s="327"/>
      <c r="D11" s="327"/>
      <c r="F11" s="327"/>
      <c r="G11" s="327"/>
      <c r="I11" s="327"/>
      <c r="J11" s="327"/>
      <c r="K11" s="319"/>
      <c r="L11" s="348"/>
      <c r="M11" s="329"/>
      <c r="N11" s="329"/>
      <c r="O11" s="329"/>
      <c r="P11" s="329"/>
      <c r="Q11" s="329"/>
      <c r="R11" s="329"/>
      <c r="S11" s="329"/>
      <c r="T11" s="329"/>
      <c r="U11" s="329"/>
      <c r="V11" s="329"/>
      <c r="X11" s="596"/>
      <c r="Y11" s="596"/>
      <c r="Z11" s="596"/>
      <c r="AA11" s="604">
        <v>44286</v>
      </c>
      <c r="AB11" s="602">
        <v>25720</v>
      </c>
      <c r="AC11" s="602">
        <v>23592</v>
      </c>
      <c r="AD11" s="396"/>
    </row>
    <row r="12" spans="1:34" s="331" customFormat="1" x14ac:dyDescent="0.35">
      <c r="A12" s="330"/>
      <c r="B12" s="349" t="s">
        <v>8</v>
      </c>
      <c r="C12" s="350"/>
      <c r="D12" s="605">
        <v>385264</v>
      </c>
      <c r="E12" s="350"/>
      <c r="F12" s="355">
        <v>6648</v>
      </c>
      <c r="G12" s="358">
        <v>1.7255699987541011</v>
      </c>
      <c r="H12" s="350"/>
      <c r="I12" s="355">
        <v>2589</v>
      </c>
      <c r="J12" s="358">
        <v>0.67200672785414672</v>
      </c>
      <c r="K12" s="355">
        <v>2274</v>
      </c>
      <c r="L12" s="358">
        <v>87.833140208574747</v>
      </c>
      <c r="M12" s="355">
        <v>32</v>
      </c>
      <c r="N12" s="358">
        <v>1.2359984550019312</v>
      </c>
      <c r="O12" s="355">
        <v>2</v>
      </c>
      <c r="P12" s="358">
        <v>7.7249903437620698E-2</v>
      </c>
      <c r="Q12" s="355">
        <v>160</v>
      </c>
      <c r="R12" s="358">
        <v>6.1799922750096563</v>
      </c>
      <c r="S12" s="355">
        <v>82</v>
      </c>
      <c r="T12" s="358">
        <v>3.1672460409424485</v>
      </c>
      <c r="U12" s="355">
        <v>39</v>
      </c>
      <c r="V12" s="358">
        <v>1.5063731170336037</v>
      </c>
      <c r="X12" s="606"/>
      <c r="Y12" s="606"/>
      <c r="Z12" s="606"/>
      <c r="AA12" s="604">
        <v>44316</v>
      </c>
      <c r="AB12" s="602">
        <v>26707</v>
      </c>
      <c r="AC12" s="602">
        <v>18034</v>
      </c>
      <c r="AD12" s="567"/>
      <c r="AE12" s="360"/>
      <c r="AF12" s="360"/>
      <c r="AG12" s="361"/>
      <c r="AH12" s="607"/>
    </row>
    <row r="13" spans="1:34" s="331" customFormat="1" x14ac:dyDescent="0.35">
      <c r="A13" s="330"/>
      <c r="B13" s="363" t="s">
        <v>7</v>
      </c>
      <c r="C13" s="350"/>
      <c r="D13" s="608">
        <v>52839</v>
      </c>
      <c r="E13" s="350"/>
      <c r="F13" s="368">
        <v>1141</v>
      </c>
      <c r="G13" s="372">
        <v>2.1593898446223432</v>
      </c>
      <c r="H13" s="350"/>
      <c r="I13" s="368">
        <v>570</v>
      </c>
      <c r="J13" s="372">
        <v>1.0787486515641855</v>
      </c>
      <c r="K13" s="368">
        <v>547</v>
      </c>
      <c r="L13" s="372">
        <v>95.964912280701753</v>
      </c>
      <c r="M13" s="368">
        <v>13</v>
      </c>
      <c r="N13" s="372">
        <v>2.2807017543859649</v>
      </c>
      <c r="O13" s="368">
        <v>0</v>
      </c>
      <c r="P13" s="372">
        <v>0</v>
      </c>
      <c r="Q13" s="368">
        <v>0</v>
      </c>
      <c r="R13" s="372">
        <v>0</v>
      </c>
      <c r="S13" s="368">
        <v>2</v>
      </c>
      <c r="T13" s="372">
        <v>0.35087719298245612</v>
      </c>
      <c r="U13" s="368">
        <v>8</v>
      </c>
      <c r="V13" s="372">
        <v>1.4035087719298245</v>
      </c>
      <c r="X13" s="606"/>
      <c r="Y13" s="606"/>
      <c r="Z13" s="606"/>
      <c r="AA13" s="604">
        <v>44347</v>
      </c>
      <c r="AB13" s="602">
        <v>28175</v>
      </c>
      <c r="AC13" s="602">
        <v>15503</v>
      </c>
      <c r="AD13" s="567"/>
      <c r="AE13" s="360"/>
      <c r="AF13" s="360"/>
      <c r="AG13" s="361"/>
      <c r="AH13" s="607"/>
    </row>
    <row r="14" spans="1:34" s="331" customFormat="1" x14ac:dyDescent="0.35">
      <c r="A14" s="330"/>
      <c r="B14" s="363" t="s">
        <v>37</v>
      </c>
      <c r="C14" s="350"/>
      <c r="D14" s="608">
        <v>42501</v>
      </c>
      <c r="E14" s="350"/>
      <c r="F14" s="368">
        <v>1035</v>
      </c>
      <c r="G14" s="372">
        <v>2.4352368179572244</v>
      </c>
      <c r="H14" s="350"/>
      <c r="I14" s="368">
        <v>456</v>
      </c>
      <c r="J14" s="372">
        <v>1.0729159313898495</v>
      </c>
      <c r="K14" s="368">
        <v>429</v>
      </c>
      <c r="L14" s="372">
        <v>94.078947368421055</v>
      </c>
      <c r="M14" s="368">
        <v>10</v>
      </c>
      <c r="N14" s="372">
        <v>2.1929824561403506</v>
      </c>
      <c r="O14" s="368">
        <v>8</v>
      </c>
      <c r="P14" s="372">
        <v>1.7543859649122806</v>
      </c>
      <c r="Q14" s="368">
        <v>0</v>
      </c>
      <c r="R14" s="372">
        <v>0</v>
      </c>
      <c r="S14" s="368">
        <v>1</v>
      </c>
      <c r="T14" s="372">
        <v>0.21929824561403508</v>
      </c>
      <c r="U14" s="368">
        <v>8</v>
      </c>
      <c r="V14" s="372">
        <v>1.7543859649122806</v>
      </c>
      <c r="X14" s="606"/>
      <c r="Y14" s="606"/>
      <c r="Z14" s="606"/>
      <c r="AA14" s="604">
        <v>44377</v>
      </c>
      <c r="AB14" s="602">
        <v>28047</v>
      </c>
      <c r="AC14" s="602">
        <v>18622</v>
      </c>
      <c r="AD14" s="567"/>
      <c r="AE14" s="360"/>
      <c r="AF14" s="360"/>
      <c r="AG14" s="361"/>
      <c r="AH14" s="607"/>
    </row>
    <row r="15" spans="1:34" s="331" customFormat="1" x14ac:dyDescent="0.35">
      <c r="A15" s="330"/>
      <c r="B15" s="363" t="s">
        <v>38</v>
      </c>
      <c r="C15" s="350"/>
      <c r="D15" s="608">
        <v>43954</v>
      </c>
      <c r="E15" s="350"/>
      <c r="F15" s="368">
        <v>587</v>
      </c>
      <c r="G15" s="372">
        <v>1.3354871001501571</v>
      </c>
      <c r="H15" s="350"/>
      <c r="I15" s="368">
        <v>407</v>
      </c>
      <c r="J15" s="372">
        <v>0.92596805751467437</v>
      </c>
      <c r="K15" s="368">
        <v>389</v>
      </c>
      <c r="L15" s="372">
        <v>95.577395577395578</v>
      </c>
      <c r="M15" s="368">
        <v>13</v>
      </c>
      <c r="N15" s="372">
        <v>3.1941031941031941</v>
      </c>
      <c r="O15" s="368">
        <v>0</v>
      </c>
      <c r="P15" s="372">
        <v>0</v>
      </c>
      <c r="Q15" s="368">
        <v>0</v>
      </c>
      <c r="R15" s="372">
        <v>0</v>
      </c>
      <c r="S15" s="368">
        <v>4</v>
      </c>
      <c r="T15" s="372">
        <v>0.98280098280098283</v>
      </c>
      <c r="U15" s="368">
        <v>1</v>
      </c>
      <c r="V15" s="372">
        <v>0.24570024570024571</v>
      </c>
      <c r="X15" s="606"/>
      <c r="Y15" s="606"/>
      <c r="Z15" s="606"/>
      <c r="AA15" s="604">
        <v>44408</v>
      </c>
      <c r="AB15" s="602">
        <v>26363</v>
      </c>
      <c r="AC15" s="602">
        <v>16904</v>
      </c>
      <c r="AD15" s="567"/>
      <c r="AE15" s="360"/>
      <c r="AF15" s="360"/>
      <c r="AG15" s="361"/>
      <c r="AH15" s="607"/>
    </row>
    <row r="16" spans="1:34" s="331" customFormat="1" x14ac:dyDescent="0.35">
      <c r="A16" s="330"/>
      <c r="B16" s="363" t="s">
        <v>6</v>
      </c>
      <c r="C16" s="350"/>
      <c r="D16" s="608">
        <v>58487</v>
      </c>
      <c r="E16" s="350"/>
      <c r="F16" s="368">
        <v>1203</v>
      </c>
      <c r="G16" s="372">
        <v>2.0568673380409321</v>
      </c>
      <c r="H16" s="350"/>
      <c r="I16" s="368">
        <v>498</v>
      </c>
      <c r="J16" s="372">
        <v>0.85147126711918897</v>
      </c>
      <c r="K16" s="368">
        <v>458</v>
      </c>
      <c r="L16" s="372">
        <v>91.967871485943775</v>
      </c>
      <c r="M16" s="368">
        <v>10</v>
      </c>
      <c r="N16" s="372">
        <v>2.0080321285140563</v>
      </c>
      <c r="O16" s="368">
        <v>0</v>
      </c>
      <c r="P16" s="372">
        <v>0</v>
      </c>
      <c r="Q16" s="368">
        <v>4</v>
      </c>
      <c r="R16" s="372">
        <v>0.80321285140562237</v>
      </c>
      <c r="S16" s="368">
        <v>1</v>
      </c>
      <c r="T16" s="372">
        <v>0.20080321285140559</v>
      </c>
      <c r="U16" s="368">
        <v>25</v>
      </c>
      <c r="V16" s="372">
        <v>5.0200803212851408</v>
      </c>
      <c r="X16" s="606"/>
      <c r="Y16" s="606"/>
      <c r="Z16" s="606"/>
      <c r="AA16" s="604">
        <v>44439</v>
      </c>
      <c r="AB16" s="602">
        <v>16420</v>
      </c>
      <c r="AC16" s="602">
        <v>20385</v>
      </c>
      <c r="AD16" s="567"/>
      <c r="AE16" s="360"/>
      <c r="AF16" s="360"/>
      <c r="AG16" s="361"/>
      <c r="AH16" s="607"/>
    </row>
    <row r="17" spans="1:34" s="331" customFormat="1" x14ac:dyDescent="0.35">
      <c r="A17" s="330"/>
      <c r="B17" s="363" t="s">
        <v>5</v>
      </c>
      <c r="C17" s="350"/>
      <c r="D17" s="609">
        <v>23385</v>
      </c>
      <c r="E17" s="350"/>
      <c r="F17" s="377">
        <v>365</v>
      </c>
      <c r="G17" s="372">
        <v>1.5608295916185588</v>
      </c>
      <c r="H17" s="350"/>
      <c r="I17" s="377">
        <v>630</v>
      </c>
      <c r="J17" s="372">
        <v>2.6940346375881976</v>
      </c>
      <c r="K17" s="377">
        <v>196</v>
      </c>
      <c r="L17" s="372">
        <v>31.111111111111111</v>
      </c>
      <c r="M17" s="377">
        <v>6</v>
      </c>
      <c r="N17" s="372">
        <v>0.95238095238095244</v>
      </c>
      <c r="O17" s="377">
        <v>0</v>
      </c>
      <c r="P17" s="372">
        <v>0</v>
      </c>
      <c r="Q17" s="377">
        <v>428</v>
      </c>
      <c r="R17" s="372">
        <v>67.936507936507937</v>
      </c>
      <c r="S17" s="377">
        <v>0</v>
      </c>
      <c r="T17" s="372">
        <v>0</v>
      </c>
      <c r="U17" s="377">
        <v>0</v>
      </c>
      <c r="V17" s="372">
        <v>0</v>
      </c>
      <c r="X17" s="606"/>
      <c r="Y17" s="606"/>
      <c r="Z17" s="606"/>
      <c r="AA17" s="604">
        <v>44469</v>
      </c>
      <c r="AB17" s="602">
        <v>22330</v>
      </c>
      <c r="AC17" s="602">
        <v>19468</v>
      </c>
      <c r="AD17" s="567"/>
      <c r="AE17" s="360"/>
      <c r="AF17" s="360"/>
      <c r="AG17" s="361"/>
      <c r="AH17" s="607"/>
    </row>
    <row r="18" spans="1:34" s="331" customFormat="1" x14ac:dyDescent="0.35">
      <c r="A18" s="330"/>
      <c r="B18" s="363" t="s">
        <v>4</v>
      </c>
      <c r="C18" s="350"/>
      <c r="D18" s="608">
        <v>155773</v>
      </c>
      <c r="E18" s="350"/>
      <c r="F18" s="368">
        <v>2046</v>
      </c>
      <c r="G18" s="372">
        <v>1.3134496992418456</v>
      </c>
      <c r="H18" s="350"/>
      <c r="I18" s="368">
        <v>1348</v>
      </c>
      <c r="J18" s="372">
        <v>0.8653617764310888</v>
      </c>
      <c r="K18" s="368">
        <v>1292</v>
      </c>
      <c r="L18" s="372">
        <v>95.845697329376861</v>
      </c>
      <c r="M18" s="368">
        <v>46</v>
      </c>
      <c r="N18" s="372">
        <v>3.4124629080118694</v>
      </c>
      <c r="O18" s="368">
        <v>0</v>
      </c>
      <c r="P18" s="372">
        <v>0</v>
      </c>
      <c r="Q18" s="368">
        <v>2</v>
      </c>
      <c r="R18" s="372">
        <v>0.14836795252225521</v>
      </c>
      <c r="S18" s="368">
        <v>0</v>
      </c>
      <c r="T18" s="372">
        <v>0</v>
      </c>
      <c r="U18" s="368">
        <v>8</v>
      </c>
      <c r="V18" s="372">
        <v>0.59347181008902083</v>
      </c>
      <c r="X18" s="606"/>
      <c r="Y18" s="606"/>
      <c r="Z18" s="606"/>
      <c r="AA18" s="604">
        <v>44500</v>
      </c>
      <c r="AB18" s="602">
        <v>29317</v>
      </c>
      <c r="AC18" s="602">
        <v>17136</v>
      </c>
      <c r="AD18" s="567"/>
      <c r="AE18" s="360"/>
      <c r="AF18" s="360"/>
      <c r="AG18" s="361"/>
      <c r="AH18" s="607"/>
    </row>
    <row r="19" spans="1:34" s="331" customFormat="1" x14ac:dyDescent="0.35">
      <c r="A19" s="330"/>
      <c r="B19" s="363" t="s">
        <v>40</v>
      </c>
      <c r="C19" s="350"/>
      <c r="D19" s="608">
        <v>96855</v>
      </c>
      <c r="E19" s="350"/>
      <c r="F19" s="368">
        <v>1612</v>
      </c>
      <c r="G19" s="372">
        <v>1.664343606421971</v>
      </c>
      <c r="H19" s="350"/>
      <c r="I19" s="368">
        <v>1351</v>
      </c>
      <c r="J19" s="372">
        <v>1.3948686180372722</v>
      </c>
      <c r="K19" s="368">
        <v>881</v>
      </c>
      <c r="L19" s="372">
        <v>65.210954848260556</v>
      </c>
      <c r="M19" s="368">
        <v>38</v>
      </c>
      <c r="N19" s="372">
        <v>2.8127313101406366</v>
      </c>
      <c r="O19" s="368">
        <v>0</v>
      </c>
      <c r="P19" s="372">
        <v>0</v>
      </c>
      <c r="Q19" s="368">
        <v>87</v>
      </c>
      <c r="R19" s="372">
        <v>6.4396743153219829</v>
      </c>
      <c r="S19" s="368">
        <v>0</v>
      </c>
      <c r="T19" s="372">
        <v>0</v>
      </c>
      <c r="U19" s="368">
        <v>345</v>
      </c>
      <c r="V19" s="372">
        <v>25.536639526276833</v>
      </c>
      <c r="X19" s="606"/>
      <c r="Y19" s="606"/>
      <c r="Z19" s="606"/>
      <c r="AA19" s="604">
        <v>44530</v>
      </c>
      <c r="AB19" s="602">
        <v>28155</v>
      </c>
      <c r="AC19" s="602">
        <v>19590</v>
      </c>
      <c r="AD19" s="567"/>
      <c r="AE19" s="360"/>
      <c r="AF19" s="360"/>
      <c r="AG19" s="361"/>
      <c r="AH19" s="607"/>
    </row>
    <row r="20" spans="1:34" s="331" customFormat="1" x14ac:dyDescent="0.35">
      <c r="A20" s="330"/>
      <c r="B20" s="363" t="s">
        <v>41</v>
      </c>
      <c r="C20" s="350"/>
      <c r="D20" s="608">
        <v>349423</v>
      </c>
      <c r="E20" s="350"/>
      <c r="F20" s="368">
        <v>6750</v>
      </c>
      <c r="G20" s="372">
        <v>1.9317560664295137</v>
      </c>
      <c r="H20" s="350"/>
      <c r="I20" s="368">
        <v>3611</v>
      </c>
      <c r="J20" s="372">
        <v>1.0334179490188109</v>
      </c>
      <c r="K20" s="368">
        <v>2747</v>
      </c>
      <c r="L20" s="372">
        <v>76.073109941844365</v>
      </c>
      <c r="M20" s="368">
        <v>28</v>
      </c>
      <c r="N20" s="372">
        <v>0.77540847410689562</v>
      </c>
      <c r="O20" s="368">
        <v>496</v>
      </c>
      <c r="P20" s="372">
        <v>13.735807255607865</v>
      </c>
      <c r="Q20" s="368">
        <v>0</v>
      </c>
      <c r="R20" s="372">
        <v>0</v>
      </c>
      <c r="S20" s="368">
        <v>108</v>
      </c>
      <c r="T20" s="372">
        <v>2.9908612572694544</v>
      </c>
      <c r="U20" s="368">
        <v>232</v>
      </c>
      <c r="V20" s="372">
        <v>6.4248130711714202</v>
      </c>
      <c r="X20" s="606"/>
      <c r="Y20" s="606"/>
      <c r="Z20" s="606"/>
      <c r="AA20" s="604">
        <v>44561</v>
      </c>
      <c r="AB20" s="602">
        <v>24865</v>
      </c>
      <c r="AC20" s="602">
        <v>26807</v>
      </c>
      <c r="AD20" s="567"/>
      <c r="AE20" s="360"/>
      <c r="AF20" s="360"/>
      <c r="AG20" s="361"/>
      <c r="AH20" s="607"/>
    </row>
    <row r="21" spans="1:34" s="331" customFormat="1" x14ac:dyDescent="0.35">
      <c r="A21" s="330"/>
      <c r="B21" s="363" t="s">
        <v>3</v>
      </c>
      <c r="C21" s="350"/>
      <c r="D21" s="608">
        <v>200058</v>
      </c>
      <c r="E21" s="350"/>
      <c r="F21" s="368">
        <v>3447</v>
      </c>
      <c r="G21" s="372">
        <v>1.7230003299043277</v>
      </c>
      <c r="H21" s="350"/>
      <c r="I21" s="368">
        <v>1833</v>
      </c>
      <c r="J21" s="372">
        <v>0.91623429205530404</v>
      </c>
      <c r="K21" s="368">
        <v>1749</v>
      </c>
      <c r="L21" s="372">
        <v>95.417348608837969</v>
      </c>
      <c r="M21" s="368">
        <v>33</v>
      </c>
      <c r="N21" s="372">
        <v>1.800327332242226</v>
      </c>
      <c r="O21" s="368">
        <v>0</v>
      </c>
      <c r="P21" s="372">
        <v>0</v>
      </c>
      <c r="Q21" s="368">
        <v>24</v>
      </c>
      <c r="R21" s="372">
        <v>1.3093289689034371</v>
      </c>
      <c r="S21" s="368">
        <v>9</v>
      </c>
      <c r="T21" s="372">
        <v>0.49099836333878888</v>
      </c>
      <c r="U21" s="368">
        <v>18</v>
      </c>
      <c r="V21" s="372">
        <v>0.98199672667757776</v>
      </c>
      <c r="X21" s="606"/>
      <c r="Y21" s="606"/>
      <c r="Z21" s="606"/>
      <c r="AA21" s="604">
        <v>44592</v>
      </c>
      <c r="AB21" s="602">
        <v>20377</v>
      </c>
      <c r="AC21" s="602">
        <v>22366</v>
      </c>
      <c r="AD21" s="567"/>
      <c r="AE21" s="360"/>
      <c r="AF21" s="360"/>
      <c r="AG21" s="361"/>
      <c r="AH21" s="607"/>
    </row>
    <row r="22" spans="1:34" s="331" customFormat="1" x14ac:dyDescent="0.35">
      <c r="A22" s="330"/>
      <c r="B22" s="363" t="s">
        <v>2</v>
      </c>
      <c r="C22" s="350"/>
      <c r="D22" s="608">
        <v>56967</v>
      </c>
      <c r="E22" s="350"/>
      <c r="F22" s="368">
        <v>714</v>
      </c>
      <c r="G22" s="372">
        <v>1.2533572068039391</v>
      </c>
      <c r="H22" s="350"/>
      <c r="I22" s="368">
        <v>648</v>
      </c>
      <c r="J22" s="372">
        <v>1.1375006582758438</v>
      </c>
      <c r="K22" s="368">
        <v>433</v>
      </c>
      <c r="L22" s="372">
        <v>66.820987654320987</v>
      </c>
      <c r="M22" s="368">
        <v>19</v>
      </c>
      <c r="N22" s="372">
        <v>2.9320987654320985</v>
      </c>
      <c r="O22" s="368">
        <v>0</v>
      </c>
      <c r="P22" s="372">
        <v>0</v>
      </c>
      <c r="Q22" s="368">
        <v>11</v>
      </c>
      <c r="R22" s="372">
        <v>1.6975308641975309</v>
      </c>
      <c r="S22" s="368">
        <v>0</v>
      </c>
      <c r="T22" s="372">
        <v>0</v>
      </c>
      <c r="U22" s="368">
        <v>185</v>
      </c>
      <c r="V22" s="372">
        <v>28.549382716049383</v>
      </c>
      <c r="X22" s="606"/>
      <c r="Y22" s="606"/>
      <c r="Z22" s="606"/>
      <c r="AA22" s="604">
        <v>44620</v>
      </c>
      <c r="AB22" s="602">
        <v>25448</v>
      </c>
      <c r="AC22" s="602">
        <v>23602</v>
      </c>
      <c r="AD22" s="567"/>
      <c r="AE22" s="360"/>
      <c r="AF22" s="360"/>
      <c r="AG22" s="361"/>
      <c r="AH22" s="607"/>
    </row>
    <row r="23" spans="1:34" s="331" customFormat="1" x14ac:dyDescent="0.35">
      <c r="A23" s="330"/>
      <c r="B23" s="363" t="s">
        <v>35</v>
      </c>
      <c r="C23" s="350"/>
      <c r="D23" s="608">
        <v>85120</v>
      </c>
      <c r="E23" s="350"/>
      <c r="F23" s="368">
        <v>1166</v>
      </c>
      <c r="G23" s="372">
        <v>1.3698308270676691</v>
      </c>
      <c r="H23" s="350"/>
      <c r="I23" s="368">
        <v>879</v>
      </c>
      <c r="J23" s="372">
        <v>1.0326597744360904</v>
      </c>
      <c r="K23" s="368">
        <v>861</v>
      </c>
      <c r="L23" s="372">
        <v>97.952218430034137</v>
      </c>
      <c r="M23" s="368">
        <v>11</v>
      </c>
      <c r="N23" s="372">
        <v>1.2514220705346986</v>
      </c>
      <c r="O23" s="368">
        <v>0</v>
      </c>
      <c r="P23" s="372">
        <v>0</v>
      </c>
      <c r="Q23" s="368">
        <v>6</v>
      </c>
      <c r="R23" s="372">
        <v>0.68259385665529015</v>
      </c>
      <c r="S23" s="368">
        <v>1</v>
      </c>
      <c r="T23" s="372">
        <v>0.11376564277588168</v>
      </c>
      <c r="U23" s="368">
        <v>0</v>
      </c>
      <c r="V23" s="372">
        <v>0</v>
      </c>
      <c r="X23" s="606"/>
      <c r="Y23" s="606"/>
      <c r="Z23" s="606"/>
      <c r="AA23" s="604">
        <v>44651</v>
      </c>
      <c r="AB23" s="602">
        <v>31825</v>
      </c>
      <c r="AC23" s="602">
        <v>22165</v>
      </c>
      <c r="AD23" s="567"/>
      <c r="AE23" s="360"/>
      <c r="AF23" s="360"/>
      <c r="AG23" s="361"/>
      <c r="AH23" s="607"/>
    </row>
    <row r="24" spans="1:34" s="331" customFormat="1" x14ac:dyDescent="0.35">
      <c r="A24" s="330"/>
      <c r="B24" s="363" t="s">
        <v>42</v>
      </c>
      <c r="C24" s="350"/>
      <c r="D24" s="608">
        <v>257527</v>
      </c>
      <c r="E24" s="350"/>
      <c r="F24" s="368">
        <v>4000</v>
      </c>
      <c r="G24" s="372">
        <v>1.5532351947562779</v>
      </c>
      <c r="H24" s="350"/>
      <c r="I24" s="368">
        <v>2658</v>
      </c>
      <c r="J24" s="372">
        <v>1.0321247869155468</v>
      </c>
      <c r="K24" s="368">
        <v>1956</v>
      </c>
      <c r="L24" s="372">
        <v>73.589164785553052</v>
      </c>
      <c r="M24" s="368">
        <v>123</v>
      </c>
      <c r="N24" s="372">
        <v>4.6275395033860045</v>
      </c>
      <c r="O24" s="368">
        <v>0</v>
      </c>
      <c r="P24" s="372">
        <v>0</v>
      </c>
      <c r="Q24" s="368">
        <v>29</v>
      </c>
      <c r="R24" s="372">
        <v>1.09104589917231</v>
      </c>
      <c r="S24" s="368">
        <v>2</v>
      </c>
      <c r="T24" s="372">
        <v>7.5244544770504129E-2</v>
      </c>
      <c r="U24" s="368">
        <v>548</v>
      </c>
      <c r="V24" s="372">
        <v>20.617005267118135</v>
      </c>
      <c r="X24" s="606"/>
      <c r="Y24" s="606"/>
      <c r="Z24" s="606"/>
      <c r="AA24" s="604">
        <v>44681</v>
      </c>
      <c r="AB24" s="602">
        <v>29337</v>
      </c>
      <c r="AC24" s="602">
        <v>20494</v>
      </c>
      <c r="AD24" s="567"/>
      <c r="AE24" s="360"/>
      <c r="AF24" s="360"/>
      <c r="AG24" s="361"/>
      <c r="AH24" s="607"/>
    </row>
    <row r="25" spans="1:34" x14ac:dyDescent="0.35">
      <c r="A25" s="332"/>
      <c r="B25" s="363" t="s">
        <v>43</v>
      </c>
      <c r="C25" s="350"/>
      <c r="D25" s="608">
        <v>59207</v>
      </c>
      <c r="E25" s="350"/>
      <c r="F25" s="368">
        <v>1422</v>
      </c>
      <c r="G25" s="372">
        <v>2.4017430371408786</v>
      </c>
      <c r="H25" s="350"/>
      <c r="I25" s="368">
        <v>562</v>
      </c>
      <c r="J25" s="372">
        <v>0.94921208640870169</v>
      </c>
      <c r="K25" s="368">
        <v>379</v>
      </c>
      <c r="L25" s="372">
        <v>67.437722419928832</v>
      </c>
      <c r="M25" s="368">
        <v>12</v>
      </c>
      <c r="N25" s="372">
        <v>2.1352313167259789</v>
      </c>
      <c r="O25" s="368">
        <v>0</v>
      </c>
      <c r="P25" s="372">
        <v>0</v>
      </c>
      <c r="Q25" s="368">
        <v>145</v>
      </c>
      <c r="R25" s="372">
        <v>25.800711743772244</v>
      </c>
      <c r="S25" s="368">
        <v>15</v>
      </c>
      <c r="T25" s="372">
        <v>2.6690391459074734</v>
      </c>
      <c r="U25" s="368">
        <v>11</v>
      </c>
      <c r="V25" s="372">
        <v>1.9572953736654803</v>
      </c>
      <c r="X25" s="606"/>
      <c r="Y25" s="606"/>
      <c r="Z25" s="606"/>
      <c r="AA25" s="604">
        <v>44712</v>
      </c>
      <c r="AB25" s="602">
        <v>27733</v>
      </c>
      <c r="AC25" s="602">
        <v>19944</v>
      </c>
      <c r="AD25" s="567"/>
      <c r="AE25" s="360"/>
      <c r="AF25" s="360"/>
      <c r="AG25" s="361"/>
      <c r="AH25" s="607"/>
    </row>
    <row r="26" spans="1:34" s="331" customFormat="1" x14ac:dyDescent="0.35">
      <c r="B26" s="363" t="s">
        <v>44</v>
      </c>
      <c r="C26" s="350"/>
      <c r="D26" s="610">
        <v>21123</v>
      </c>
      <c r="E26" s="350"/>
      <c r="F26" s="377">
        <v>133</v>
      </c>
      <c r="G26" s="372">
        <v>0.62964541021635179</v>
      </c>
      <c r="H26" s="350"/>
      <c r="I26" s="377">
        <v>260</v>
      </c>
      <c r="J26" s="372">
        <v>1.230885764332718</v>
      </c>
      <c r="K26" s="377">
        <v>260</v>
      </c>
      <c r="L26" s="372">
        <v>100</v>
      </c>
      <c r="M26" s="377">
        <v>0</v>
      </c>
      <c r="N26" s="372">
        <v>0</v>
      </c>
      <c r="O26" s="377">
        <v>0</v>
      </c>
      <c r="P26" s="372">
        <v>0</v>
      </c>
      <c r="Q26" s="377">
        <v>0</v>
      </c>
      <c r="R26" s="372">
        <v>0</v>
      </c>
      <c r="S26" s="377">
        <v>0</v>
      </c>
      <c r="T26" s="372">
        <v>0</v>
      </c>
      <c r="U26" s="377">
        <v>0</v>
      </c>
      <c r="V26" s="372">
        <v>0</v>
      </c>
      <c r="X26" s="606"/>
      <c r="Y26" s="606"/>
      <c r="Z26" s="606"/>
      <c r="AA26" s="604">
        <v>44742</v>
      </c>
      <c r="AB26" s="602">
        <v>30967</v>
      </c>
      <c r="AC26" s="602">
        <v>20368</v>
      </c>
      <c r="AD26" s="567"/>
      <c r="AE26" s="360"/>
      <c r="AF26" s="360"/>
      <c r="AG26" s="361"/>
      <c r="AH26" s="607"/>
    </row>
    <row r="27" spans="1:34" s="331" customFormat="1" x14ac:dyDescent="0.35">
      <c r="B27" s="363" t="s">
        <v>45</v>
      </c>
      <c r="C27" s="350"/>
      <c r="D27" s="610">
        <v>117475</v>
      </c>
      <c r="E27" s="350"/>
      <c r="F27" s="377">
        <v>1786</v>
      </c>
      <c r="G27" s="372">
        <v>1.5203234730793787</v>
      </c>
      <c r="H27" s="350"/>
      <c r="I27" s="377">
        <v>1201</v>
      </c>
      <c r="J27" s="372">
        <v>1.0223451798254948</v>
      </c>
      <c r="K27" s="377">
        <v>1150</v>
      </c>
      <c r="L27" s="372">
        <v>95.753538717735225</v>
      </c>
      <c r="M27" s="377">
        <v>30</v>
      </c>
      <c r="N27" s="372">
        <v>2.4979184013322229</v>
      </c>
      <c r="O27" s="377">
        <v>0</v>
      </c>
      <c r="P27" s="372">
        <v>0</v>
      </c>
      <c r="Q27" s="377">
        <v>6</v>
      </c>
      <c r="R27" s="372">
        <v>0.49958368026644462</v>
      </c>
      <c r="S27" s="377">
        <v>10</v>
      </c>
      <c r="T27" s="372">
        <v>0.83263946711074099</v>
      </c>
      <c r="U27" s="377">
        <v>5</v>
      </c>
      <c r="V27" s="372">
        <v>0.4163197335553705</v>
      </c>
      <c r="X27" s="606"/>
      <c r="Y27" s="606"/>
      <c r="Z27" s="606"/>
      <c r="AA27" s="604">
        <v>44773</v>
      </c>
      <c r="AB27" s="602">
        <v>28674</v>
      </c>
      <c r="AC27" s="602">
        <v>20566</v>
      </c>
      <c r="AD27" s="567"/>
      <c r="AE27" s="360"/>
      <c r="AF27" s="360"/>
      <c r="AG27" s="361"/>
      <c r="AH27" s="607"/>
    </row>
    <row r="28" spans="1:34" s="331" customFormat="1" x14ac:dyDescent="0.35">
      <c r="B28" s="363" t="s">
        <v>46</v>
      </c>
      <c r="C28" s="350"/>
      <c r="D28" s="610">
        <v>14750</v>
      </c>
      <c r="E28" s="350"/>
      <c r="F28" s="377">
        <v>298</v>
      </c>
      <c r="G28" s="383">
        <v>2.0203389830508471</v>
      </c>
      <c r="H28" s="350"/>
      <c r="I28" s="377">
        <v>335</v>
      </c>
      <c r="J28" s="383">
        <v>2.2711864406779658</v>
      </c>
      <c r="K28" s="377">
        <v>53</v>
      </c>
      <c r="L28" s="383">
        <v>15.82089552238806</v>
      </c>
      <c r="M28" s="377">
        <v>5</v>
      </c>
      <c r="N28" s="383">
        <v>1.4925373134328357</v>
      </c>
      <c r="O28" s="377">
        <v>96</v>
      </c>
      <c r="P28" s="383">
        <v>28.656716417910449</v>
      </c>
      <c r="Q28" s="377">
        <v>0</v>
      </c>
      <c r="R28" s="383">
        <v>0</v>
      </c>
      <c r="S28" s="377">
        <v>0</v>
      </c>
      <c r="T28" s="383">
        <v>0</v>
      </c>
      <c r="U28" s="377">
        <v>181</v>
      </c>
      <c r="V28" s="383">
        <v>54.029850746268657</v>
      </c>
      <c r="X28" s="606"/>
      <c r="Y28" s="606"/>
      <c r="Z28" s="606"/>
      <c r="AA28" s="604">
        <v>44804</v>
      </c>
      <c r="AB28" s="602">
        <v>19988</v>
      </c>
      <c r="AC28" s="602">
        <v>21716</v>
      </c>
      <c r="AD28" s="567"/>
      <c r="AE28" s="360"/>
      <c r="AF28" s="360"/>
      <c r="AG28" s="361"/>
      <c r="AH28" s="607"/>
    </row>
    <row r="29" spans="1:34" s="331" customFormat="1" x14ac:dyDescent="0.35">
      <c r="B29" s="384" t="s">
        <v>1</v>
      </c>
      <c r="C29" s="350"/>
      <c r="D29" s="611">
        <v>5377</v>
      </c>
      <c r="E29" s="350"/>
      <c r="F29" s="389">
        <v>83</v>
      </c>
      <c r="G29" s="393">
        <v>1.5436116793751162</v>
      </c>
      <c r="H29" s="350"/>
      <c r="I29" s="389">
        <v>39</v>
      </c>
      <c r="J29" s="393">
        <v>0.72531151199553656</v>
      </c>
      <c r="K29" s="389">
        <v>27</v>
      </c>
      <c r="L29" s="393">
        <v>69.230769230769226</v>
      </c>
      <c r="M29" s="389">
        <v>3</v>
      </c>
      <c r="N29" s="393">
        <v>7.6923076923076925</v>
      </c>
      <c r="O29" s="389">
        <v>0</v>
      </c>
      <c r="P29" s="393">
        <v>0</v>
      </c>
      <c r="Q29" s="389">
        <v>4</v>
      </c>
      <c r="R29" s="393">
        <v>10.256410256410255</v>
      </c>
      <c r="S29" s="389">
        <v>0</v>
      </c>
      <c r="T29" s="393">
        <v>0</v>
      </c>
      <c r="U29" s="389">
        <v>5</v>
      </c>
      <c r="V29" s="393">
        <v>12.820512820512819</v>
      </c>
      <c r="X29" s="606"/>
      <c r="Y29" s="606"/>
      <c r="Z29" s="606"/>
      <c r="AA29" s="604">
        <v>44834</v>
      </c>
      <c r="AB29" s="602">
        <v>27552</v>
      </c>
      <c r="AC29" s="602">
        <v>21574</v>
      </c>
      <c r="AD29" s="567"/>
      <c r="AE29" s="360"/>
      <c r="AF29" s="360"/>
      <c r="AG29" s="361"/>
      <c r="AH29" s="607"/>
    </row>
    <row r="30" spans="1:34" s="328" customFormat="1" ht="7.5" customHeight="1" x14ac:dyDescent="0.35">
      <c r="A30" s="326"/>
      <c r="B30" s="327"/>
      <c r="D30" s="327"/>
      <c r="F30" s="327"/>
      <c r="G30" s="335"/>
      <c r="I30" s="327"/>
      <c r="J30" s="335"/>
      <c r="K30" s="327"/>
      <c r="L30" s="335"/>
      <c r="M30" s="327"/>
      <c r="N30" s="335"/>
      <c r="O30" s="327"/>
      <c r="P30" s="335"/>
      <c r="Q30" s="327"/>
      <c r="R30" s="335"/>
      <c r="S30" s="327"/>
      <c r="T30" s="335"/>
      <c r="U30" s="327"/>
      <c r="V30" s="335"/>
      <c r="X30" s="596"/>
      <c r="Y30" s="596"/>
      <c r="Z30" s="606"/>
      <c r="AA30" s="604">
        <v>44865</v>
      </c>
      <c r="AB30" s="602">
        <v>29104</v>
      </c>
      <c r="AC30" s="602">
        <v>17287</v>
      </c>
      <c r="AD30" s="396"/>
      <c r="AE30" s="329"/>
      <c r="AF30" s="360"/>
      <c r="AG30" s="361"/>
      <c r="AH30" s="607"/>
    </row>
    <row r="31" spans="1:34" s="322" customFormat="1" x14ac:dyDescent="0.35">
      <c r="B31" s="439" t="s">
        <v>0</v>
      </c>
      <c r="C31" s="437"/>
      <c r="D31" s="597">
        <v>2026085</v>
      </c>
      <c r="E31" s="437"/>
      <c r="F31" s="440">
        <v>34436</v>
      </c>
      <c r="G31" s="441">
        <v>1.6996325425636141</v>
      </c>
      <c r="H31" s="437"/>
      <c r="I31" s="440">
        <v>19875</v>
      </c>
      <c r="J31" s="441">
        <v>0.98095588289731184</v>
      </c>
      <c r="K31" s="440">
        <v>16081</v>
      </c>
      <c r="L31" s="441">
        <v>80.91069182389937</v>
      </c>
      <c r="M31" s="440">
        <v>432</v>
      </c>
      <c r="N31" s="441">
        <v>2.1735849056603773</v>
      </c>
      <c r="O31" s="440">
        <v>602</v>
      </c>
      <c r="P31" s="441">
        <v>3.0289308176100627</v>
      </c>
      <c r="Q31" s="440">
        <v>906</v>
      </c>
      <c r="R31" s="441">
        <v>4.5584905660377357</v>
      </c>
      <c r="S31" s="440">
        <v>235</v>
      </c>
      <c r="T31" s="441">
        <v>1.1823899371069182</v>
      </c>
      <c r="U31" s="440">
        <v>1619</v>
      </c>
      <c r="V31" s="441">
        <v>8.1459119496855337</v>
      </c>
      <c r="X31" s="1264"/>
      <c r="Y31" s="1264"/>
      <c r="Z31" s="1265"/>
      <c r="AA31" s="1266">
        <v>44895</v>
      </c>
      <c r="AB31" s="1267">
        <v>30634</v>
      </c>
      <c r="AC31" s="1267">
        <v>17693</v>
      </c>
      <c r="AD31" s="1342"/>
      <c r="AE31" s="1268"/>
      <c r="AF31" s="320"/>
      <c r="AG31" s="320"/>
      <c r="AH31" s="591"/>
    </row>
    <row r="32" spans="1:34" s="328" customFormat="1" ht="5.25" customHeight="1" x14ac:dyDescent="0.25">
      <c r="B32" s="397" t="s">
        <v>39</v>
      </c>
      <c r="C32" s="509"/>
      <c r="D32" s="496"/>
      <c r="E32" s="509"/>
      <c r="F32" s="496"/>
      <c r="G32" s="496"/>
      <c r="H32" s="496"/>
      <c r="I32" s="496"/>
      <c r="J32" s="496"/>
      <c r="K32" s="496"/>
      <c r="L32" s="496"/>
      <c r="M32" s="496"/>
      <c r="N32" s="496"/>
      <c r="O32" s="496"/>
      <c r="P32" s="496"/>
      <c r="Q32" s="496"/>
      <c r="R32" s="496"/>
      <c r="S32" s="496"/>
      <c r="T32" s="496"/>
      <c r="U32" s="496"/>
      <c r="V32" s="496"/>
      <c r="X32" s="596"/>
      <c r="Y32" s="596"/>
      <c r="Z32" s="596"/>
      <c r="AA32" s="604">
        <v>44926</v>
      </c>
      <c r="AB32" s="602">
        <v>28835</v>
      </c>
      <c r="AC32" s="602">
        <v>20499</v>
      </c>
      <c r="AD32" s="396"/>
    </row>
    <row r="33" spans="2:30" s="394" customFormat="1" ht="14.5" customHeight="1" x14ac:dyDescent="0.25">
      <c r="B33" s="1472" t="s">
        <v>387</v>
      </c>
      <c r="C33" s="1472"/>
      <c r="D33" s="1472"/>
      <c r="E33" s="1472"/>
      <c r="F33" s="1472"/>
      <c r="G33" s="1472"/>
      <c r="H33" s="1472"/>
      <c r="I33" s="1472"/>
      <c r="J33" s="1472"/>
      <c r="K33" s="1472"/>
      <c r="L33" s="1472"/>
      <c r="M33" s="1472"/>
      <c r="N33" s="1472"/>
      <c r="O33" s="1472"/>
      <c r="P33" s="1472"/>
      <c r="Q33" s="1472"/>
      <c r="R33" s="1472"/>
      <c r="S33" s="1472"/>
      <c r="T33" s="1472"/>
      <c r="U33" s="1472"/>
      <c r="V33" s="1472"/>
      <c r="X33" s="596"/>
      <c r="Y33" s="596"/>
      <c r="Z33" s="596"/>
      <c r="AA33" s="604">
        <v>44957</v>
      </c>
      <c r="AB33" s="602">
        <v>25222</v>
      </c>
      <c r="AC33" s="602">
        <v>21942</v>
      </c>
      <c r="AD33" s="396"/>
    </row>
    <row r="34" spans="2:30" s="394" customFormat="1" ht="12" customHeight="1" x14ac:dyDescent="0.25">
      <c r="B34" s="1472"/>
      <c r="C34" s="1472"/>
      <c r="D34" s="1472"/>
      <c r="E34" s="1472"/>
      <c r="F34" s="1472"/>
      <c r="G34" s="1472"/>
      <c r="H34" s="1472"/>
      <c r="I34" s="1472"/>
      <c r="J34" s="1472"/>
      <c r="K34" s="1472"/>
      <c r="L34" s="1472"/>
      <c r="M34" s="1472"/>
      <c r="N34" s="1472"/>
      <c r="O34" s="1472"/>
      <c r="P34" s="1472"/>
      <c r="Q34" s="1472"/>
      <c r="R34" s="1472"/>
      <c r="S34" s="1472"/>
      <c r="T34" s="1472"/>
      <c r="U34" s="1472"/>
      <c r="V34" s="1472"/>
      <c r="X34" s="596"/>
      <c r="Y34" s="596"/>
      <c r="Z34" s="596"/>
      <c r="AA34" s="604">
        <v>44985</v>
      </c>
      <c r="AB34" s="602">
        <v>28262</v>
      </c>
      <c r="AC34" s="602">
        <v>21287</v>
      </c>
      <c r="AD34" s="396"/>
    </row>
    <row r="35" spans="2:30" x14ac:dyDescent="0.25">
      <c r="B35" s="1438"/>
      <c r="C35" s="1438"/>
      <c r="D35" s="1438"/>
      <c r="AA35" s="604">
        <v>45016</v>
      </c>
      <c r="AB35" s="602">
        <v>37938</v>
      </c>
      <c r="AC35" s="602">
        <v>24401</v>
      </c>
    </row>
    <row r="36" spans="2:30" x14ac:dyDescent="0.25">
      <c r="B36" s="1418"/>
      <c r="C36" s="1418"/>
      <c r="D36" s="1418"/>
      <c r="AA36" s="604">
        <v>45046</v>
      </c>
      <c r="AB36" s="602">
        <v>30972</v>
      </c>
      <c r="AC36" s="602">
        <v>22154</v>
      </c>
    </row>
    <row r="37" spans="2:30" x14ac:dyDescent="0.25">
      <c r="AA37" s="604">
        <v>45077</v>
      </c>
      <c r="AB37" s="602">
        <v>34993</v>
      </c>
      <c r="AC37" s="602">
        <v>18583</v>
      </c>
    </row>
    <row r="38" spans="2:30" x14ac:dyDescent="0.25">
      <c r="AA38" s="604">
        <v>45107</v>
      </c>
      <c r="AB38" s="602">
        <v>33173</v>
      </c>
      <c r="AC38" s="602">
        <v>18432</v>
      </c>
    </row>
    <row r="39" spans="2:30" x14ac:dyDescent="0.25">
      <c r="AA39" s="604">
        <v>45138</v>
      </c>
      <c r="AB39" s="602">
        <v>29845</v>
      </c>
      <c r="AC39" s="602">
        <v>17338</v>
      </c>
    </row>
    <row r="40" spans="2:30" x14ac:dyDescent="0.25">
      <c r="AA40" s="604">
        <v>45169</v>
      </c>
      <c r="AB40" s="602">
        <v>17652</v>
      </c>
      <c r="AC40" s="602">
        <v>15962</v>
      </c>
    </row>
    <row r="41" spans="2:30" x14ac:dyDescent="0.25">
      <c r="AA41" s="604">
        <v>45199</v>
      </c>
      <c r="AB41" s="602">
        <v>35295</v>
      </c>
      <c r="AC41" s="602">
        <v>21157</v>
      </c>
    </row>
    <row r="42" spans="2:30" x14ac:dyDescent="0.25">
      <c r="AA42" s="604">
        <v>45230</v>
      </c>
      <c r="AB42" s="602">
        <v>31994</v>
      </c>
      <c r="AC42" s="602">
        <v>20149</v>
      </c>
    </row>
    <row r="43" spans="2:30" x14ac:dyDescent="0.25">
      <c r="AA43" s="604">
        <v>45260</v>
      </c>
      <c r="AB43" s="602">
        <v>28434</v>
      </c>
      <c r="AC43" s="602">
        <v>45500</v>
      </c>
    </row>
    <row r="44" spans="2:30" x14ac:dyDescent="0.25">
      <c r="AA44" s="604">
        <v>45291</v>
      </c>
      <c r="AB44" s="602">
        <v>25527</v>
      </c>
      <c r="AC44" s="602">
        <v>18425</v>
      </c>
    </row>
    <row r="45" spans="2:30" x14ac:dyDescent="0.25">
      <c r="AA45" s="604">
        <v>45322</v>
      </c>
      <c r="AB45" s="602">
        <v>23712</v>
      </c>
      <c r="AC45" s="602">
        <v>22911</v>
      </c>
    </row>
    <row r="46" spans="2:30" x14ac:dyDescent="0.25">
      <c r="AA46" s="604">
        <v>45351</v>
      </c>
      <c r="AB46" s="602">
        <v>26838</v>
      </c>
      <c r="AC46" s="602">
        <v>27054</v>
      </c>
    </row>
    <row r="47" spans="2:30" x14ac:dyDescent="0.25">
      <c r="AA47" s="604">
        <v>45382</v>
      </c>
      <c r="AB47" s="602">
        <v>32072</v>
      </c>
      <c r="AC47" s="602">
        <v>22207</v>
      </c>
    </row>
    <row r="48" spans="2:30" x14ac:dyDescent="0.25">
      <c r="AA48" s="604">
        <v>45412</v>
      </c>
      <c r="AB48" s="602">
        <v>26319</v>
      </c>
      <c r="AC48" s="602">
        <v>20493</v>
      </c>
    </row>
    <row r="49" spans="27:29" x14ac:dyDescent="0.25">
      <c r="AA49" s="604">
        <v>45443</v>
      </c>
      <c r="AB49" s="602">
        <v>26675</v>
      </c>
      <c r="AC49" s="602">
        <v>21872</v>
      </c>
    </row>
    <row r="50" spans="27:29" x14ac:dyDescent="0.25">
      <c r="AA50" s="604">
        <v>45473</v>
      </c>
      <c r="AB50" s="602">
        <v>31224</v>
      </c>
      <c r="AC50" s="602">
        <v>20144</v>
      </c>
    </row>
    <row r="51" spans="27:29" x14ac:dyDescent="0.25">
      <c r="AA51" s="604">
        <v>45504</v>
      </c>
      <c r="AB51" s="602">
        <v>23913</v>
      </c>
      <c r="AC51" s="602">
        <v>18018</v>
      </c>
    </row>
    <row r="52" spans="27:29" x14ac:dyDescent="0.25">
      <c r="AA52" s="604">
        <v>45535</v>
      </c>
      <c r="AB52" s="602">
        <v>33519</v>
      </c>
      <c r="AC52" s="602">
        <v>19284</v>
      </c>
    </row>
    <row r="53" spans="27:29" x14ac:dyDescent="0.25">
      <c r="AA53" s="604">
        <v>45565</v>
      </c>
      <c r="AB53" s="602">
        <v>21655</v>
      </c>
      <c r="AC53" s="602">
        <v>18822</v>
      </c>
    </row>
    <row r="54" spans="27:29" x14ac:dyDescent="0.25">
      <c r="AA54" s="604">
        <v>45596</v>
      </c>
      <c r="AB54" s="602">
        <v>29870</v>
      </c>
      <c r="AC54" s="602">
        <v>17653</v>
      </c>
    </row>
    <row r="55" spans="27:29" x14ac:dyDescent="0.25">
      <c r="AA55" s="604">
        <v>45626</v>
      </c>
      <c r="AB55" s="602">
        <v>34436</v>
      </c>
      <c r="AC55" s="602">
        <v>19875</v>
      </c>
    </row>
  </sheetData>
  <mergeCells count="19">
    <mergeCell ref="B36:D36"/>
    <mergeCell ref="K9:L9"/>
    <mergeCell ref="M9:N9"/>
    <mergeCell ref="O9:P9"/>
    <mergeCell ref="I8:J9"/>
    <mergeCell ref="K8:V8"/>
    <mergeCell ref="B33:V34"/>
    <mergeCell ref="Q9:R9"/>
    <mergeCell ref="S9:T9"/>
    <mergeCell ref="U9:V9"/>
    <mergeCell ref="B35:D35"/>
    <mergeCell ref="B2:C2"/>
    <mergeCell ref="B3:C3"/>
    <mergeCell ref="B7:B10"/>
    <mergeCell ref="D7:D9"/>
    <mergeCell ref="F7:G7"/>
    <mergeCell ref="F8:G9"/>
    <mergeCell ref="A4:V4"/>
    <mergeCell ref="B5:V5"/>
  </mergeCells>
  <printOptions horizontalCentered="1"/>
  <pageMargins left="0" right="0" top="0.43307086614173229" bottom="0.43307086614173229" header="0" footer="0"/>
  <pageSetup paperSize="9" scale="73" orientation="landscape" horizontalDpi="300" verticalDpi="300" r:id="rId1"/>
  <headerFooter alignWithMargins="0"/>
  <rowBreaks count="1" manualBreakCount="1">
    <brk id="32" max="16383"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Hoja40">
    <tabColor theme="0"/>
    <pageSetUpPr fitToPage="1"/>
  </sheetPr>
  <dimension ref="B1:AF46"/>
  <sheetViews>
    <sheetView showGridLines="0" topLeftCell="A2" zoomScaleNormal="100" workbookViewId="0"/>
  </sheetViews>
  <sheetFormatPr baseColWidth="10" defaultColWidth="11.453125" defaultRowHeight="14.5" x14ac:dyDescent="0.25"/>
  <cols>
    <col min="1" max="1" width="1.1796875" style="615" customWidth="1"/>
    <col min="2" max="2" width="7.81640625" style="615" customWidth="1"/>
    <col min="3" max="3" width="1" style="615" customWidth="1"/>
    <col min="4" max="4" width="9.1796875" style="615" customWidth="1"/>
    <col min="5" max="5" width="7.54296875" style="615" customWidth="1"/>
    <col min="6" max="6" width="6" style="615" customWidth="1"/>
    <col min="7" max="7" width="0.54296875" style="615" customWidth="1"/>
    <col min="8" max="8" width="8" style="615" customWidth="1"/>
    <col min="9" max="9" width="6.1796875" style="615" customWidth="1"/>
    <col min="10" max="10" width="0.54296875" style="615" customWidth="1"/>
    <col min="11" max="11" width="6.7265625" style="615" customWidth="1"/>
    <col min="12" max="12" width="5.81640625" style="615" customWidth="1"/>
    <col min="13" max="13" width="0.54296875" style="615" customWidth="1"/>
    <col min="14" max="14" width="6.81640625" style="615" customWidth="1"/>
    <col min="15" max="15" width="6.1796875" style="615" customWidth="1"/>
    <col min="16" max="16" width="0.54296875" style="615" customWidth="1"/>
    <col min="17" max="17" width="7" style="615" customWidth="1"/>
    <col min="18" max="18" width="5" style="615" customWidth="1"/>
    <col min="19" max="19" width="0.54296875" style="615" customWidth="1"/>
    <col min="20" max="20" width="8.1796875" style="615" customWidth="1"/>
    <col min="21" max="21" width="5.81640625" style="615" customWidth="1"/>
    <col min="22" max="22" width="0.7265625" style="615" customWidth="1"/>
    <col min="23" max="23" width="7.54296875" style="615" customWidth="1"/>
    <col min="24" max="24" width="6.1796875" style="615" customWidth="1"/>
    <col min="25" max="25" width="0.54296875" style="615" customWidth="1"/>
    <col min="26" max="26" width="9.1796875" style="615" bestFit="1" customWidth="1"/>
    <col min="27" max="27" width="6.1796875" style="615" customWidth="1"/>
    <col min="28" max="28" width="0.7265625" style="615" customWidth="1"/>
    <col min="29" max="29" width="9.1796875" style="615" customWidth="1"/>
    <col min="30" max="30" width="6.7265625" style="615" customWidth="1"/>
    <col min="31" max="16384" width="11.453125" style="615"/>
  </cols>
  <sheetData>
    <row r="1" spans="2:32" ht="15" hidden="1" customHeight="1" x14ac:dyDescent="0.25">
      <c r="E1" s="616" t="s">
        <v>36</v>
      </c>
      <c r="F1" s="616"/>
      <c r="H1" s="616" t="s">
        <v>21</v>
      </c>
      <c r="K1" s="616" t="s">
        <v>20</v>
      </c>
      <c r="N1" s="616" t="s">
        <v>19</v>
      </c>
      <c r="Q1" s="616" t="s">
        <v>18</v>
      </c>
      <c r="T1" s="616" t="s">
        <v>17</v>
      </c>
      <c r="W1" s="616" t="s">
        <v>16</v>
      </c>
      <c r="Z1" s="616" t="s">
        <v>15</v>
      </c>
    </row>
    <row r="2" spans="2:32" s="613" customFormat="1" x14ac:dyDescent="0.25">
      <c r="C2" s="617"/>
      <c r="D2" s="617"/>
      <c r="AB2" s="617"/>
    </row>
    <row r="3" spans="2:32" s="619" customFormat="1" ht="47.25" customHeight="1" x14ac:dyDescent="0.35">
      <c r="B3" s="1481"/>
      <c r="C3" s="1481"/>
      <c r="D3" s="1481"/>
      <c r="E3" s="1481"/>
      <c r="F3" s="1481"/>
      <c r="G3" s="1481"/>
      <c r="H3" s="1481"/>
      <c r="I3" s="1481"/>
      <c r="J3" s="1481"/>
      <c r="K3" s="1481"/>
      <c r="L3" s="618"/>
      <c r="M3" s="618"/>
      <c r="W3" s="620"/>
      <c r="AA3" s="620"/>
      <c r="AD3" s="620"/>
    </row>
    <row r="4" spans="2:32" s="621" customFormat="1" ht="13.5" customHeight="1" x14ac:dyDescent="0.25">
      <c r="B4" s="1482"/>
      <c r="C4" s="1482"/>
      <c r="D4" s="1482"/>
      <c r="E4" s="1482"/>
      <c r="F4" s="1482"/>
      <c r="G4" s="1482"/>
      <c r="H4" s="1482"/>
      <c r="I4" s="1482"/>
      <c r="J4" s="1482"/>
      <c r="K4" s="1482"/>
      <c r="L4" s="1482"/>
      <c r="M4" s="1482"/>
      <c r="N4" s="1482"/>
      <c r="O4" s="1482"/>
      <c r="P4" s="1482"/>
      <c r="Q4" s="1482"/>
      <c r="R4" s="1482"/>
      <c r="S4" s="1482"/>
      <c r="T4" s="1482"/>
      <c r="U4" s="1482"/>
      <c r="V4" s="1482"/>
      <c r="W4" s="1482"/>
      <c r="X4" s="1482"/>
      <c r="Y4" s="1482"/>
      <c r="Z4" s="1482"/>
      <c r="AA4" s="1482"/>
      <c r="AB4" s="1482"/>
      <c r="AC4" s="1482"/>
      <c r="AD4" s="1482"/>
    </row>
    <row r="5" spans="2:32" s="623" customFormat="1" ht="16.5" customHeight="1" x14ac:dyDescent="0.25">
      <c r="B5" s="1483" t="s">
        <v>410</v>
      </c>
      <c r="C5" s="1483"/>
      <c r="D5" s="1483"/>
      <c r="E5" s="1483"/>
      <c r="F5" s="1483"/>
      <c r="G5" s="1483"/>
      <c r="H5" s="1483"/>
      <c r="I5" s="1483"/>
      <c r="J5" s="1483"/>
      <c r="K5" s="1483"/>
      <c r="L5" s="1483"/>
      <c r="M5" s="1483"/>
      <c r="N5" s="1483"/>
      <c r="O5" s="1483"/>
      <c r="P5" s="1483"/>
      <c r="Q5" s="1483"/>
      <c r="R5" s="1483"/>
      <c r="S5" s="1483"/>
      <c r="T5" s="1483"/>
      <c r="U5" s="1483"/>
      <c r="V5" s="1483"/>
      <c r="W5" s="1483"/>
      <c r="X5" s="1483"/>
      <c r="Y5" s="1483"/>
      <c r="Z5" s="1483"/>
      <c r="AA5" s="1483"/>
      <c r="AB5" s="1483"/>
      <c r="AC5" s="1483"/>
      <c r="AD5" s="1483"/>
    </row>
    <row r="6" spans="2:32" s="623" customFormat="1" ht="14.25" customHeight="1" x14ac:dyDescent="0.25">
      <c r="B6" s="1420" t="str">
        <f>porsaad!$B$6</f>
        <v>Situación a 30 de noviembre de 2024</v>
      </c>
      <c r="C6" s="1420"/>
      <c r="D6" s="1420"/>
      <c r="E6" s="1420"/>
      <c r="F6" s="1420"/>
      <c r="G6" s="1420"/>
      <c r="H6" s="1420"/>
      <c r="I6" s="1420"/>
      <c r="J6" s="1420"/>
      <c r="K6" s="1420"/>
      <c r="L6" s="1420"/>
      <c r="M6" s="1420"/>
      <c r="N6" s="1420"/>
      <c r="O6" s="1420"/>
      <c r="P6" s="1420"/>
      <c r="Q6" s="1420"/>
      <c r="R6" s="1420"/>
      <c r="S6" s="1420"/>
      <c r="T6" s="1420"/>
      <c r="U6" s="1420"/>
      <c r="V6" s="1420"/>
      <c r="W6" s="1420"/>
      <c r="X6" s="1420"/>
      <c r="Y6" s="1420"/>
      <c r="Z6" s="1420"/>
      <c r="AA6" s="1420"/>
      <c r="AB6" s="1420"/>
      <c r="AC6" s="1420"/>
      <c r="AD6" s="622"/>
    </row>
    <row r="7" spans="2:32" s="621" customFormat="1" ht="5.25" customHeight="1" x14ac:dyDescent="0.25">
      <c r="AC7" s="792"/>
    </row>
    <row r="8" spans="2:32" s="626" customFormat="1" ht="21.75" customHeight="1" x14ac:dyDescent="0.25">
      <c r="B8" s="1497" t="s">
        <v>27</v>
      </c>
      <c r="C8" s="625"/>
      <c r="D8" s="1514" t="s">
        <v>112</v>
      </c>
      <c r="E8" s="1512" t="s">
        <v>26</v>
      </c>
      <c r="F8" s="1513"/>
      <c r="G8" s="1513"/>
      <c r="H8" s="1513"/>
      <c r="I8" s="1513"/>
      <c r="J8" s="1513"/>
      <c r="K8" s="1513"/>
      <c r="L8" s="1513"/>
      <c r="M8" s="1513"/>
      <c r="N8" s="1513"/>
      <c r="O8" s="1513"/>
      <c r="P8" s="1513"/>
      <c r="Q8" s="1513"/>
      <c r="R8" s="1513"/>
      <c r="S8" s="1513"/>
      <c r="T8" s="1513"/>
      <c r="U8" s="1513"/>
      <c r="V8" s="1513"/>
      <c r="W8" s="1513"/>
      <c r="X8" s="1513"/>
      <c r="Y8" s="1513"/>
      <c r="Z8" s="1513"/>
      <c r="AA8" s="1493"/>
      <c r="AB8" s="625"/>
      <c r="AC8" s="1514" t="s">
        <v>0</v>
      </c>
      <c r="AD8" s="1515"/>
    </row>
    <row r="9" spans="2:32" s="626" customFormat="1" ht="21.75" customHeight="1" x14ac:dyDescent="0.25">
      <c r="B9" s="1511"/>
      <c r="C9" s="625"/>
      <c r="D9" s="1520"/>
      <c r="E9" s="1518" t="s">
        <v>22</v>
      </c>
      <c r="F9" s="1519"/>
      <c r="G9" s="627"/>
      <c r="H9" s="1518" t="s">
        <v>21</v>
      </c>
      <c r="I9" s="1519"/>
      <c r="J9" s="627"/>
      <c r="K9" s="1518" t="s">
        <v>20</v>
      </c>
      <c r="L9" s="1519"/>
      <c r="M9" s="627"/>
      <c r="N9" s="1518" t="s">
        <v>19</v>
      </c>
      <c r="O9" s="1519"/>
      <c r="P9" s="627"/>
      <c r="Q9" s="1518" t="s">
        <v>18</v>
      </c>
      <c r="R9" s="1519"/>
      <c r="S9" s="627"/>
      <c r="T9" s="1518" t="s">
        <v>17</v>
      </c>
      <c r="U9" s="1519"/>
      <c r="V9" s="627"/>
      <c r="W9" s="1518" t="s">
        <v>16</v>
      </c>
      <c r="X9" s="1519"/>
      <c r="Y9" s="627"/>
      <c r="Z9" s="1518" t="s">
        <v>15</v>
      </c>
      <c r="AA9" s="1519"/>
      <c r="AB9" s="625"/>
      <c r="AC9" s="1516"/>
      <c r="AD9" s="1517"/>
    </row>
    <row r="10" spans="2:32" s="626" customFormat="1" ht="21.75" customHeight="1" x14ac:dyDescent="0.25">
      <c r="B10" s="1498"/>
      <c r="C10" s="628"/>
      <c r="D10" s="1521"/>
      <c r="E10" s="818" t="s">
        <v>9</v>
      </c>
      <c r="F10" s="819" t="s">
        <v>25</v>
      </c>
      <c r="G10" s="629"/>
      <c r="H10" s="818" t="s">
        <v>9</v>
      </c>
      <c r="I10" s="819" t="s">
        <v>25</v>
      </c>
      <c r="J10" s="629"/>
      <c r="K10" s="818" t="s">
        <v>9</v>
      </c>
      <c r="L10" s="819" t="s">
        <v>25</v>
      </c>
      <c r="M10" s="629"/>
      <c r="N10" s="818" t="s">
        <v>9</v>
      </c>
      <c r="O10" s="819" t="s">
        <v>25</v>
      </c>
      <c r="P10" s="629"/>
      <c r="Q10" s="818" t="s">
        <v>9</v>
      </c>
      <c r="R10" s="819" t="s">
        <v>25</v>
      </c>
      <c r="S10" s="629"/>
      <c r="T10" s="818" t="s">
        <v>9</v>
      </c>
      <c r="U10" s="819" t="s">
        <v>25</v>
      </c>
      <c r="V10" s="629"/>
      <c r="W10" s="818" t="s">
        <v>9</v>
      </c>
      <c r="X10" s="819" t="s">
        <v>25</v>
      </c>
      <c r="Y10" s="629"/>
      <c r="Z10" s="818" t="s">
        <v>9</v>
      </c>
      <c r="AA10" s="819" t="s">
        <v>25</v>
      </c>
      <c r="AB10" s="628"/>
      <c r="AC10" s="708" t="s">
        <v>9</v>
      </c>
      <c r="AD10" s="819" t="s">
        <v>25</v>
      </c>
    </row>
    <row r="11" spans="2:32" s="631" customFormat="1" ht="9" customHeight="1" x14ac:dyDescent="0.25">
      <c r="B11" s="630"/>
      <c r="D11" s="630"/>
      <c r="E11" s="630"/>
      <c r="F11" s="630"/>
      <c r="G11" s="630"/>
      <c r="H11" s="630"/>
      <c r="I11" s="630"/>
      <c r="J11" s="630"/>
      <c r="K11" s="630"/>
      <c r="L11" s="630"/>
      <c r="M11" s="630"/>
      <c r="N11" s="630"/>
      <c r="O11" s="630"/>
      <c r="P11" s="630"/>
      <c r="Q11" s="630"/>
      <c r="R11" s="630"/>
      <c r="S11" s="630"/>
      <c r="T11" s="630"/>
      <c r="U11" s="630"/>
      <c r="V11" s="630"/>
      <c r="W11" s="630"/>
      <c r="X11" s="630"/>
      <c r="Y11" s="630"/>
      <c r="Z11" s="630"/>
      <c r="AA11" s="630"/>
      <c r="AC11" s="630"/>
      <c r="AD11" s="630"/>
    </row>
    <row r="12" spans="2:32" s="633" customFormat="1" ht="21" customHeight="1" x14ac:dyDescent="0.25">
      <c r="B12" s="1522" t="s">
        <v>24</v>
      </c>
      <c r="D12" s="793" t="s">
        <v>31</v>
      </c>
      <c r="E12" s="794">
        <v>588</v>
      </c>
      <c r="F12" s="795">
        <v>0.21384617622670604</v>
      </c>
      <c r="G12" s="634"/>
      <c r="H12" s="796">
        <v>10485</v>
      </c>
      <c r="I12" s="795">
        <v>3.8132264587364162</v>
      </c>
      <c r="J12" s="634"/>
      <c r="K12" s="796">
        <v>6205</v>
      </c>
      <c r="L12" s="795">
        <v>2.256659053548828</v>
      </c>
      <c r="M12" s="634"/>
      <c r="N12" s="796">
        <v>8971</v>
      </c>
      <c r="O12" s="795">
        <v>3.262608923349966</v>
      </c>
      <c r="P12" s="634"/>
      <c r="Q12" s="796">
        <v>8596</v>
      </c>
      <c r="R12" s="795">
        <v>3.1262274334094644</v>
      </c>
      <c r="S12" s="634"/>
      <c r="T12" s="796">
        <v>11824</v>
      </c>
      <c r="U12" s="795">
        <v>4.3001992988172999</v>
      </c>
      <c r="V12" s="634"/>
      <c r="W12" s="796">
        <v>39852</v>
      </c>
      <c r="X12" s="795">
        <v>14.493533698956954</v>
      </c>
      <c r="Y12" s="634"/>
      <c r="Z12" s="796">
        <v>188443</v>
      </c>
      <c r="AA12" s="795">
        <f t="shared" ref="AA12:AA21" si="0">Z12*100/$AC12</f>
        <v>68.533698956954368</v>
      </c>
      <c r="AB12" s="637"/>
      <c r="AC12" s="675">
        <f t="shared" ref="AC12:AD15" si="1">E12+H12+K12+N12+Q12+T12+W12+Z12</f>
        <v>274964</v>
      </c>
      <c r="AD12" s="676">
        <f t="shared" si="1"/>
        <v>100</v>
      </c>
      <c r="AF12" s="797"/>
    </row>
    <row r="13" spans="2:32" s="633" customFormat="1" ht="21" customHeight="1" x14ac:dyDescent="0.25">
      <c r="B13" s="1523"/>
      <c r="D13" s="798" t="s">
        <v>49</v>
      </c>
      <c r="E13" s="799">
        <v>781</v>
      </c>
      <c r="F13" s="800">
        <v>0.20537768720005259</v>
      </c>
      <c r="G13" s="634"/>
      <c r="H13" s="801">
        <v>12446</v>
      </c>
      <c r="I13" s="800">
        <v>3.2728946157386103</v>
      </c>
      <c r="J13" s="634"/>
      <c r="K13" s="801">
        <v>7989</v>
      </c>
      <c r="L13" s="800">
        <v>2.1008480704753141</v>
      </c>
      <c r="M13" s="634"/>
      <c r="N13" s="801">
        <v>11702</v>
      </c>
      <c r="O13" s="800">
        <v>3.0772467293406089</v>
      </c>
      <c r="P13" s="634"/>
      <c r="Q13" s="801">
        <v>13141</v>
      </c>
      <c r="R13" s="800">
        <v>3.455657090263625</v>
      </c>
      <c r="S13" s="634"/>
      <c r="T13" s="801">
        <v>21407</v>
      </c>
      <c r="U13" s="800">
        <v>5.6293471829596999</v>
      </c>
      <c r="V13" s="634"/>
      <c r="W13" s="801">
        <v>68980</v>
      </c>
      <c r="X13" s="800">
        <v>18.139504306094274</v>
      </c>
      <c r="Y13" s="634"/>
      <c r="Z13" s="801">
        <v>243829</v>
      </c>
      <c r="AA13" s="800">
        <f t="shared" si="0"/>
        <v>64.119124317927813</v>
      </c>
      <c r="AB13" s="637"/>
      <c r="AC13" s="683">
        <f t="shared" si="1"/>
        <v>380275</v>
      </c>
      <c r="AD13" s="684">
        <f t="shared" si="1"/>
        <v>100</v>
      </c>
      <c r="AF13" s="797"/>
    </row>
    <row r="14" spans="2:32" s="633" customFormat="1" ht="21" customHeight="1" x14ac:dyDescent="0.25">
      <c r="B14" s="1523"/>
      <c r="D14" s="798" t="s">
        <v>50</v>
      </c>
      <c r="E14" s="799">
        <v>384</v>
      </c>
      <c r="F14" s="800">
        <v>0.10452648684844476</v>
      </c>
      <c r="G14" s="634"/>
      <c r="H14" s="801">
        <v>9282</v>
      </c>
      <c r="I14" s="800">
        <v>2.5266011742897505</v>
      </c>
      <c r="J14" s="634"/>
      <c r="K14" s="801">
        <v>7342</v>
      </c>
      <c r="L14" s="800">
        <v>1.9985246521908371</v>
      </c>
      <c r="M14" s="634"/>
      <c r="N14" s="801">
        <v>9970</v>
      </c>
      <c r="O14" s="800">
        <v>2.7138777965598808</v>
      </c>
      <c r="P14" s="634"/>
      <c r="Q14" s="801">
        <v>13476</v>
      </c>
      <c r="R14" s="800">
        <v>3.6682263978376084</v>
      </c>
      <c r="S14" s="634"/>
      <c r="T14" s="801">
        <v>23999</v>
      </c>
      <c r="U14" s="800">
        <v>6.5326332236349627</v>
      </c>
      <c r="V14" s="634"/>
      <c r="W14" s="801">
        <v>86791</v>
      </c>
      <c r="X14" s="800">
        <v>23.624891458498357</v>
      </c>
      <c r="Y14" s="634"/>
      <c r="Z14" s="801">
        <v>216127</v>
      </c>
      <c r="AA14" s="800">
        <f t="shared" si="0"/>
        <v>58.830718810140155</v>
      </c>
      <c r="AB14" s="637"/>
      <c r="AC14" s="683">
        <f t="shared" si="1"/>
        <v>367371</v>
      </c>
      <c r="AD14" s="684">
        <f t="shared" si="1"/>
        <v>100</v>
      </c>
      <c r="AF14" s="797"/>
    </row>
    <row r="15" spans="2:32" s="633" customFormat="1" ht="21" customHeight="1" x14ac:dyDescent="0.25">
      <c r="B15" s="1523"/>
      <c r="D15" s="802" t="s">
        <v>113</v>
      </c>
      <c r="E15" s="803">
        <v>611</v>
      </c>
      <c r="F15" s="804">
        <v>0.24974963722945492</v>
      </c>
      <c r="G15" s="634"/>
      <c r="H15" s="805">
        <v>10866</v>
      </c>
      <c r="I15" s="804">
        <v>4.4415377383555761</v>
      </c>
      <c r="J15" s="634"/>
      <c r="K15" s="805">
        <v>4849</v>
      </c>
      <c r="L15" s="804">
        <v>1.9820556316295039</v>
      </c>
      <c r="M15" s="634"/>
      <c r="N15" s="805">
        <v>5457</v>
      </c>
      <c r="O15" s="804">
        <v>2.2305790022277177</v>
      </c>
      <c r="P15" s="634"/>
      <c r="Q15" s="805">
        <v>8456</v>
      </c>
      <c r="R15" s="804">
        <v>3.4564368779251571</v>
      </c>
      <c r="S15" s="634"/>
      <c r="T15" s="805">
        <v>16985</v>
      </c>
      <c r="U15" s="804">
        <v>6.9427129105438494</v>
      </c>
      <c r="V15" s="634"/>
      <c r="W15" s="805">
        <v>72012</v>
      </c>
      <c r="X15" s="804">
        <v>29.435304216313433</v>
      </c>
      <c r="Y15" s="634"/>
      <c r="Z15" s="805">
        <v>125409</v>
      </c>
      <c r="AA15" s="804">
        <f t="shared" si="0"/>
        <v>51.261623985775309</v>
      </c>
      <c r="AB15" s="637"/>
      <c r="AC15" s="691">
        <f t="shared" si="1"/>
        <v>244645</v>
      </c>
      <c r="AD15" s="692">
        <f t="shared" si="1"/>
        <v>100</v>
      </c>
      <c r="AF15" s="797"/>
    </row>
    <row r="16" spans="2:32" s="633" customFormat="1" ht="21" customHeight="1" x14ac:dyDescent="0.25">
      <c r="B16" s="1524"/>
      <c r="D16" s="806" t="s">
        <v>68</v>
      </c>
      <c r="E16" s="807">
        <f>SUM(E12:E15)</f>
        <v>2364</v>
      </c>
      <c r="F16" s="808">
        <f t="shared" ref="F16:F21" si="2">E16*100/$AC16</f>
        <v>0.18654493373472583</v>
      </c>
      <c r="G16" s="634"/>
      <c r="H16" s="807">
        <f>SUM(H12:H15)</f>
        <v>43079</v>
      </c>
      <c r="I16" s="808">
        <f t="shared" ref="I16:I21" si="3">H16*100/$AC16</f>
        <v>3.3993947548046761</v>
      </c>
      <c r="J16" s="634"/>
      <c r="K16" s="809">
        <f>SUM(K12:K15)</f>
        <v>26385</v>
      </c>
      <c r="L16" s="810">
        <f t="shared" ref="L16:L21" si="4">K16*100/$AC16</f>
        <v>2.0820592540569973</v>
      </c>
      <c r="M16" s="634"/>
      <c r="N16" s="809">
        <f>SUM(N12:N15)</f>
        <v>36100</v>
      </c>
      <c r="O16" s="810">
        <f t="shared" ref="O16:O21" si="5">N16*100/$AC16</f>
        <v>2.8486768645615919</v>
      </c>
      <c r="P16" s="634"/>
      <c r="Q16" s="809">
        <f>SUM(Q12:Q15)</f>
        <v>43669</v>
      </c>
      <c r="R16" s="810">
        <f t="shared" ref="R16:R21" si="6">Q16*100/$AC16</f>
        <v>3.4459520775218877</v>
      </c>
      <c r="S16" s="634"/>
      <c r="T16" s="809">
        <f>SUM(T12:T15)</f>
        <v>74215</v>
      </c>
      <c r="U16" s="810">
        <f t="shared" ref="U16:U21" si="7">T16*100/$AC16</f>
        <v>5.8563588228099315</v>
      </c>
      <c r="V16" s="634"/>
      <c r="W16" s="809">
        <f>SUM(W12:W15)</f>
        <v>267635</v>
      </c>
      <c r="X16" s="810">
        <f t="shared" ref="X16:X21" si="8">W16*100/$AC16</f>
        <v>21.119269602408355</v>
      </c>
      <c r="Y16" s="634"/>
      <c r="Z16" s="807">
        <f>SUM(Z12:Z15)</f>
        <v>773808</v>
      </c>
      <c r="AA16" s="808">
        <f t="shared" si="0"/>
        <v>61.061743690101835</v>
      </c>
      <c r="AB16" s="637"/>
      <c r="AC16" s="811">
        <f>SUM(AC12:AC15)</f>
        <v>1267255</v>
      </c>
      <c r="AD16" s="812">
        <f t="shared" ref="AD16:AD21" si="9">F16+I16+L16+O16+R16+U16+X16+AA16</f>
        <v>100</v>
      </c>
      <c r="AF16" s="797"/>
    </row>
    <row r="17" spans="2:32" s="633" customFormat="1" ht="21" customHeight="1" x14ac:dyDescent="0.25">
      <c r="B17" s="1522" t="s">
        <v>23</v>
      </c>
      <c r="D17" s="793" t="s">
        <v>31</v>
      </c>
      <c r="E17" s="796">
        <v>727</v>
      </c>
      <c r="F17" s="795">
        <v>0.46316647872428535</v>
      </c>
      <c r="G17" s="634"/>
      <c r="H17" s="796">
        <v>22328</v>
      </c>
      <c r="I17" s="795">
        <v>14.225008441479838</v>
      </c>
      <c r="J17" s="634"/>
      <c r="K17" s="796">
        <v>9668</v>
      </c>
      <c r="L17" s="795">
        <v>6.1594133649331368</v>
      </c>
      <c r="M17" s="634"/>
      <c r="N17" s="796">
        <v>11089</v>
      </c>
      <c r="O17" s="795">
        <v>7.0647222593859702</v>
      </c>
      <c r="P17" s="634"/>
      <c r="Q17" s="796">
        <v>9731</v>
      </c>
      <c r="R17" s="795">
        <v>6.1995502124704549</v>
      </c>
      <c r="S17" s="634"/>
      <c r="T17" s="796">
        <v>12999</v>
      </c>
      <c r="U17" s="795">
        <v>8.2815695418665545</v>
      </c>
      <c r="V17" s="634"/>
      <c r="W17" s="796">
        <v>29926</v>
      </c>
      <c r="X17" s="795">
        <v>19.065639673043965</v>
      </c>
      <c r="Y17" s="634"/>
      <c r="Z17" s="796">
        <v>60495</v>
      </c>
      <c r="AA17" s="795">
        <f t="shared" si="0"/>
        <v>38.540930028095794</v>
      </c>
      <c r="AB17" s="637"/>
      <c r="AC17" s="675">
        <f>E17+H17+K17+N17+Q17+T17+W17+Z17</f>
        <v>156963</v>
      </c>
      <c r="AD17" s="676">
        <f t="shared" si="9"/>
        <v>100</v>
      </c>
      <c r="AF17" s="797"/>
    </row>
    <row r="18" spans="2:32" s="633" customFormat="1" ht="21" customHeight="1" x14ac:dyDescent="0.25">
      <c r="B18" s="1523"/>
      <c r="D18" s="798" t="s">
        <v>49</v>
      </c>
      <c r="E18" s="801">
        <v>1072</v>
      </c>
      <c r="F18" s="800">
        <v>0.46600186052981629</v>
      </c>
      <c r="G18" s="634"/>
      <c r="H18" s="801">
        <v>30859</v>
      </c>
      <c r="I18" s="800">
        <v>13.414506916128358</v>
      </c>
      <c r="J18" s="634"/>
      <c r="K18" s="801">
        <v>12614</v>
      </c>
      <c r="L18" s="800">
        <v>5.4833465193312527</v>
      </c>
      <c r="M18" s="634"/>
      <c r="N18" s="801">
        <v>15411</v>
      </c>
      <c r="O18" s="800">
        <v>6.6992114483442151</v>
      </c>
      <c r="P18" s="634"/>
      <c r="Q18" s="801">
        <v>15766</v>
      </c>
      <c r="R18" s="800">
        <v>6.8535310943219061</v>
      </c>
      <c r="S18" s="634"/>
      <c r="T18" s="801">
        <v>23287</v>
      </c>
      <c r="U18" s="800">
        <v>10.122934072908425</v>
      </c>
      <c r="V18" s="634"/>
      <c r="W18" s="801">
        <v>46858</v>
      </c>
      <c r="X18" s="800">
        <v>20.369323862599003</v>
      </c>
      <c r="Y18" s="634"/>
      <c r="Z18" s="801">
        <v>84175</v>
      </c>
      <c r="AA18" s="800">
        <f t="shared" si="0"/>
        <v>36.59114422583702</v>
      </c>
      <c r="AB18" s="637"/>
      <c r="AC18" s="683">
        <f>E18+H18+K18+N18+Q18+T18+W18+Z18</f>
        <v>230042</v>
      </c>
      <c r="AD18" s="684">
        <f t="shared" si="9"/>
        <v>100</v>
      </c>
      <c r="AF18" s="797"/>
    </row>
    <row r="19" spans="2:32" s="633" customFormat="1" ht="21" customHeight="1" x14ac:dyDescent="0.25">
      <c r="B19" s="1523"/>
      <c r="D19" s="798" t="s">
        <v>50</v>
      </c>
      <c r="E19" s="801">
        <v>419</v>
      </c>
      <c r="F19" s="800">
        <v>0.19127529033671756</v>
      </c>
      <c r="G19" s="634"/>
      <c r="H19" s="801">
        <v>21306</v>
      </c>
      <c r="I19" s="800">
        <v>9.7262800379811551</v>
      </c>
      <c r="J19" s="634"/>
      <c r="K19" s="801">
        <v>12503</v>
      </c>
      <c r="L19" s="800">
        <v>5.7076729238185671</v>
      </c>
      <c r="M19" s="634"/>
      <c r="N19" s="801">
        <v>13994</v>
      </c>
      <c r="O19" s="800">
        <v>6.3883207946826381</v>
      </c>
      <c r="P19" s="634"/>
      <c r="Q19" s="801">
        <v>15484</v>
      </c>
      <c r="R19" s="800">
        <v>7.0685121612738291</v>
      </c>
      <c r="S19" s="634"/>
      <c r="T19" s="801">
        <v>23641</v>
      </c>
      <c r="U19" s="800">
        <v>10.792217515155942</v>
      </c>
      <c r="V19" s="634"/>
      <c r="W19" s="801">
        <v>46555</v>
      </c>
      <c r="X19" s="800">
        <v>21.252556423928127</v>
      </c>
      <c r="Y19" s="634"/>
      <c r="Z19" s="801">
        <v>85154</v>
      </c>
      <c r="AA19" s="800">
        <f t="shared" si="0"/>
        <v>38.873164852823024</v>
      </c>
      <c r="AB19" s="637"/>
      <c r="AC19" s="683">
        <f>E19+H19+K19+N19+Q19+T19+W19+Z19</f>
        <v>219056</v>
      </c>
      <c r="AD19" s="684">
        <f t="shared" si="9"/>
        <v>100</v>
      </c>
      <c r="AF19" s="797"/>
    </row>
    <row r="20" spans="2:32" s="633" customFormat="1" ht="21" customHeight="1" x14ac:dyDescent="0.25">
      <c r="B20" s="1523"/>
      <c r="D20" s="802" t="s">
        <v>113</v>
      </c>
      <c r="E20" s="805">
        <v>749</v>
      </c>
      <c r="F20" s="804">
        <v>0.49028271442504695</v>
      </c>
      <c r="G20" s="634"/>
      <c r="H20" s="805">
        <v>15298</v>
      </c>
      <c r="I20" s="804">
        <v>10.013811702636007</v>
      </c>
      <c r="J20" s="634"/>
      <c r="K20" s="805">
        <v>7651</v>
      </c>
      <c r="L20" s="804">
        <v>5.0082150174446385</v>
      </c>
      <c r="M20" s="634"/>
      <c r="N20" s="805">
        <v>6634</v>
      </c>
      <c r="O20" s="804">
        <v>4.3425040420504164</v>
      </c>
      <c r="P20" s="634"/>
      <c r="Q20" s="805">
        <v>7874</v>
      </c>
      <c r="R20" s="804">
        <v>5.154187040564512</v>
      </c>
      <c r="S20" s="634"/>
      <c r="T20" s="805">
        <v>14634</v>
      </c>
      <c r="U20" s="804">
        <v>9.579168548592973</v>
      </c>
      <c r="V20" s="634"/>
      <c r="W20" s="805">
        <v>36677</v>
      </c>
      <c r="X20" s="804">
        <v>24.008143013307674</v>
      </c>
      <c r="Y20" s="634"/>
      <c r="Z20" s="805">
        <v>63252</v>
      </c>
      <c r="AA20" s="804">
        <f t="shared" si="0"/>
        <v>41.403687920978733</v>
      </c>
      <c r="AB20" s="637"/>
      <c r="AC20" s="691">
        <f>E20+H20+K20+N20+Q20+T20+W20+Z20</f>
        <v>152769</v>
      </c>
      <c r="AD20" s="692">
        <f t="shared" si="9"/>
        <v>100</v>
      </c>
      <c r="AF20" s="797"/>
    </row>
    <row r="21" spans="2:32" s="633" customFormat="1" ht="21" customHeight="1" x14ac:dyDescent="0.25">
      <c r="B21" s="1524"/>
      <c r="D21" s="813" t="s">
        <v>68</v>
      </c>
      <c r="E21" s="809">
        <f>SUM(E17:E20)</f>
        <v>2967</v>
      </c>
      <c r="F21" s="810">
        <f t="shared" si="2"/>
        <v>0.39099666591990301</v>
      </c>
      <c r="G21" s="634"/>
      <c r="H21" s="809">
        <f>SUM(H17:H20)</f>
        <v>89791</v>
      </c>
      <c r="I21" s="810">
        <f t="shared" si="3"/>
        <v>11.832821580591173</v>
      </c>
      <c r="J21" s="634"/>
      <c r="K21" s="809">
        <f>SUM(K17:K20)</f>
        <v>42436</v>
      </c>
      <c r="L21" s="810">
        <f t="shared" si="4"/>
        <v>5.5922933990485353</v>
      </c>
      <c r="M21" s="634"/>
      <c r="N21" s="809">
        <f>SUM(N17:N20)</f>
        <v>47128</v>
      </c>
      <c r="O21" s="810">
        <f t="shared" si="5"/>
        <v>6.210613707945126</v>
      </c>
      <c r="P21" s="634"/>
      <c r="Q21" s="809">
        <f>SUM(Q17:Q20)</f>
        <v>48855</v>
      </c>
      <c r="R21" s="810">
        <f t="shared" si="6"/>
        <v>6.4382009145658445</v>
      </c>
      <c r="S21" s="634"/>
      <c r="T21" s="809">
        <f>SUM(T17:T20)</f>
        <v>74561</v>
      </c>
      <c r="U21" s="810">
        <f t="shared" si="7"/>
        <v>9.8257844312955473</v>
      </c>
      <c r="V21" s="634"/>
      <c r="W21" s="809">
        <f>SUM(W17:W20)</f>
        <v>160016</v>
      </c>
      <c r="X21" s="810">
        <f t="shared" si="8"/>
        <v>21.087200031627638</v>
      </c>
      <c r="Y21" s="634"/>
      <c r="Z21" s="809">
        <f>SUM(Z17:Z20)</f>
        <v>293076</v>
      </c>
      <c r="AA21" s="810">
        <f t="shared" si="0"/>
        <v>38.622089269006231</v>
      </c>
      <c r="AB21" s="637"/>
      <c r="AC21" s="811">
        <f>SUM(AC17:AC20)</f>
        <v>758830</v>
      </c>
      <c r="AD21" s="812">
        <f t="shared" si="9"/>
        <v>100</v>
      </c>
      <c r="AF21" s="797"/>
    </row>
    <row r="22" spans="2:32" s="649" customFormat="1" ht="3" customHeight="1" x14ac:dyDescent="0.25">
      <c r="B22" s="644"/>
      <c r="C22" s="645"/>
      <c r="D22" s="637"/>
      <c r="E22" s="814"/>
      <c r="F22" s="815"/>
      <c r="G22" s="637"/>
      <c r="H22" s="646"/>
      <c r="I22" s="647"/>
      <c r="J22" s="637"/>
      <c r="K22" s="646"/>
      <c r="L22" s="647"/>
      <c r="M22" s="637"/>
      <c r="N22" s="646"/>
      <c r="O22" s="647"/>
      <c r="P22" s="637"/>
      <c r="Q22" s="646"/>
      <c r="R22" s="647"/>
      <c r="S22" s="637"/>
      <c r="T22" s="646"/>
      <c r="U22" s="647"/>
      <c r="V22" s="637"/>
      <c r="W22" s="646"/>
      <c r="X22" s="647"/>
      <c r="Y22" s="637"/>
      <c r="Z22" s="646"/>
      <c r="AA22" s="647"/>
      <c r="AB22" s="637"/>
      <c r="AC22" s="646"/>
      <c r="AD22" s="648"/>
    </row>
    <row r="23" spans="2:32" s="645" customFormat="1" ht="18" customHeight="1" x14ac:dyDescent="0.25">
      <c r="B23" s="1525" t="s">
        <v>0</v>
      </c>
      <c r="C23" s="1526"/>
      <c r="D23" s="1527"/>
      <c r="E23" s="816">
        <f>E16+E21</f>
        <v>5331</v>
      </c>
      <c r="F23" s="817">
        <f>E23*100/$AC23</f>
        <v>0.26311827983524877</v>
      </c>
      <c r="G23" s="1269"/>
      <c r="H23" s="664">
        <f>H16+H21</f>
        <v>132870</v>
      </c>
      <c r="I23" s="665">
        <f>H23*100/$AC23</f>
        <v>6.5579677061919908</v>
      </c>
      <c r="J23" s="1269"/>
      <c r="K23" s="664">
        <f>K16+K21</f>
        <v>68821</v>
      </c>
      <c r="L23" s="665">
        <f>K23*100/$AC23</f>
        <v>3.3967479153145104</v>
      </c>
      <c r="M23" s="1269"/>
      <c r="N23" s="664">
        <f>N16+N21</f>
        <v>83228</v>
      </c>
      <c r="O23" s="665">
        <f>N23*100/$AC23</f>
        <v>4.1078237092718224</v>
      </c>
      <c r="P23" s="1269"/>
      <c r="Q23" s="664">
        <f>Q16+Q21</f>
        <v>92524</v>
      </c>
      <c r="R23" s="665">
        <f>Q23*100/$AC23</f>
        <v>4.5666396029781575</v>
      </c>
      <c r="S23" s="1269"/>
      <c r="T23" s="664">
        <f>T16+T21</f>
        <v>148776</v>
      </c>
      <c r="U23" s="665">
        <f>T23*100/$AC23</f>
        <v>7.343028550134866</v>
      </c>
      <c r="V23" s="1269"/>
      <c r="W23" s="664">
        <f>W16+W21</f>
        <v>427651</v>
      </c>
      <c r="X23" s="665">
        <f>W23*100/$AC23</f>
        <v>21.107258579970733</v>
      </c>
      <c r="Y23" s="1269"/>
      <c r="Z23" s="664">
        <f>Z16+Z21</f>
        <v>1066884</v>
      </c>
      <c r="AA23" s="665">
        <f>Z23*100/$AC23</f>
        <v>52.657415656302675</v>
      </c>
      <c r="AB23" s="1269"/>
      <c r="AC23" s="664">
        <f>AC16+AC21</f>
        <v>2026085</v>
      </c>
      <c r="AD23" s="665">
        <f>F23+I23+L23+O23+R23+U23+X23+AA23</f>
        <v>100</v>
      </c>
    </row>
    <row r="24" spans="2:32" s="631" customFormat="1" ht="5.25" customHeight="1" x14ac:dyDescent="0.25">
      <c r="B24" s="651"/>
      <c r="C24" s="651"/>
      <c r="D24" s="651"/>
      <c r="E24" s="651"/>
      <c r="F24" s="651"/>
      <c r="G24" s="651"/>
      <c r="H24" s="651"/>
      <c r="I24" s="651"/>
      <c r="J24" s="651"/>
      <c r="K24" s="651"/>
      <c r="L24" s="651"/>
      <c r="M24" s="651"/>
      <c r="N24" s="651"/>
      <c r="O24" s="652"/>
      <c r="P24" s="652"/>
    </row>
    <row r="25" spans="2:32" s="631" customFormat="1" ht="5.25" customHeight="1" x14ac:dyDescent="0.25">
      <c r="B25" s="651"/>
      <c r="C25" s="651"/>
      <c r="D25" s="651"/>
      <c r="E25" s="651"/>
      <c r="F25" s="651"/>
      <c r="G25" s="651"/>
      <c r="H25" s="651"/>
      <c r="I25" s="651"/>
      <c r="J25" s="651"/>
      <c r="K25" s="651"/>
      <c r="L25" s="651"/>
      <c r="M25" s="651"/>
      <c r="N25" s="651"/>
      <c r="O25" s="652"/>
      <c r="P25" s="652"/>
    </row>
    <row r="26" spans="2:32" s="631" customFormat="1" ht="12.75" customHeight="1" x14ac:dyDescent="0.25">
      <c r="B26" s="652"/>
      <c r="C26" s="652"/>
      <c r="D26" s="652"/>
      <c r="E26" s="652"/>
      <c r="F26" s="652"/>
      <c r="G26" s="652"/>
      <c r="H26" s="652"/>
      <c r="I26" s="652"/>
      <c r="J26" s="652"/>
      <c r="K26" s="652"/>
      <c r="L26" s="652"/>
      <c r="M26" s="652"/>
      <c r="N26" s="652"/>
      <c r="O26" s="652"/>
      <c r="P26" s="652"/>
    </row>
    <row r="27" spans="2:32" s="649" customFormat="1" ht="24.75" customHeight="1" x14ac:dyDescent="0.25">
      <c r="B27" s="653"/>
      <c r="C27" s="653"/>
      <c r="D27" s="653"/>
      <c r="E27" s="653" t="s">
        <v>114</v>
      </c>
      <c r="F27" s="653" t="s">
        <v>21</v>
      </c>
      <c r="G27" s="653"/>
      <c r="H27" s="653" t="s">
        <v>20</v>
      </c>
      <c r="I27" s="653" t="s">
        <v>19</v>
      </c>
      <c r="J27" s="653"/>
      <c r="K27" s="653" t="s">
        <v>18</v>
      </c>
      <c r="L27" s="653" t="s">
        <v>17</v>
      </c>
      <c r="M27" s="653"/>
      <c r="N27" s="653" t="s">
        <v>16</v>
      </c>
      <c r="O27" s="653" t="s">
        <v>15</v>
      </c>
      <c r="P27" s="653"/>
    </row>
    <row r="28" spans="2:32" s="649" customFormat="1" x14ac:dyDescent="0.25">
      <c r="B28" s="654"/>
      <c r="C28" s="654"/>
      <c r="D28" s="654"/>
      <c r="E28" s="654" t="e">
        <f>#REF!</f>
        <v>#REF!</v>
      </c>
      <c r="F28" s="655" t="e">
        <f>#REF!</f>
        <v>#REF!</v>
      </c>
      <c r="G28" s="655"/>
      <c r="H28" s="655" t="e">
        <f>#REF!</f>
        <v>#REF!</v>
      </c>
      <c r="I28" s="655" t="e">
        <f>#REF!</f>
        <v>#REF!</v>
      </c>
      <c r="J28" s="655"/>
      <c r="K28" s="655" t="e">
        <f>#REF!</f>
        <v>#REF!</v>
      </c>
      <c r="L28" s="655" t="e">
        <f>#REF!</f>
        <v>#REF!</v>
      </c>
      <c r="M28" s="655"/>
      <c r="N28" s="655" t="e">
        <f>#REF!</f>
        <v>#REF!</v>
      </c>
      <c r="O28" s="655" t="e">
        <f>#REF!</f>
        <v>#REF!</v>
      </c>
      <c r="P28" s="655"/>
    </row>
    <row r="29" spans="2:32" s="631" customFormat="1" x14ac:dyDescent="0.25">
      <c r="B29" s="652"/>
      <c r="C29" s="652"/>
      <c r="D29" s="652"/>
      <c r="E29" s="652"/>
      <c r="F29" s="652"/>
      <c r="G29" s="652"/>
      <c r="H29" s="652"/>
      <c r="I29" s="652"/>
      <c r="J29" s="652"/>
      <c r="K29" s="652"/>
      <c r="L29" s="652"/>
      <c r="M29" s="652"/>
      <c r="N29" s="652"/>
      <c r="O29" s="652"/>
      <c r="P29" s="652"/>
    </row>
    <row r="30" spans="2:32" s="631" customFormat="1" x14ac:dyDescent="0.25">
      <c r="B30" s="652"/>
      <c r="C30" s="652"/>
      <c r="D30" s="652"/>
      <c r="E30" s="652"/>
      <c r="F30" s="652"/>
      <c r="G30" s="652"/>
      <c r="H30" s="652"/>
      <c r="I30" s="652"/>
      <c r="J30" s="652"/>
      <c r="K30" s="652"/>
      <c r="L30" s="652"/>
      <c r="M30" s="652"/>
      <c r="N30" s="652"/>
      <c r="O30" s="652"/>
      <c r="P30" s="652"/>
    </row>
    <row r="31" spans="2:32" s="631" customFormat="1" x14ac:dyDescent="0.25">
      <c r="B31" s="652"/>
      <c r="C31" s="652"/>
      <c r="D31" s="652"/>
      <c r="E31" s="652"/>
      <c r="F31" s="652"/>
      <c r="G31" s="652"/>
      <c r="H31" s="652"/>
      <c r="I31" s="652"/>
      <c r="J31" s="652"/>
      <c r="K31" s="652"/>
      <c r="L31" s="652"/>
      <c r="M31" s="652"/>
      <c r="N31" s="652"/>
      <c r="O31" s="652"/>
      <c r="P31" s="652"/>
    </row>
    <row r="32" spans="2:32" s="631" customFormat="1" x14ac:dyDescent="0.25">
      <c r="B32" s="652"/>
      <c r="C32" s="652"/>
      <c r="D32" s="652"/>
      <c r="E32" s="652"/>
      <c r="F32" s="652"/>
      <c r="G32" s="652"/>
      <c r="H32" s="652"/>
      <c r="I32" s="652"/>
      <c r="J32" s="652"/>
      <c r="K32" s="652"/>
      <c r="L32" s="652"/>
      <c r="M32" s="652"/>
      <c r="N32" s="652"/>
      <c r="O32" s="652"/>
      <c r="P32" s="652"/>
    </row>
    <row r="33" spans="2:16" s="631" customFormat="1" x14ac:dyDescent="0.25">
      <c r="B33" s="652"/>
      <c r="C33" s="652"/>
      <c r="D33" s="652"/>
      <c r="E33" s="652"/>
      <c r="F33" s="652"/>
      <c r="G33" s="652"/>
      <c r="H33" s="652"/>
      <c r="I33" s="652"/>
      <c r="J33" s="652"/>
      <c r="K33" s="652"/>
      <c r="L33" s="652"/>
      <c r="M33" s="652"/>
      <c r="N33" s="652"/>
      <c r="O33" s="652"/>
      <c r="P33" s="652"/>
    </row>
    <row r="34" spans="2:16" s="631" customFormat="1" x14ac:dyDescent="0.25">
      <c r="B34" s="652"/>
      <c r="C34" s="652"/>
      <c r="D34" s="652"/>
      <c r="E34" s="652"/>
      <c r="F34" s="652"/>
      <c r="G34" s="652"/>
      <c r="H34" s="652"/>
      <c r="I34" s="652"/>
      <c r="J34" s="652"/>
      <c r="K34" s="652"/>
      <c r="L34" s="652"/>
      <c r="M34" s="652"/>
      <c r="N34" s="652"/>
      <c r="O34" s="652"/>
      <c r="P34" s="652"/>
    </row>
    <row r="35" spans="2:16" s="631" customFormat="1" x14ac:dyDescent="0.25">
      <c r="B35" s="652"/>
      <c r="C35" s="652"/>
      <c r="D35" s="652"/>
      <c r="E35" s="652"/>
      <c r="F35" s="652"/>
      <c r="G35" s="652"/>
      <c r="H35" s="652"/>
      <c r="I35" s="652"/>
      <c r="J35" s="652"/>
      <c r="K35" s="652"/>
      <c r="L35" s="652"/>
      <c r="M35" s="652"/>
      <c r="N35" s="652"/>
      <c r="O35" s="652"/>
      <c r="P35" s="652"/>
    </row>
    <row r="36" spans="2:16" s="631" customFormat="1" x14ac:dyDescent="0.25">
      <c r="B36" s="652"/>
      <c r="C36" s="652"/>
      <c r="D36" s="652"/>
      <c r="E36" s="652"/>
      <c r="F36" s="652"/>
      <c r="G36" s="652"/>
      <c r="H36" s="652"/>
      <c r="I36" s="652"/>
      <c r="J36" s="652"/>
      <c r="K36" s="652"/>
      <c r="L36" s="652"/>
      <c r="M36" s="652"/>
      <c r="N36" s="652"/>
      <c r="O36" s="652"/>
      <c r="P36" s="652"/>
    </row>
    <row r="37" spans="2:16" s="631" customFormat="1" ht="15" customHeight="1" x14ac:dyDescent="0.25">
      <c r="C37" s="1480" t="s">
        <v>14</v>
      </c>
      <c r="D37" s="1480"/>
      <c r="E37" s="1480"/>
      <c r="F37" s="1480"/>
      <c r="G37" s="1480"/>
      <c r="H37" s="1480"/>
      <c r="I37" s="1480"/>
      <c r="J37" s="1480"/>
      <c r="K37" s="1480"/>
      <c r="L37" s="1480"/>
      <c r="M37" s="652"/>
      <c r="N37" s="652"/>
      <c r="O37" s="652"/>
      <c r="P37" s="652"/>
    </row>
    <row r="38" spans="2:16" s="631" customFormat="1" x14ac:dyDescent="0.25">
      <c r="L38" s="652"/>
      <c r="M38" s="652"/>
      <c r="N38" s="652"/>
      <c r="O38" s="652"/>
      <c r="P38" s="652"/>
    </row>
    <row r="39" spans="2:16" s="631" customFormat="1" x14ac:dyDescent="0.25">
      <c r="B39" s="652"/>
      <c r="C39" s="652"/>
      <c r="D39" s="652"/>
      <c r="E39" s="652"/>
      <c r="F39" s="652"/>
      <c r="G39" s="652"/>
      <c r="H39" s="652"/>
      <c r="I39" s="652"/>
      <c r="J39" s="652"/>
      <c r="K39" s="652"/>
      <c r="L39" s="652"/>
      <c r="M39" s="652"/>
      <c r="N39" s="652"/>
      <c r="O39" s="652"/>
      <c r="P39" s="652"/>
    </row>
    <row r="40" spans="2:16" s="631" customFormat="1" ht="5.25" customHeight="1" x14ac:dyDescent="0.25">
      <c r="B40" s="652"/>
      <c r="C40" s="652"/>
      <c r="D40" s="652"/>
      <c r="E40" s="652"/>
      <c r="F40" s="652"/>
      <c r="G40" s="652"/>
      <c r="H40" s="652"/>
      <c r="I40" s="652"/>
      <c r="J40" s="652"/>
      <c r="K40" s="652"/>
      <c r="L40" s="652"/>
      <c r="M40" s="652"/>
      <c r="N40" s="652"/>
      <c r="O40" s="652"/>
      <c r="P40" s="652"/>
    </row>
    <row r="41" spans="2:16" s="631" customFormat="1" ht="5.25" customHeight="1" x14ac:dyDescent="0.25">
      <c r="B41" s="652"/>
      <c r="C41" s="652"/>
      <c r="D41" s="652"/>
      <c r="E41" s="652"/>
      <c r="F41" s="652"/>
      <c r="G41" s="652"/>
      <c r="H41" s="652"/>
      <c r="I41" s="652"/>
      <c r="J41" s="652"/>
      <c r="K41" s="652"/>
      <c r="L41" s="652"/>
      <c r="M41" s="652"/>
      <c r="N41" s="652"/>
      <c r="O41" s="652"/>
      <c r="P41" s="652"/>
    </row>
    <row r="42" spans="2:16" s="631" customFormat="1" ht="16.5" customHeight="1" x14ac:dyDescent="0.25">
      <c r="B42" s="652"/>
      <c r="C42" s="652"/>
      <c r="D42" s="652"/>
      <c r="E42" s="652"/>
      <c r="F42" s="652"/>
      <c r="G42" s="652"/>
      <c r="H42" s="652"/>
      <c r="I42" s="652"/>
      <c r="J42" s="652"/>
      <c r="K42" s="652"/>
      <c r="L42" s="652"/>
      <c r="M42" s="652"/>
      <c r="N42" s="652"/>
      <c r="O42" s="652"/>
      <c r="P42" s="652"/>
    </row>
    <row r="43" spans="2:16" s="631" customFormat="1" x14ac:dyDescent="0.25">
      <c r="B43" s="652"/>
      <c r="C43" s="652"/>
      <c r="D43" s="652"/>
      <c r="E43" s="652"/>
      <c r="F43" s="652"/>
      <c r="G43" s="652"/>
      <c r="H43" s="652"/>
      <c r="I43" s="652"/>
      <c r="J43" s="652"/>
      <c r="K43" s="652"/>
      <c r="L43" s="652"/>
      <c r="M43" s="652"/>
      <c r="N43" s="652"/>
      <c r="O43" s="652"/>
      <c r="P43" s="652"/>
    </row>
    <row r="44" spans="2:16" s="631" customFormat="1" x14ac:dyDescent="0.25"/>
    <row r="45" spans="2:16" s="650" customFormat="1" x14ac:dyDescent="0.25"/>
    <row r="46" spans="2:16" s="657" customFormat="1" ht="12.75" customHeight="1" x14ac:dyDescent="0.25">
      <c r="B46" s="1490"/>
      <c r="C46" s="1490"/>
      <c r="D46" s="1490"/>
      <c r="E46" s="1490"/>
      <c r="F46" s="1490"/>
      <c r="G46" s="1490"/>
      <c r="H46" s="1490"/>
      <c r="I46" s="1490"/>
      <c r="J46" s="1490"/>
      <c r="K46" s="1490"/>
      <c r="L46" s="1490"/>
      <c r="M46" s="1490"/>
      <c r="N46" s="1490"/>
      <c r="O46" s="1490"/>
      <c r="P46" s="656"/>
    </row>
  </sheetData>
  <mergeCells count="21">
    <mergeCell ref="B46:O46"/>
    <mergeCell ref="N9:O9"/>
    <mergeCell ref="Q9:R9"/>
    <mergeCell ref="T9:U9"/>
    <mergeCell ref="W9:X9"/>
    <mergeCell ref="C37:L37"/>
    <mergeCell ref="D8:D10"/>
    <mergeCell ref="B12:B16"/>
    <mergeCell ref="B17:B21"/>
    <mergeCell ref="B23:D23"/>
    <mergeCell ref="B3:K3"/>
    <mergeCell ref="B4:AD4"/>
    <mergeCell ref="B5:AD5"/>
    <mergeCell ref="B6:AC6"/>
    <mergeCell ref="B8:B10"/>
    <mergeCell ref="E8:AA8"/>
    <mergeCell ref="AC8:AD9"/>
    <mergeCell ref="E9:F9"/>
    <mergeCell ref="H9:I9"/>
    <mergeCell ref="K9:L9"/>
    <mergeCell ref="Z9:AA9"/>
  </mergeCells>
  <printOptions horizontalCentered="1"/>
  <pageMargins left="0" right="0" top="0.43307086614173229" bottom="0.43307086614173229" header="0" footer="0"/>
  <pageSetup paperSize="9" scale="85" orientation="landscape" horizontalDpi="300" verticalDpi="300" r:id="rId1"/>
  <headerFooter alignWithMargins="0"/>
  <rowBreaks count="1" manualBreakCount="1">
    <brk id="41" max="16383" man="1"/>
  </row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Hoja41">
    <tabColor theme="0"/>
    <pageSetUpPr fitToPage="1"/>
  </sheetPr>
  <dimension ref="B1:AD46"/>
  <sheetViews>
    <sheetView showGridLines="0" topLeftCell="A2" zoomScaleNormal="100" workbookViewId="0">
      <selection activeCell="B6" sqref="B6:AC6"/>
    </sheetView>
  </sheetViews>
  <sheetFormatPr baseColWidth="10" defaultColWidth="11.453125" defaultRowHeight="15" x14ac:dyDescent="0.25"/>
  <cols>
    <col min="1" max="1" width="1.1796875" style="1" customWidth="1"/>
    <col min="2" max="2" width="7.81640625" style="1" customWidth="1"/>
    <col min="3" max="3" width="1" style="1" customWidth="1"/>
    <col min="4" max="4" width="9.1796875" style="1" customWidth="1"/>
    <col min="5" max="5" width="7.54296875" style="1" customWidth="1"/>
    <col min="6" max="6" width="0.54296875" style="1" customWidth="1"/>
    <col min="7" max="7" width="8" style="1" customWidth="1"/>
    <col min="8" max="8" width="0.54296875" style="1" customWidth="1"/>
    <col min="9" max="9" width="6.7265625" style="1" customWidth="1"/>
    <col min="10" max="10" width="0.54296875" style="1" customWidth="1"/>
    <col min="11" max="11" width="6.81640625" style="1" customWidth="1"/>
    <col min="12" max="12" width="0.54296875" style="1" customWidth="1"/>
    <col min="13" max="13" width="7" style="1" customWidth="1"/>
    <col min="14" max="14" width="0.54296875" style="1" customWidth="1"/>
    <col min="15" max="15" width="8.1796875" style="1" customWidth="1"/>
    <col min="16" max="16" width="0.7265625" style="1" customWidth="1"/>
    <col min="17" max="17" width="7.54296875" style="1" customWidth="1"/>
    <col min="18" max="18" width="0.54296875" style="1" customWidth="1"/>
    <col min="19" max="19" width="7.26953125" style="1" customWidth="1"/>
    <col min="20" max="20" width="0.7265625" style="1" customWidth="1"/>
    <col min="21" max="21" width="5.1796875" style="1" customWidth="1"/>
    <col min="22" max="22" width="4.54296875" style="1" bestFit="1" customWidth="1"/>
    <col min="23" max="23" width="7" style="1" bestFit="1" customWidth="1"/>
    <col min="24" max="24" width="4.54296875" style="1" bestFit="1" customWidth="1"/>
    <col min="25" max="25" width="7" style="1" bestFit="1" customWidth="1"/>
    <col min="26" max="26" width="4.54296875" style="1" bestFit="1" customWidth="1"/>
    <col min="27" max="27" width="7" style="1" bestFit="1" customWidth="1"/>
    <col min="28" max="28" width="4.54296875" style="1" bestFit="1" customWidth="1"/>
    <col min="29" max="29" width="7" style="1" bestFit="1" customWidth="1"/>
    <col min="30" max="16384" width="11.453125" style="1"/>
  </cols>
  <sheetData>
    <row r="1" spans="2:30" hidden="1" x14ac:dyDescent="0.25">
      <c r="E1" s="23" t="s">
        <v>36</v>
      </c>
      <c r="G1" s="23" t="s">
        <v>21</v>
      </c>
      <c r="I1" s="23" t="s">
        <v>20</v>
      </c>
      <c r="K1" s="23" t="s">
        <v>19</v>
      </c>
      <c r="M1" s="23" t="s">
        <v>18</v>
      </c>
      <c r="O1" s="23" t="s">
        <v>17</v>
      </c>
      <c r="Q1" s="23" t="s">
        <v>16</v>
      </c>
      <c r="S1" s="23" t="s">
        <v>15</v>
      </c>
    </row>
    <row r="2" spans="2:30" s="2" customFormat="1" ht="14" x14ac:dyDescent="0.25">
      <c r="B2" s="6"/>
      <c r="C2" s="13"/>
      <c r="D2" s="13"/>
      <c r="T2" s="13"/>
    </row>
    <row r="3" spans="2:30" s="11" customFormat="1" ht="47.25" customHeight="1" x14ac:dyDescent="0.3">
      <c r="B3" s="1533"/>
      <c r="C3" s="1533"/>
      <c r="D3" s="1533"/>
      <c r="E3" s="1533"/>
      <c r="F3" s="1533"/>
      <c r="G3" s="1533"/>
      <c r="H3" s="1533"/>
      <c r="I3" s="1533"/>
      <c r="J3" s="12"/>
      <c r="Q3" s="16"/>
    </row>
    <row r="4" spans="2:30" s="4" customFormat="1" ht="2.25" customHeight="1" x14ac:dyDescent="0.25">
      <c r="B4" s="1534"/>
      <c r="C4" s="1534"/>
      <c r="D4" s="1534"/>
      <c r="E4" s="1534"/>
      <c r="F4" s="1534"/>
      <c r="G4" s="1534"/>
      <c r="H4" s="1534"/>
      <c r="I4" s="1534"/>
      <c r="J4" s="1534"/>
      <c r="K4" s="1534"/>
      <c r="L4" s="1534"/>
      <c r="M4" s="1534"/>
      <c r="N4" s="1534"/>
      <c r="O4" s="1534"/>
      <c r="P4" s="1534"/>
      <c r="Q4" s="1534"/>
      <c r="R4" s="1534"/>
      <c r="S4" s="1534"/>
      <c r="T4" s="1534"/>
    </row>
    <row r="5" spans="2:30" s="738" customFormat="1" ht="16.5" customHeight="1" x14ac:dyDescent="0.25">
      <c r="B5" s="1483" t="s">
        <v>411</v>
      </c>
      <c r="C5" s="1483"/>
      <c r="D5" s="1483"/>
      <c r="E5" s="1483"/>
      <c r="F5" s="1483"/>
      <c r="G5" s="1483"/>
      <c r="H5" s="1483"/>
      <c r="I5" s="1483"/>
      <c r="J5" s="1483"/>
      <c r="K5" s="1483"/>
      <c r="L5" s="1483"/>
      <c r="M5" s="1483"/>
      <c r="N5" s="1483"/>
      <c r="O5" s="1483"/>
      <c r="P5" s="1483"/>
      <c r="Q5" s="1483"/>
      <c r="R5" s="1483"/>
      <c r="S5" s="1483"/>
      <c r="T5" s="1483"/>
      <c r="U5" s="1483"/>
      <c r="V5" s="1483"/>
      <c r="W5" s="1483"/>
      <c r="X5" s="1483"/>
      <c r="Y5" s="1483"/>
      <c r="Z5" s="1483"/>
      <c r="AA5" s="1483"/>
      <c r="AB5" s="1483"/>
      <c r="AC5" s="712"/>
    </row>
    <row r="6" spans="2:30" s="738" customFormat="1" ht="14.25" customHeight="1" x14ac:dyDescent="0.25">
      <c r="B6" s="1420" t="str">
        <f>porsaad!$B$6</f>
        <v>Situación a 30 de noviembre de 2024</v>
      </c>
      <c r="C6" s="1420"/>
      <c r="D6" s="1420"/>
      <c r="E6" s="1420"/>
      <c r="F6" s="1420"/>
      <c r="G6" s="1420"/>
      <c r="H6" s="1420"/>
      <c r="I6" s="1420"/>
      <c r="J6" s="1420"/>
      <c r="K6" s="1420"/>
      <c r="L6" s="1420"/>
      <c r="M6" s="1420"/>
      <c r="N6" s="1420"/>
      <c r="O6" s="1420"/>
      <c r="P6" s="1420"/>
      <c r="Q6" s="1420"/>
      <c r="R6" s="1420"/>
      <c r="S6" s="1420"/>
      <c r="T6" s="1420"/>
      <c r="U6" s="1420"/>
      <c r="V6" s="1420"/>
      <c r="W6" s="1420"/>
      <c r="X6" s="1420"/>
      <c r="Y6" s="1420"/>
      <c r="Z6" s="1420"/>
      <c r="AA6" s="1420"/>
      <c r="AB6" s="1420"/>
      <c r="AC6" s="1420"/>
    </row>
    <row r="7" spans="2:30" s="133" customFormat="1" ht="5.25" customHeight="1" x14ac:dyDescent="0.25"/>
    <row r="8" spans="2:30" s="134" customFormat="1" ht="21.75" customHeight="1" x14ac:dyDescent="0.25">
      <c r="B8" s="1529" t="s">
        <v>27</v>
      </c>
      <c r="D8" s="1529" t="s">
        <v>112</v>
      </c>
      <c r="E8" s="1529" t="s">
        <v>26</v>
      </c>
      <c r="F8" s="1529"/>
      <c r="G8" s="1529"/>
      <c r="H8" s="1529"/>
      <c r="I8" s="1529"/>
      <c r="J8" s="1529"/>
      <c r="K8" s="1529"/>
      <c r="L8" s="1529"/>
      <c r="M8" s="1529"/>
      <c r="N8" s="1529"/>
      <c r="O8" s="1529"/>
      <c r="P8" s="1529"/>
      <c r="Q8" s="1529"/>
      <c r="R8" s="1529"/>
      <c r="S8" s="1529"/>
    </row>
    <row r="9" spans="2:30" s="134" customFormat="1" ht="21.75" customHeight="1" x14ac:dyDescent="0.25">
      <c r="B9" s="1529"/>
      <c r="D9" s="1529"/>
      <c r="E9" s="135" t="s">
        <v>22</v>
      </c>
      <c r="F9" s="135"/>
      <c r="G9" s="135" t="s">
        <v>21</v>
      </c>
      <c r="H9" s="135"/>
      <c r="I9" s="135" t="s">
        <v>20</v>
      </c>
      <c r="J9" s="135"/>
      <c r="K9" s="135" t="s">
        <v>19</v>
      </c>
      <c r="L9" s="135"/>
      <c r="M9" s="135" t="s">
        <v>18</v>
      </c>
      <c r="N9" s="135"/>
      <c r="O9" s="135" t="s">
        <v>17</v>
      </c>
      <c r="P9" s="135"/>
      <c r="Q9" s="135" t="s">
        <v>16</v>
      </c>
      <c r="R9" s="135"/>
      <c r="S9" s="135" t="s">
        <v>15</v>
      </c>
    </row>
    <row r="10" spans="2:30" s="134" customFormat="1" ht="21.75" customHeight="1" x14ac:dyDescent="0.25">
      <c r="B10" s="1529"/>
      <c r="D10" s="1529"/>
      <c r="E10" s="135" t="s">
        <v>9</v>
      </c>
      <c r="F10" s="135"/>
      <c r="G10" s="135" t="s">
        <v>9</v>
      </c>
      <c r="H10" s="135"/>
      <c r="I10" s="135" t="s">
        <v>9</v>
      </c>
      <c r="J10" s="135"/>
      <c r="K10" s="135" t="s">
        <v>9</v>
      </c>
      <c r="L10" s="135"/>
      <c r="M10" s="135" t="s">
        <v>9</v>
      </c>
      <c r="N10" s="135"/>
      <c r="O10" s="135" t="s">
        <v>9</v>
      </c>
      <c r="P10" s="135"/>
      <c r="Q10" s="135" t="s">
        <v>9</v>
      </c>
      <c r="R10" s="135"/>
      <c r="S10" s="135" t="s">
        <v>9</v>
      </c>
    </row>
    <row r="11" spans="2:30" s="136" customFormat="1" ht="9" customHeight="1" x14ac:dyDescent="0.25">
      <c r="B11" s="137"/>
      <c r="D11" s="138"/>
      <c r="E11" s="138"/>
      <c r="F11" s="138"/>
      <c r="G11" s="138"/>
      <c r="H11" s="138"/>
      <c r="I11" s="138"/>
      <c r="J11" s="138"/>
      <c r="K11" s="138"/>
      <c r="L11" s="138"/>
      <c r="M11" s="138"/>
      <c r="N11" s="138"/>
      <c r="O11" s="138"/>
      <c r="P11" s="138"/>
      <c r="Q11" s="138"/>
      <c r="R11" s="138"/>
      <c r="S11" s="138"/>
      <c r="T11" s="139"/>
    </row>
    <row r="12" spans="2:30" s="140" customFormat="1" ht="21" customHeight="1" x14ac:dyDescent="0.25">
      <c r="B12" s="1528" t="s">
        <v>24</v>
      </c>
      <c r="D12" s="141" t="s">
        <v>31</v>
      </c>
      <c r="E12" s="142">
        <f>'36perfresol'!E12</f>
        <v>588</v>
      </c>
      <c r="F12" s="141"/>
      <c r="G12" s="142">
        <f>'36perfresol'!H12</f>
        <v>10485</v>
      </c>
      <c r="H12" s="141"/>
      <c r="I12" s="142">
        <f>'36perfresol'!K12</f>
        <v>6205</v>
      </c>
      <c r="J12" s="141"/>
      <c r="K12" s="142">
        <f>'36perfresol'!N12</f>
        <v>8971</v>
      </c>
      <c r="L12" s="141"/>
      <c r="M12" s="142">
        <f>'36perfresol'!Q12</f>
        <v>8596</v>
      </c>
      <c r="N12" s="141"/>
      <c r="O12" s="142">
        <f>'36perfresol'!T12</f>
        <v>11824</v>
      </c>
      <c r="P12" s="141"/>
      <c r="Q12" s="142">
        <f>'36perfresol'!W12</f>
        <v>39852</v>
      </c>
      <c r="R12" s="141"/>
      <c r="S12" s="142">
        <f>'36perfresol'!Z12</f>
        <v>188443</v>
      </c>
      <c r="T12" s="143"/>
      <c r="V12" s="144">
        <f>E12/E$16</f>
        <v>0.24873096446700507</v>
      </c>
      <c r="W12" s="144">
        <f>G12/G$16</f>
        <v>0.24339005083683465</v>
      </c>
      <c r="X12" s="144">
        <f>I12/I$16</f>
        <v>0.23517149895774114</v>
      </c>
      <c r="Y12" s="144">
        <f>K12/K$16</f>
        <v>0.24850415512465374</v>
      </c>
      <c r="Z12" s="144">
        <f>M12/M$16</f>
        <v>0.19684444342668711</v>
      </c>
      <c r="AA12" s="144">
        <f>O12/O$16</f>
        <v>0.15932089200296437</v>
      </c>
      <c r="AB12" s="144">
        <f>Q12/Q$16</f>
        <v>0.14890429129224503</v>
      </c>
      <c r="AC12" s="144">
        <f>S12/S$16</f>
        <v>0.24352681802204165</v>
      </c>
      <c r="AD12" s="144"/>
    </row>
    <row r="13" spans="2:30" s="140" customFormat="1" ht="21" customHeight="1" x14ac:dyDescent="0.25">
      <c r="B13" s="1528"/>
      <c r="D13" s="141" t="s">
        <v>49</v>
      </c>
      <c r="E13" s="142">
        <f>'36perfresol'!E13</f>
        <v>781</v>
      </c>
      <c r="F13" s="141"/>
      <c r="G13" s="142">
        <f>'36perfresol'!H13</f>
        <v>12446</v>
      </c>
      <c r="H13" s="141"/>
      <c r="I13" s="142">
        <f>'36perfresol'!K13</f>
        <v>7989</v>
      </c>
      <c r="J13" s="141"/>
      <c r="K13" s="142">
        <f>'36perfresol'!N13</f>
        <v>11702</v>
      </c>
      <c r="L13" s="141"/>
      <c r="M13" s="142">
        <f>'36perfresol'!Q13</f>
        <v>13141</v>
      </c>
      <c r="N13" s="141"/>
      <c r="O13" s="142">
        <f>'36perfresol'!T13</f>
        <v>21407</v>
      </c>
      <c r="P13" s="141"/>
      <c r="Q13" s="142">
        <f>'36perfresol'!W13</f>
        <v>68980</v>
      </c>
      <c r="R13" s="141"/>
      <c r="S13" s="142">
        <f>'36perfresol'!Z13</f>
        <v>243829</v>
      </c>
      <c r="T13" s="143"/>
      <c r="V13" s="144">
        <f>E13/E$16</f>
        <v>0.33037225042301183</v>
      </c>
      <c r="W13" s="144">
        <f>G13/G$16</f>
        <v>0.28891107035910768</v>
      </c>
      <c r="X13" s="144">
        <f>I13/I$16</f>
        <v>0.30278567367822629</v>
      </c>
      <c r="Y13" s="144">
        <f>K13/K$16</f>
        <v>0.32415512465373963</v>
      </c>
      <c r="Z13" s="144">
        <f>M13/M$16</f>
        <v>0.30092285145068587</v>
      </c>
      <c r="AA13" s="144">
        <f>O13/O$16</f>
        <v>0.28844573199487972</v>
      </c>
      <c r="AB13" s="144">
        <f>Q13/Q$16</f>
        <v>0.25773908494778336</v>
      </c>
      <c r="AC13" s="144">
        <f>S13/S$16</f>
        <v>0.31510271281764984</v>
      </c>
      <c r="AD13" s="144"/>
    </row>
    <row r="14" spans="2:30" s="140" customFormat="1" ht="21" customHeight="1" x14ac:dyDescent="0.25">
      <c r="B14" s="1528"/>
      <c r="D14" s="141" t="s">
        <v>50</v>
      </c>
      <c r="E14" s="142">
        <f>'36perfresol'!E14</f>
        <v>384</v>
      </c>
      <c r="F14" s="141"/>
      <c r="G14" s="142">
        <f>'36perfresol'!H14</f>
        <v>9282</v>
      </c>
      <c r="H14" s="141"/>
      <c r="I14" s="142">
        <f>'36perfresol'!K14</f>
        <v>7342</v>
      </c>
      <c r="J14" s="141"/>
      <c r="K14" s="142">
        <f>'36perfresol'!N14</f>
        <v>9970</v>
      </c>
      <c r="L14" s="141"/>
      <c r="M14" s="142">
        <f>'36perfresol'!Q14</f>
        <v>13476</v>
      </c>
      <c r="N14" s="141"/>
      <c r="O14" s="142">
        <f>'36perfresol'!T14</f>
        <v>23999</v>
      </c>
      <c r="P14" s="141"/>
      <c r="Q14" s="142">
        <f>'36perfresol'!W14</f>
        <v>86791</v>
      </c>
      <c r="R14" s="141"/>
      <c r="S14" s="142">
        <f>'36perfresol'!Z14</f>
        <v>216127</v>
      </c>
      <c r="T14" s="143"/>
      <c r="V14" s="144">
        <f>E14/E$16</f>
        <v>0.16243654822335024</v>
      </c>
      <c r="W14" s="144">
        <f>G14/G$16</f>
        <v>0.2154646115276585</v>
      </c>
      <c r="X14" s="144">
        <f>I14/I$16</f>
        <v>0.27826416524540459</v>
      </c>
      <c r="Y14" s="144">
        <f>K14/K$16</f>
        <v>0.27617728531855956</v>
      </c>
      <c r="Z14" s="144">
        <f>M14/M$16</f>
        <v>0.30859419725663512</v>
      </c>
      <c r="AA14" s="144">
        <f>O14/O$16</f>
        <v>0.3233712861281412</v>
      </c>
      <c r="AB14" s="144">
        <f>Q14/Q$16</f>
        <v>0.3242886767425785</v>
      </c>
      <c r="AC14" s="144">
        <f>S14/S$16</f>
        <v>0.27930313462771128</v>
      </c>
      <c r="AD14" s="144"/>
    </row>
    <row r="15" spans="2:30" s="140" customFormat="1" ht="21" customHeight="1" x14ac:dyDescent="0.25">
      <c r="B15" s="1528"/>
      <c r="D15" s="141" t="s">
        <v>113</v>
      </c>
      <c r="E15" s="142">
        <f>'36perfresol'!E15</f>
        <v>611</v>
      </c>
      <c r="F15" s="141"/>
      <c r="G15" s="142">
        <f>'36perfresol'!H15</f>
        <v>10866</v>
      </c>
      <c r="H15" s="141"/>
      <c r="I15" s="142">
        <f>'36perfresol'!K15</f>
        <v>4849</v>
      </c>
      <c r="J15" s="141"/>
      <c r="K15" s="142">
        <f>'36perfresol'!N15</f>
        <v>5457</v>
      </c>
      <c r="L15" s="141"/>
      <c r="M15" s="142">
        <f>'36perfresol'!Q15</f>
        <v>8456</v>
      </c>
      <c r="N15" s="141"/>
      <c r="O15" s="142">
        <f>'36perfresol'!T15</f>
        <v>16985</v>
      </c>
      <c r="P15" s="141"/>
      <c r="Q15" s="142">
        <f>'36perfresol'!W15</f>
        <v>72012</v>
      </c>
      <c r="R15" s="141"/>
      <c r="S15" s="142">
        <f>'36perfresol'!Z15</f>
        <v>125409</v>
      </c>
      <c r="T15" s="143"/>
      <c r="V15" s="144">
        <f>E15/E$16</f>
        <v>0.25846023688663283</v>
      </c>
      <c r="W15" s="144">
        <f>G15/G$16</f>
        <v>0.25223426727639919</v>
      </c>
      <c r="X15" s="144">
        <f>I15/I$16</f>
        <v>0.18377866211862801</v>
      </c>
      <c r="Y15" s="144">
        <f>K15/K$16</f>
        <v>0.15116343490304709</v>
      </c>
      <c r="Z15" s="144">
        <f>M15/M$16</f>
        <v>0.1936385078659919</v>
      </c>
      <c r="AA15" s="144">
        <f>O15/O$16</f>
        <v>0.22886208987401468</v>
      </c>
      <c r="AB15" s="144">
        <f>Q15/Q$16</f>
        <v>0.26906794701739312</v>
      </c>
      <c r="AC15" s="144">
        <f>S15/S$16</f>
        <v>0.16206733453259722</v>
      </c>
      <c r="AD15" s="144"/>
    </row>
    <row r="16" spans="2:30" s="140" customFormat="1" ht="21" customHeight="1" x14ac:dyDescent="0.25">
      <c r="B16" s="1528"/>
      <c r="D16" s="145" t="s">
        <v>68</v>
      </c>
      <c r="E16" s="142">
        <f>SUM(E12:E15)</f>
        <v>2364</v>
      </c>
      <c r="F16" s="141"/>
      <c r="G16" s="142">
        <f>SUM(G12:G15)</f>
        <v>43079</v>
      </c>
      <c r="H16" s="141"/>
      <c r="I16" s="142">
        <f>SUM(I12:I15)</f>
        <v>26385</v>
      </c>
      <c r="J16" s="141"/>
      <c r="K16" s="142">
        <f>SUM(K12:K15)</f>
        <v>36100</v>
      </c>
      <c r="L16" s="141"/>
      <c r="M16" s="142">
        <f>SUM(M12:M15)</f>
        <v>43669</v>
      </c>
      <c r="N16" s="141"/>
      <c r="O16" s="142">
        <f>SUM(O12:O15)</f>
        <v>74215</v>
      </c>
      <c r="P16" s="141"/>
      <c r="Q16" s="142">
        <f>SUM(Q12:Q15)</f>
        <v>267635</v>
      </c>
      <c r="R16" s="141"/>
      <c r="S16" s="142">
        <f>SUM(S12:S15)</f>
        <v>773808</v>
      </c>
      <c r="T16" s="143"/>
      <c r="V16" s="144"/>
    </row>
    <row r="17" spans="2:29" s="140" customFormat="1" ht="21" customHeight="1" x14ac:dyDescent="0.25">
      <c r="B17" s="1528" t="s">
        <v>23</v>
      </c>
      <c r="D17" s="141" t="s">
        <v>31</v>
      </c>
      <c r="E17" s="142">
        <f>'36perfresol'!E17</f>
        <v>727</v>
      </c>
      <c r="F17" s="141"/>
      <c r="G17" s="142">
        <f>'36perfresol'!H17</f>
        <v>22328</v>
      </c>
      <c r="H17" s="141"/>
      <c r="I17" s="142">
        <f>'36perfresol'!K17</f>
        <v>9668</v>
      </c>
      <c r="J17" s="141"/>
      <c r="K17" s="142">
        <f>'36perfresol'!N17</f>
        <v>11089</v>
      </c>
      <c r="L17" s="141"/>
      <c r="M17" s="142">
        <f>'36perfresol'!Q17</f>
        <v>9731</v>
      </c>
      <c r="N17" s="141"/>
      <c r="O17" s="142">
        <f>'36perfresol'!T17</f>
        <v>12999</v>
      </c>
      <c r="P17" s="141"/>
      <c r="Q17" s="142">
        <f>'36perfresol'!W17</f>
        <v>29926</v>
      </c>
      <c r="R17" s="141"/>
      <c r="S17" s="142">
        <f>'36perfresol'!Z17</f>
        <v>60495</v>
      </c>
      <c r="T17" s="143"/>
      <c r="V17" s="144">
        <f>E17/E$21</f>
        <v>0.24502864846646444</v>
      </c>
      <c r="W17" s="144">
        <f>G17/G$21</f>
        <v>0.24866634740675569</v>
      </c>
      <c r="X17" s="144">
        <f>I17/I$21</f>
        <v>0.22782543123762844</v>
      </c>
      <c r="Y17" s="144">
        <f>K17/K$21</f>
        <v>0.23529536581225599</v>
      </c>
      <c r="Z17" s="144">
        <f>M17/M$21</f>
        <v>0.19918125063964795</v>
      </c>
      <c r="AA17" s="144">
        <f>O17/O$21</f>
        <v>0.17434047290138277</v>
      </c>
      <c r="AB17" s="144">
        <f>Q17/Q$21</f>
        <v>0.18701879812018798</v>
      </c>
      <c r="AC17" s="144">
        <f>S17/S$21</f>
        <v>0.20641403594971952</v>
      </c>
    </row>
    <row r="18" spans="2:29" s="140" customFormat="1" ht="21" customHeight="1" x14ac:dyDescent="0.25">
      <c r="B18" s="1528"/>
      <c r="D18" s="141" t="s">
        <v>49</v>
      </c>
      <c r="E18" s="142">
        <f>'36perfresol'!E18</f>
        <v>1072</v>
      </c>
      <c r="F18" s="141"/>
      <c r="G18" s="142">
        <f>'36perfresol'!H18</f>
        <v>30859</v>
      </c>
      <c r="H18" s="141"/>
      <c r="I18" s="142">
        <f>'36perfresol'!K18</f>
        <v>12614</v>
      </c>
      <c r="J18" s="141"/>
      <c r="K18" s="142">
        <f>'36perfresol'!N18</f>
        <v>15411</v>
      </c>
      <c r="L18" s="141"/>
      <c r="M18" s="142">
        <f>'36perfresol'!Q18</f>
        <v>15766</v>
      </c>
      <c r="N18" s="141"/>
      <c r="O18" s="142">
        <f>'36perfresol'!T18</f>
        <v>23287</v>
      </c>
      <c r="P18" s="141"/>
      <c r="Q18" s="142">
        <f>'36perfresol'!W18</f>
        <v>46858</v>
      </c>
      <c r="R18" s="141"/>
      <c r="S18" s="142">
        <f>'36perfresol'!Z18</f>
        <v>84175</v>
      </c>
      <c r="T18" s="143"/>
      <c r="V18" s="144">
        <f>E18/E$21</f>
        <v>0.36130771823390628</v>
      </c>
      <c r="W18" s="144">
        <f>G18/G$21</f>
        <v>0.34367586951921686</v>
      </c>
      <c r="X18" s="144">
        <f>I18/I$21</f>
        <v>0.29724761994532944</v>
      </c>
      <c r="Y18" s="144">
        <f>K18/K$21</f>
        <v>0.32700305550840264</v>
      </c>
      <c r="Z18" s="144">
        <f>M18/M$21</f>
        <v>0.32271006038276534</v>
      </c>
      <c r="AA18" s="144">
        <f>O18/O$21</f>
        <v>0.31232145491610896</v>
      </c>
      <c r="AB18" s="144">
        <f>Q18/Q$21</f>
        <v>0.29283321667833218</v>
      </c>
      <c r="AC18" s="144">
        <f>S18/S$21</f>
        <v>0.28721219069456388</v>
      </c>
    </row>
    <row r="19" spans="2:29" s="140" customFormat="1" ht="21" customHeight="1" x14ac:dyDescent="0.25">
      <c r="B19" s="1528"/>
      <c r="D19" s="141" t="s">
        <v>50</v>
      </c>
      <c r="E19" s="142">
        <f>'36perfresol'!E19</f>
        <v>419</v>
      </c>
      <c r="F19" s="141"/>
      <c r="G19" s="142">
        <f>'36perfresol'!H19</f>
        <v>21306</v>
      </c>
      <c r="H19" s="141"/>
      <c r="I19" s="142">
        <f>'36perfresol'!K19</f>
        <v>12503</v>
      </c>
      <c r="J19" s="141"/>
      <c r="K19" s="142">
        <f>'36perfresol'!N19</f>
        <v>13994</v>
      </c>
      <c r="L19" s="141"/>
      <c r="M19" s="142">
        <f>'36perfresol'!Q19</f>
        <v>15484</v>
      </c>
      <c r="N19" s="141"/>
      <c r="O19" s="142">
        <f>'36perfresol'!T19</f>
        <v>23641</v>
      </c>
      <c r="P19" s="141"/>
      <c r="Q19" s="142">
        <f>'36perfresol'!W19</f>
        <v>46555</v>
      </c>
      <c r="R19" s="141"/>
      <c r="S19" s="142">
        <f>'36perfresol'!Z19</f>
        <v>85154</v>
      </c>
      <c r="T19" s="143"/>
      <c r="V19" s="144">
        <f>E19/E$21</f>
        <v>0.14122008763060331</v>
      </c>
      <c r="W19" s="144">
        <f>G19/G$21</f>
        <v>0.23728436034791905</v>
      </c>
      <c r="X19" s="144">
        <f>I19/I$21</f>
        <v>0.29463191629748325</v>
      </c>
      <c r="Y19" s="144">
        <f>K19/K$21</f>
        <v>0.29693600407401122</v>
      </c>
      <c r="Z19" s="144">
        <f>M19/M$21</f>
        <v>0.3169378773922833</v>
      </c>
      <c r="AA19" s="144">
        <f>O19/O$21</f>
        <v>0.31706924531591585</v>
      </c>
      <c r="AB19" s="144">
        <f>Q19/Q$21</f>
        <v>0.29093965603439659</v>
      </c>
      <c r="AC19" s="144">
        <f>S19/S$21</f>
        <v>0.29055262116311126</v>
      </c>
    </row>
    <row r="20" spans="2:29" s="140" customFormat="1" ht="21" customHeight="1" x14ac:dyDescent="0.25">
      <c r="B20" s="1528"/>
      <c r="D20" s="141" t="s">
        <v>113</v>
      </c>
      <c r="E20" s="142">
        <f>'36perfresol'!E20</f>
        <v>749</v>
      </c>
      <c r="F20" s="141"/>
      <c r="G20" s="142">
        <f>'36perfresol'!H20</f>
        <v>15298</v>
      </c>
      <c r="H20" s="141"/>
      <c r="I20" s="142">
        <f>'36perfresol'!K20</f>
        <v>7651</v>
      </c>
      <c r="J20" s="141"/>
      <c r="K20" s="142">
        <f>'36perfresol'!N20</f>
        <v>6634</v>
      </c>
      <c r="L20" s="141"/>
      <c r="M20" s="142">
        <f>'36perfresol'!Q20</f>
        <v>7874</v>
      </c>
      <c r="N20" s="141"/>
      <c r="O20" s="142">
        <f>'36perfresol'!T20</f>
        <v>14634</v>
      </c>
      <c r="P20" s="141"/>
      <c r="Q20" s="142">
        <f>'36perfresol'!W20</f>
        <v>36677</v>
      </c>
      <c r="R20" s="141"/>
      <c r="S20" s="142">
        <f>'36perfresol'!Z20</f>
        <v>63252</v>
      </c>
      <c r="T20" s="143"/>
      <c r="V20" s="144">
        <f>E20/E$21</f>
        <v>0.25244354566902594</v>
      </c>
      <c r="W20" s="144">
        <f>G20/G$21</f>
        <v>0.17037342272610842</v>
      </c>
      <c r="X20" s="144">
        <f>I20/I$21</f>
        <v>0.18029503251955886</v>
      </c>
      <c r="Y20" s="144">
        <f>K20/K$21</f>
        <v>0.14076557460533015</v>
      </c>
      <c r="Z20" s="144">
        <f>M20/M$21</f>
        <v>0.16117081158530344</v>
      </c>
      <c r="AA20" s="144">
        <f>O20/O$21</f>
        <v>0.19626882686659244</v>
      </c>
      <c r="AB20" s="144">
        <f>Q20/Q$21</f>
        <v>0.22920832916708328</v>
      </c>
      <c r="AC20" s="144">
        <f>S20/S$21</f>
        <v>0.21582115219260534</v>
      </c>
    </row>
    <row r="21" spans="2:29" s="140" customFormat="1" ht="21" customHeight="1" x14ac:dyDescent="0.25">
      <c r="B21" s="1528"/>
      <c r="D21" s="145" t="s">
        <v>68</v>
      </c>
      <c r="E21" s="142">
        <f>SUM(E17:E20)</f>
        <v>2967</v>
      </c>
      <c r="F21" s="141"/>
      <c r="G21" s="142">
        <f>SUM(G17:G20)</f>
        <v>89791</v>
      </c>
      <c r="H21" s="141"/>
      <c r="I21" s="142">
        <f>SUM(I17:I20)</f>
        <v>42436</v>
      </c>
      <c r="J21" s="141"/>
      <c r="K21" s="142">
        <f>SUM(K17:K20)</f>
        <v>47128</v>
      </c>
      <c r="L21" s="141"/>
      <c r="M21" s="142">
        <f>SUM(M17:M20)</f>
        <v>48855</v>
      </c>
      <c r="N21" s="141"/>
      <c r="O21" s="142">
        <f>SUM(O17:O20)</f>
        <v>74561</v>
      </c>
      <c r="P21" s="141"/>
      <c r="Q21" s="142">
        <f>SUM(Q17:Q20)</f>
        <v>160016</v>
      </c>
      <c r="R21" s="141"/>
      <c r="S21" s="142">
        <f>SUM(S17:S20)</f>
        <v>293076</v>
      </c>
      <c r="T21" s="143"/>
      <c r="V21" s="144"/>
    </row>
    <row r="22" spans="2:29" s="136" customFormat="1" ht="3" customHeight="1" x14ac:dyDescent="0.25">
      <c r="B22" s="146"/>
      <c r="C22" s="134"/>
      <c r="D22" s="143"/>
      <c r="E22" s="147"/>
      <c r="F22" s="143"/>
      <c r="G22" s="147"/>
      <c r="H22" s="143"/>
      <c r="I22" s="147"/>
      <c r="J22" s="143"/>
      <c r="K22" s="147"/>
      <c r="L22" s="143"/>
      <c r="M22" s="147"/>
      <c r="N22" s="143"/>
      <c r="O22" s="147"/>
      <c r="P22" s="143"/>
      <c r="Q22" s="147"/>
      <c r="R22" s="143"/>
      <c r="S22" s="147"/>
      <c r="T22" s="143"/>
    </row>
    <row r="23" spans="2:29" s="148" customFormat="1" ht="18" customHeight="1" x14ac:dyDescent="0.25">
      <c r="B23" s="1529" t="s">
        <v>0</v>
      </c>
      <c r="C23" s="1529"/>
      <c r="D23" s="1529"/>
      <c r="E23" s="147">
        <f>E16+E21</f>
        <v>5331</v>
      </c>
      <c r="F23" s="143"/>
      <c r="G23" s="147">
        <f>G16+G21</f>
        <v>132870</v>
      </c>
      <c r="H23" s="143"/>
      <c r="I23" s="147">
        <f>I16+I21</f>
        <v>68821</v>
      </c>
      <c r="J23" s="143"/>
      <c r="K23" s="147">
        <f>K16+K21</f>
        <v>83228</v>
      </c>
      <c r="L23" s="143"/>
      <c r="M23" s="147">
        <f>M16+M21</f>
        <v>92524</v>
      </c>
      <c r="N23" s="143"/>
      <c r="O23" s="147">
        <f>O16+O21</f>
        <v>148776</v>
      </c>
      <c r="P23" s="143"/>
      <c r="Q23" s="147">
        <f>Q16+Q21</f>
        <v>427651</v>
      </c>
      <c r="R23" s="143"/>
      <c r="S23" s="147">
        <f>S16+S21</f>
        <v>1066884</v>
      </c>
      <c r="T23" s="143"/>
    </row>
    <row r="24" spans="2:29" s="151" customFormat="1" ht="5.25" customHeight="1" x14ac:dyDescent="0.25">
      <c r="B24" s="149"/>
      <c r="C24" s="149"/>
      <c r="D24" s="149"/>
      <c r="E24" s="149"/>
      <c r="F24" s="149"/>
      <c r="G24" s="149"/>
      <c r="H24" s="149"/>
      <c r="I24" s="149"/>
      <c r="J24" s="149"/>
      <c r="K24" s="149"/>
      <c r="L24" s="150"/>
    </row>
    <row r="25" spans="2:29" s="21" customFormat="1" ht="5.25" customHeight="1" x14ac:dyDescent="0.25">
      <c r="B25" s="195"/>
      <c r="C25" s="195"/>
      <c r="D25" s="195"/>
      <c r="E25" s="195"/>
      <c r="F25" s="195"/>
      <c r="G25" s="195"/>
      <c r="H25" s="195"/>
      <c r="I25" s="195"/>
      <c r="J25" s="195"/>
      <c r="K25" s="195"/>
      <c r="L25" s="196"/>
    </row>
    <row r="26" spans="2:29" s="21" customFormat="1" ht="12.75" customHeight="1" x14ac:dyDescent="0.25">
      <c r="B26" s="152"/>
      <c r="C26" s="152"/>
      <c r="D26" s="152"/>
      <c r="E26" s="152"/>
      <c r="F26" s="152"/>
      <c r="G26" s="152"/>
      <c r="H26" s="152"/>
      <c r="I26" s="152"/>
      <c r="J26" s="152"/>
      <c r="K26" s="152"/>
      <c r="L26" s="152"/>
    </row>
    <row r="27" spans="2:29" s="194" customFormat="1" ht="24.75" customHeight="1" x14ac:dyDescent="0.25">
      <c r="B27" s="197"/>
      <c r="C27" s="197"/>
      <c r="D27" s="197"/>
      <c r="E27" s="197" t="s">
        <v>114</v>
      </c>
      <c r="F27" s="197"/>
      <c r="G27" s="197" t="s">
        <v>20</v>
      </c>
      <c r="H27" s="197"/>
      <c r="I27" s="197" t="s">
        <v>18</v>
      </c>
      <c r="J27" s="197"/>
      <c r="K27" s="197" t="s">
        <v>16</v>
      </c>
      <c r="L27" s="197"/>
    </row>
    <row r="28" spans="2:29" s="194" customFormat="1" ht="10" x14ac:dyDescent="0.25">
      <c r="B28" s="198"/>
      <c r="C28" s="198"/>
      <c r="D28" s="198"/>
      <c r="E28" s="198" t="e">
        <f>#REF!</f>
        <v>#REF!</v>
      </c>
      <c r="F28" s="199"/>
      <c r="G28" s="199" t="e">
        <f>#REF!</f>
        <v>#REF!</v>
      </c>
      <c r="H28" s="199"/>
      <c r="I28" s="199" t="e">
        <f>#REF!</f>
        <v>#REF!</v>
      </c>
      <c r="J28" s="199"/>
      <c r="K28" s="199" t="e">
        <f>#REF!</f>
        <v>#REF!</v>
      </c>
      <c r="L28" s="199"/>
    </row>
    <row r="29" spans="2:29" s="21" customFormat="1" x14ac:dyDescent="0.25">
      <c r="B29" s="152"/>
      <c r="C29" s="152"/>
      <c r="D29" s="152"/>
      <c r="E29" s="152"/>
      <c r="F29" s="152"/>
      <c r="G29" s="152"/>
      <c r="H29" s="152"/>
      <c r="I29" s="152"/>
      <c r="J29" s="152"/>
      <c r="K29" s="152"/>
      <c r="L29" s="152"/>
    </row>
    <row r="30" spans="2:29" s="21" customFormat="1" x14ac:dyDescent="0.25">
      <c r="B30" s="152"/>
      <c r="C30" s="152"/>
      <c r="D30" s="152"/>
      <c r="E30" s="152"/>
      <c r="F30" s="152"/>
      <c r="G30" s="152"/>
      <c r="H30" s="152"/>
      <c r="I30" s="152"/>
      <c r="J30" s="152"/>
      <c r="K30" s="152"/>
      <c r="L30" s="152"/>
    </row>
    <row r="31" spans="2:29" s="21" customFormat="1" x14ac:dyDescent="0.25">
      <c r="B31" s="152"/>
      <c r="C31" s="152"/>
      <c r="D31" s="152"/>
      <c r="E31" s="152"/>
      <c r="F31" s="152"/>
      <c r="G31" s="152"/>
      <c r="H31" s="152"/>
      <c r="I31" s="152"/>
      <c r="J31" s="152"/>
      <c r="K31" s="152"/>
      <c r="L31" s="152"/>
    </row>
    <row r="32" spans="2:29" s="21" customFormat="1" x14ac:dyDescent="0.25">
      <c r="B32" s="152"/>
      <c r="C32" s="152"/>
      <c r="D32" s="152"/>
      <c r="E32" s="152"/>
      <c r="F32" s="152"/>
      <c r="G32" s="152"/>
      <c r="H32" s="152"/>
      <c r="I32" s="152"/>
      <c r="J32" s="152"/>
      <c r="K32" s="152"/>
      <c r="L32" s="152"/>
    </row>
    <row r="33" spans="2:12" s="21" customFormat="1" x14ac:dyDescent="0.25">
      <c r="B33" s="152"/>
      <c r="C33" s="152"/>
      <c r="D33" s="152"/>
      <c r="E33" s="152"/>
      <c r="F33" s="152"/>
      <c r="G33" s="152"/>
      <c r="H33" s="152"/>
      <c r="I33" s="152"/>
      <c r="J33" s="152"/>
      <c r="K33" s="152"/>
      <c r="L33" s="152"/>
    </row>
    <row r="34" spans="2:12" s="21" customFormat="1" x14ac:dyDescent="0.25">
      <c r="B34" s="152"/>
      <c r="C34" s="152"/>
      <c r="D34" s="152"/>
      <c r="E34" s="152"/>
      <c r="F34" s="152"/>
      <c r="G34" s="152"/>
      <c r="H34" s="152"/>
      <c r="I34" s="152"/>
      <c r="J34" s="152"/>
      <c r="K34" s="152"/>
      <c r="L34" s="152"/>
    </row>
    <row r="35" spans="2:12" s="21" customFormat="1" x14ac:dyDescent="0.25">
      <c r="B35" s="152"/>
      <c r="C35" s="152"/>
      <c r="D35" s="152"/>
      <c r="E35" s="152"/>
      <c r="F35" s="152"/>
      <c r="G35" s="152"/>
      <c r="H35" s="152"/>
      <c r="I35" s="152"/>
      <c r="J35" s="152"/>
      <c r="K35" s="152"/>
      <c r="L35" s="152"/>
    </row>
    <row r="36" spans="2:12" s="9" customFormat="1" x14ac:dyDescent="0.25">
      <c r="B36" s="15"/>
      <c r="C36" s="15"/>
      <c r="D36" s="15"/>
      <c r="E36" s="15"/>
      <c r="F36" s="15"/>
      <c r="G36" s="15"/>
      <c r="H36" s="15"/>
      <c r="I36" s="15"/>
      <c r="J36" s="15"/>
      <c r="K36" s="15"/>
      <c r="L36" s="15"/>
    </row>
    <row r="37" spans="2:12" s="9" customFormat="1" x14ac:dyDescent="0.25">
      <c r="C37" s="1530"/>
      <c r="D37" s="1530"/>
      <c r="E37" s="1530"/>
      <c r="F37" s="1530"/>
      <c r="G37" s="1530"/>
      <c r="H37" s="1530"/>
      <c r="I37" s="1530"/>
      <c r="J37" s="15"/>
      <c r="K37" s="15"/>
      <c r="L37" s="15"/>
    </row>
    <row r="38" spans="2:12" s="9" customFormat="1" x14ac:dyDescent="0.25">
      <c r="J38" s="15"/>
      <c r="K38" s="15"/>
      <c r="L38" s="15"/>
    </row>
    <row r="39" spans="2:12" s="9" customFormat="1" x14ac:dyDescent="0.25">
      <c r="B39" s="15"/>
      <c r="C39" s="15"/>
      <c r="D39" s="15"/>
      <c r="E39" s="15"/>
      <c r="F39" s="15"/>
      <c r="G39" s="15"/>
      <c r="H39" s="15"/>
      <c r="I39" s="15"/>
      <c r="J39" s="15"/>
      <c r="K39" s="15"/>
      <c r="L39" s="15"/>
    </row>
    <row r="40" spans="2:12" s="9" customFormat="1" ht="5.25" customHeight="1" x14ac:dyDescent="0.25">
      <c r="B40" s="15"/>
      <c r="C40" s="15"/>
      <c r="D40" s="15"/>
      <c r="E40" s="15"/>
      <c r="F40" s="15"/>
      <c r="G40" s="15"/>
      <c r="H40" s="15"/>
      <c r="I40" s="15"/>
      <c r="J40" s="15"/>
      <c r="K40" s="15"/>
      <c r="L40" s="15"/>
    </row>
    <row r="41" spans="2:12" s="9" customFormat="1" ht="5.25" customHeight="1" x14ac:dyDescent="0.25">
      <c r="B41" s="15"/>
      <c r="C41" s="15"/>
      <c r="D41" s="15"/>
      <c r="E41" s="15"/>
      <c r="F41" s="15"/>
      <c r="G41" s="15"/>
      <c r="H41" s="15"/>
      <c r="I41" s="15"/>
      <c r="J41" s="15"/>
      <c r="K41" s="15"/>
      <c r="L41" s="15"/>
    </row>
    <row r="42" spans="2:12" s="9" customFormat="1" ht="16.5" customHeight="1" x14ac:dyDescent="0.25">
      <c r="B42" s="15"/>
      <c r="C42" s="15"/>
      <c r="D42" s="15"/>
      <c r="E42" s="15"/>
      <c r="F42" s="15"/>
      <c r="G42" s="15"/>
      <c r="H42" s="15"/>
      <c r="I42" s="15"/>
      <c r="J42" s="15"/>
      <c r="K42" s="15"/>
      <c r="L42" s="15"/>
    </row>
    <row r="43" spans="2:12" s="9" customFormat="1" x14ac:dyDescent="0.25">
      <c r="B43" s="15"/>
      <c r="C43" s="15"/>
      <c r="D43" s="15"/>
      <c r="E43" s="15"/>
      <c r="F43" s="15"/>
      <c r="G43" s="15"/>
      <c r="H43" s="15"/>
      <c r="I43" s="15"/>
      <c r="J43" s="15"/>
      <c r="K43" s="15"/>
      <c r="L43" s="15"/>
    </row>
    <row r="44" spans="2:12" s="9" customFormat="1" x14ac:dyDescent="0.25"/>
    <row r="45" spans="2:12" s="10" customFormat="1" x14ac:dyDescent="0.25"/>
    <row r="46" spans="2:12" s="3" customFormat="1" ht="12.75" customHeight="1" x14ac:dyDescent="0.25">
      <c r="B46" s="1531"/>
      <c r="C46" s="1532"/>
      <c r="D46" s="1532"/>
      <c r="E46" s="1532"/>
      <c r="F46" s="1532"/>
      <c r="G46" s="1532"/>
      <c r="H46" s="1532"/>
      <c r="I46" s="1532"/>
      <c r="J46" s="1532"/>
      <c r="K46" s="1532"/>
      <c r="L46" s="107"/>
    </row>
  </sheetData>
  <mergeCells count="12">
    <mergeCell ref="B3:I3"/>
    <mergeCell ref="B4:T4"/>
    <mergeCell ref="B8:B10"/>
    <mergeCell ref="D8:D10"/>
    <mergeCell ref="E8:S8"/>
    <mergeCell ref="B6:AC6"/>
    <mergeCell ref="B5:AB5"/>
    <mergeCell ref="B12:B16"/>
    <mergeCell ref="B17:B21"/>
    <mergeCell ref="B23:D23"/>
    <mergeCell ref="C37:I37"/>
    <mergeCell ref="B46:K46"/>
  </mergeCells>
  <printOptions horizontalCentered="1"/>
  <pageMargins left="0" right="0" top="0.43307086614173229" bottom="0.43307086614173229" header="0" footer="0"/>
  <pageSetup paperSize="9" orientation="landscape" horizontalDpi="300" verticalDpi="300" r:id="rId1"/>
  <headerFooter alignWithMargins="0"/>
  <rowBreaks count="1" manualBreakCount="1">
    <brk id="41" max="1638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Hoja96">
    <tabColor theme="0"/>
    <pageSetUpPr fitToPage="1"/>
  </sheetPr>
  <dimension ref="B1:AD46"/>
  <sheetViews>
    <sheetView showGridLines="0" topLeftCell="A2" zoomScaleNormal="100" workbookViewId="0">
      <selection activeCell="B6" sqref="B6:AC6"/>
    </sheetView>
  </sheetViews>
  <sheetFormatPr baseColWidth="10" defaultColWidth="11.453125" defaultRowHeight="15" x14ac:dyDescent="0.25"/>
  <cols>
    <col min="1" max="1" width="1.1796875" style="1" customWidth="1"/>
    <col min="2" max="2" width="7.81640625" style="1" customWidth="1"/>
    <col min="3" max="3" width="1" style="1" customWidth="1"/>
    <col min="4" max="4" width="9.1796875" style="1" customWidth="1"/>
    <col min="5" max="5" width="7.54296875" style="1" customWidth="1"/>
    <col min="6" max="6" width="0.54296875" style="1" customWidth="1"/>
    <col min="7" max="7" width="8" style="1" customWidth="1"/>
    <col min="8" max="8" width="0.54296875" style="1" customWidth="1"/>
    <col min="9" max="9" width="6.7265625" style="1" customWidth="1"/>
    <col min="10" max="10" width="0.54296875" style="1" customWidth="1"/>
    <col min="11" max="11" width="6.81640625" style="1" customWidth="1"/>
    <col min="12" max="12" width="0.54296875" style="1" customWidth="1"/>
    <col min="13" max="13" width="7" style="1" customWidth="1"/>
    <col min="14" max="14" width="0.54296875" style="1" customWidth="1"/>
    <col min="15" max="15" width="8.1796875" style="1" customWidth="1"/>
    <col min="16" max="16" width="0.7265625" style="1" customWidth="1"/>
    <col min="17" max="17" width="7.54296875" style="1" customWidth="1"/>
    <col min="18" max="18" width="0.54296875" style="1" customWidth="1"/>
    <col min="19" max="19" width="7.26953125" style="1" customWidth="1"/>
    <col min="20" max="20" width="0.7265625" style="1" customWidth="1"/>
    <col min="21" max="21" width="5.1796875" style="1" customWidth="1"/>
    <col min="22" max="22" width="4.54296875" style="1" bestFit="1" customWidth="1"/>
    <col min="23" max="23" width="7" style="1" bestFit="1" customWidth="1"/>
    <col min="24" max="24" width="4.54296875" style="1" bestFit="1" customWidth="1"/>
    <col min="25" max="25" width="7" style="1" bestFit="1" customWidth="1"/>
    <col min="26" max="26" width="4.54296875" style="1" bestFit="1" customWidth="1"/>
    <col min="27" max="27" width="7" style="1" bestFit="1" customWidth="1"/>
    <col min="28" max="28" width="4.54296875" style="1" bestFit="1" customWidth="1"/>
    <col min="29" max="29" width="7" style="1" bestFit="1" customWidth="1"/>
    <col min="30" max="16384" width="11.453125" style="1"/>
  </cols>
  <sheetData>
    <row r="1" spans="2:30" hidden="1" x14ac:dyDescent="0.25">
      <c r="E1" s="23" t="s">
        <v>36</v>
      </c>
      <c r="G1" s="23" t="s">
        <v>21</v>
      </c>
      <c r="I1" s="23" t="s">
        <v>20</v>
      </c>
      <c r="K1" s="23" t="s">
        <v>19</v>
      </c>
      <c r="M1" s="23" t="s">
        <v>18</v>
      </c>
      <c r="O1" s="23" t="s">
        <v>17</v>
      </c>
      <c r="Q1" s="23" t="s">
        <v>16</v>
      </c>
      <c r="S1" s="23" t="s">
        <v>15</v>
      </c>
    </row>
    <row r="2" spans="2:30" s="2" customFormat="1" ht="14" x14ac:dyDescent="0.25">
      <c r="B2" s="6"/>
      <c r="C2" s="13"/>
      <c r="D2" s="13"/>
      <c r="T2" s="13"/>
    </row>
    <row r="3" spans="2:30" s="11" customFormat="1" ht="47.25" customHeight="1" x14ac:dyDescent="0.3">
      <c r="B3" s="1533"/>
      <c r="C3" s="1533"/>
      <c r="D3" s="1533"/>
      <c r="E3" s="1533"/>
      <c r="F3" s="1533"/>
      <c r="G3" s="1533"/>
      <c r="H3" s="1533"/>
      <c r="I3" s="1533"/>
      <c r="J3" s="12"/>
      <c r="Q3" s="16"/>
    </row>
    <row r="4" spans="2:30" s="4" customFormat="1" ht="2.25" customHeight="1" x14ac:dyDescent="0.25">
      <c r="B4" s="1534"/>
      <c r="C4" s="1534"/>
      <c r="D4" s="1534"/>
      <c r="E4" s="1534"/>
      <c r="F4" s="1534"/>
      <c r="G4" s="1534"/>
      <c r="H4" s="1534"/>
      <c r="I4" s="1534"/>
      <c r="J4" s="1534"/>
      <c r="K4" s="1534"/>
      <c r="L4" s="1534"/>
      <c r="M4" s="1534"/>
      <c r="N4" s="1534"/>
      <c r="O4" s="1534"/>
      <c r="P4" s="1534"/>
      <c r="Q4" s="1534"/>
      <c r="R4" s="1534"/>
      <c r="S4" s="1534"/>
      <c r="T4" s="1534"/>
    </row>
    <row r="5" spans="2:30" s="738" customFormat="1" ht="16.5" customHeight="1" x14ac:dyDescent="0.25">
      <c r="B5" s="1483" t="s">
        <v>412</v>
      </c>
      <c r="C5" s="1483"/>
      <c r="D5" s="1483"/>
      <c r="E5" s="1483"/>
      <c r="F5" s="1483"/>
      <c r="G5" s="1483"/>
      <c r="H5" s="1483"/>
      <c r="I5" s="1483"/>
      <c r="J5" s="1483"/>
      <c r="K5" s="1483"/>
      <c r="L5" s="1483"/>
      <c r="M5" s="1483"/>
      <c r="N5" s="1483"/>
      <c r="O5" s="1483"/>
      <c r="P5" s="1483"/>
      <c r="Q5" s="1483"/>
      <c r="R5" s="1483"/>
      <c r="S5" s="1483"/>
      <c r="T5" s="1483"/>
      <c r="U5" s="1483"/>
      <c r="V5" s="1483"/>
      <c r="W5" s="1483"/>
      <c r="X5" s="1483"/>
      <c r="Y5" s="1483"/>
      <c r="Z5" s="1483"/>
      <c r="AA5" s="1483"/>
      <c r="AB5" s="1483"/>
      <c r="AC5" s="712"/>
    </row>
    <row r="6" spans="2:30" s="738" customFormat="1" ht="14.25" customHeight="1" x14ac:dyDescent="0.25">
      <c r="B6" s="1420" t="str">
        <f>porsaad!$B$6</f>
        <v>Situación a 30 de noviembre de 2024</v>
      </c>
      <c r="C6" s="1420"/>
      <c r="D6" s="1420"/>
      <c r="E6" s="1420"/>
      <c r="F6" s="1420"/>
      <c r="G6" s="1420"/>
      <c r="H6" s="1420"/>
      <c r="I6" s="1420"/>
      <c r="J6" s="1420"/>
      <c r="K6" s="1420"/>
      <c r="L6" s="1420"/>
      <c r="M6" s="1420"/>
      <c r="N6" s="1420"/>
      <c r="O6" s="1420"/>
      <c r="P6" s="1420"/>
      <c r="Q6" s="1420"/>
      <c r="R6" s="1420"/>
      <c r="S6" s="1420"/>
      <c r="T6" s="1420"/>
      <c r="U6" s="1420"/>
      <c r="V6" s="1420"/>
      <c r="W6" s="1420"/>
      <c r="X6" s="1420"/>
      <c r="Y6" s="1420"/>
      <c r="Z6" s="1420"/>
      <c r="AA6" s="1420"/>
      <c r="AB6" s="1420"/>
      <c r="AC6" s="1420"/>
    </row>
    <row r="7" spans="2:30" s="133" customFormat="1" ht="5.25" customHeight="1" x14ac:dyDescent="0.25"/>
    <row r="8" spans="2:30" s="134" customFormat="1" ht="21.75" customHeight="1" x14ac:dyDescent="0.25">
      <c r="B8" s="1529" t="s">
        <v>27</v>
      </c>
      <c r="D8" s="1529" t="s">
        <v>112</v>
      </c>
      <c r="E8" s="1529" t="s">
        <v>26</v>
      </c>
      <c r="F8" s="1529"/>
      <c r="G8" s="1529"/>
      <c r="H8" s="1529"/>
      <c r="I8" s="1529"/>
      <c r="J8" s="1529"/>
      <c r="K8" s="1529"/>
      <c r="L8" s="1529"/>
      <c r="M8" s="1529"/>
      <c r="N8" s="1529"/>
      <c r="O8" s="1529"/>
      <c r="P8" s="1529"/>
      <c r="Q8" s="1529"/>
      <c r="R8" s="1529"/>
      <c r="S8" s="1529"/>
    </row>
    <row r="9" spans="2:30" s="134" customFormat="1" ht="21.75" customHeight="1" x14ac:dyDescent="0.25">
      <c r="B9" s="1529"/>
      <c r="D9" s="1529"/>
      <c r="E9" s="135" t="s">
        <v>22</v>
      </c>
      <c r="F9" s="135"/>
      <c r="G9" s="135" t="s">
        <v>21</v>
      </c>
      <c r="H9" s="135"/>
      <c r="I9" s="135" t="s">
        <v>20</v>
      </c>
      <c r="J9" s="135"/>
      <c r="K9" s="135" t="s">
        <v>19</v>
      </c>
      <c r="L9" s="135"/>
      <c r="M9" s="135" t="s">
        <v>18</v>
      </c>
      <c r="N9" s="135"/>
      <c r="O9" s="135" t="s">
        <v>17</v>
      </c>
      <c r="P9" s="135"/>
      <c r="Q9" s="135" t="s">
        <v>16</v>
      </c>
      <c r="R9" s="135"/>
      <c r="S9" s="135" t="s">
        <v>15</v>
      </c>
    </row>
    <row r="10" spans="2:30" s="134" customFormat="1" ht="21.75" customHeight="1" x14ac:dyDescent="0.25">
      <c r="B10" s="1529"/>
      <c r="D10" s="1529"/>
      <c r="E10" s="135" t="s">
        <v>9</v>
      </c>
      <c r="F10" s="135"/>
      <c r="G10" s="135" t="s">
        <v>9</v>
      </c>
      <c r="H10" s="135"/>
      <c r="I10" s="135" t="s">
        <v>9</v>
      </c>
      <c r="J10" s="135"/>
      <c r="K10" s="135" t="s">
        <v>9</v>
      </c>
      <c r="L10" s="135"/>
      <c r="M10" s="135" t="s">
        <v>9</v>
      </c>
      <c r="N10" s="135"/>
      <c r="O10" s="135" t="s">
        <v>9</v>
      </c>
      <c r="P10" s="135"/>
      <c r="Q10" s="135" t="s">
        <v>9</v>
      </c>
      <c r="R10" s="135"/>
      <c r="S10" s="135" t="s">
        <v>9</v>
      </c>
    </row>
    <row r="11" spans="2:30" s="136" customFormat="1" ht="9" customHeight="1" x14ac:dyDescent="0.25">
      <c r="B11" s="137"/>
      <c r="D11" s="138"/>
      <c r="E11" s="138"/>
      <c r="F11" s="138"/>
      <c r="G11" s="138"/>
      <c r="H11" s="138"/>
      <c r="I11" s="138"/>
      <c r="J11" s="138"/>
      <c r="K11" s="138"/>
      <c r="L11" s="138"/>
      <c r="M11" s="138"/>
      <c r="N11" s="138"/>
      <c r="O11" s="138"/>
      <c r="P11" s="138"/>
      <c r="Q11" s="138"/>
      <c r="R11" s="138"/>
      <c r="S11" s="138"/>
      <c r="T11" s="139"/>
    </row>
    <row r="12" spans="2:30" s="140" customFormat="1" ht="21" customHeight="1" x14ac:dyDescent="0.25">
      <c r="B12" s="1528" t="s">
        <v>24</v>
      </c>
      <c r="D12" s="141" t="s">
        <v>31</v>
      </c>
      <c r="E12" s="142">
        <f>'36perfresol'!E12</f>
        <v>588</v>
      </c>
      <c r="F12" s="141"/>
      <c r="G12" s="142">
        <f>'36perfresol'!H12</f>
        <v>10485</v>
      </c>
      <c r="H12" s="141"/>
      <c r="I12" s="142">
        <f>'36perfresol'!K12</f>
        <v>6205</v>
      </c>
      <c r="J12" s="141"/>
      <c r="K12" s="142">
        <f>'36perfresol'!N12</f>
        <v>8971</v>
      </c>
      <c r="L12" s="141"/>
      <c r="M12" s="142">
        <f>'36perfresol'!Q12</f>
        <v>8596</v>
      </c>
      <c r="N12" s="141"/>
      <c r="O12" s="142">
        <f>'36perfresol'!T12</f>
        <v>11824</v>
      </c>
      <c r="P12" s="141"/>
      <c r="Q12" s="142">
        <f>'36perfresol'!W12</f>
        <v>39852</v>
      </c>
      <c r="R12" s="141"/>
      <c r="S12" s="142">
        <f>'36perfresol'!Z12</f>
        <v>188443</v>
      </c>
      <c r="T12" s="143"/>
      <c r="V12" s="144">
        <f>E12/E$16</f>
        <v>0.33542498573873358</v>
      </c>
      <c r="W12" s="144">
        <f>G12/G$16</f>
        <v>0.32548970912364572</v>
      </c>
      <c r="X12" s="144">
        <f>I12/I$16</f>
        <v>0.28812221396731053</v>
      </c>
      <c r="Y12" s="144">
        <f>K12/K$16</f>
        <v>0.29275854191821948</v>
      </c>
      <c r="Z12" s="144">
        <f>M12/M$16</f>
        <v>0.24411438957203305</v>
      </c>
      <c r="AA12" s="144">
        <f>O12/O$16</f>
        <v>0.20660492748558448</v>
      </c>
      <c r="AB12" s="144">
        <f>Q12/Q$16</f>
        <v>0.20371837667349954</v>
      </c>
      <c r="AC12" s="144">
        <f>S12/S$16</f>
        <v>0.29062814717481056</v>
      </c>
      <c r="AD12" s="144"/>
    </row>
    <row r="13" spans="2:30" s="140" customFormat="1" ht="21" customHeight="1" x14ac:dyDescent="0.25">
      <c r="B13" s="1528"/>
      <c r="D13" s="141" t="s">
        <v>49</v>
      </c>
      <c r="E13" s="142">
        <f>'36perfresol'!E13</f>
        <v>781</v>
      </c>
      <c r="F13" s="141"/>
      <c r="G13" s="142">
        <f>'36perfresol'!H13</f>
        <v>12446</v>
      </c>
      <c r="H13" s="141"/>
      <c r="I13" s="142">
        <f>'36perfresol'!K13</f>
        <v>7989</v>
      </c>
      <c r="J13" s="141"/>
      <c r="K13" s="142">
        <f>'36perfresol'!N13</f>
        <v>11702</v>
      </c>
      <c r="L13" s="141"/>
      <c r="M13" s="142">
        <f>'36perfresol'!Q13</f>
        <v>13141</v>
      </c>
      <c r="N13" s="141"/>
      <c r="O13" s="142">
        <f>'36perfresol'!T13</f>
        <v>21407</v>
      </c>
      <c r="P13" s="141"/>
      <c r="Q13" s="142">
        <f>'36perfresol'!W13</f>
        <v>68980</v>
      </c>
      <c r="R13" s="141"/>
      <c r="S13" s="142">
        <f>'36perfresol'!Z13</f>
        <v>243829</v>
      </c>
      <c r="T13" s="143"/>
      <c r="V13" s="144">
        <f>E13/E$16</f>
        <v>0.44552196235025671</v>
      </c>
      <c r="W13" s="144">
        <f>G13/G$16</f>
        <v>0.38636575295688075</v>
      </c>
      <c r="X13" s="144">
        <f>I13/I$16</f>
        <v>0.37096025260029719</v>
      </c>
      <c r="Y13" s="144">
        <f>K13/K$16</f>
        <v>0.38188166954932612</v>
      </c>
      <c r="Z13" s="144">
        <f>M13/M$16</f>
        <v>0.37318603924686905</v>
      </c>
      <c r="AA13" s="144">
        <f>O13/O$16</f>
        <v>0.37405207059234669</v>
      </c>
      <c r="AB13" s="144">
        <f>Q13/Q$16</f>
        <v>0.35261702356062424</v>
      </c>
      <c r="AC13" s="144">
        <f>S13/S$16</f>
        <v>0.37604777305332054</v>
      </c>
      <c r="AD13" s="144"/>
    </row>
    <row r="14" spans="2:30" s="140" customFormat="1" ht="21" customHeight="1" x14ac:dyDescent="0.25">
      <c r="B14" s="1528"/>
      <c r="D14" s="141" t="s">
        <v>50</v>
      </c>
      <c r="E14" s="142">
        <f>'36perfresol'!E14</f>
        <v>384</v>
      </c>
      <c r="F14" s="141"/>
      <c r="G14" s="142">
        <f>'36perfresol'!H14</f>
        <v>9282</v>
      </c>
      <c r="H14" s="141"/>
      <c r="I14" s="142">
        <f>'36perfresol'!K14</f>
        <v>7342</v>
      </c>
      <c r="J14" s="141"/>
      <c r="K14" s="142">
        <f>'36perfresol'!N14</f>
        <v>9970</v>
      </c>
      <c r="L14" s="141"/>
      <c r="M14" s="142">
        <f>'36perfresol'!Q14</f>
        <v>13476</v>
      </c>
      <c r="N14" s="141"/>
      <c r="O14" s="142">
        <f>'36perfresol'!T14</f>
        <v>23999</v>
      </c>
      <c r="P14" s="141"/>
      <c r="Q14" s="142">
        <f>'36perfresol'!W14</f>
        <v>86791</v>
      </c>
      <c r="R14" s="141"/>
      <c r="S14" s="142">
        <f>'36perfresol'!Z14</f>
        <v>216127</v>
      </c>
      <c r="T14" s="143"/>
      <c r="V14" s="144">
        <f>E14/E$16</f>
        <v>0.21905305191100971</v>
      </c>
      <c r="W14" s="144">
        <f>G14/G$16</f>
        <v>0.28814453791947353</v>
      </c>
      <c r="X14" s="144">
        <f>I14/I$16</f>
        <v>0.34091753343239228</v>
      </c>
      <c r="Y14" s="144">
        <f>K14/K$16</f>
        <v>0.3253597885324544</v>
      </c>
      <c r="Z14" s="144">
        <f>M14/M$16</f>
        <v>0.38269957118109788</v>
      </c>
      <c r="AA14" s="144">
        <f>O14/O$16</f>
        <v>0.41934300192206886</v>
      </c>
      <c r="AB14" s="144">
        <f>Q14/Q$16</f>
        <v>0.44366459976587619</v>
      </c>
      <c r="AC14" s="144">
        <f>S14/S$16</f>
        <v>0.33332407977186884</v>
      </c>
      <c r="AD14" s="144"/>
    </row>
    <row r="15" spans="2:30" s="140" customFormat="1" ht="21" customHeight="1" x14ac:dyDescent="0.25">
      <c r="B15" s="1528"/>
      <c r="D15" s="141"/>
      <c r="E15" s="142"/>
      <c r="F15" s="141"/>
      <c r="G15" s="142"/>
      <c r="H15" s="141"/>
      <c r="I15" s="142"/>
      <c r="J15" s="141"/>
      <c r="K15" s="142"/>
      <c r="L15" s="141"/>
      <c r="M15" s="142"/>
      <c r="N15" s="141"/>
      <c r="O15" s="142"/>
      <c r="P15" s="141"/>
      <c r="Q15" s="142"/>
      <c r="R15" s="141"/>
      <c r="S15" s="142"/>
      <c r="T15" s="143"/>
      <c r="V15" s="144"/>
      <c r="W15" s="144"/>
      <c r="X15" s="144"/>
      <c r="Y15" s="144"/>
      <c r="Z15" s="144"/>
      <c r="AA15" s="144"/>
      <c r="AB15" s="144"/>
      <c r="AC15" s="144"/>
      <c r="AD15" s="144"/>
    </row>
    <row r="16" spans="2:30" s="140" customFormat="1" ht="21" customHeight="1" x14ac:dyDescent="0.25">
      <c r="B16" s="1528"/>
      <c r="D16" s="145" t="s">
        <v>68</v>
      </c>
      <c r="E16" s="142">
        <f>SUM(E12:E15)</f>
        <v>1753</v>
      </c>
      <c r="F16" s="141"/>
      <c r="G16" s="142">
        <f>SUM(G12:G15)</f>
        <v>32213</v>
      </c>
      <c r="H16" s="141"/>
      <c r="I16" s="142">
        <f>SUM(I12:I15)</f>
        <v>21536</v>
      </c>
      <c r="J16" s="141"/>
      <c r="K16" s="142">
        <f>SUM(K12:K15)</f>
        <v>30643</v>
      </c>
      <c r="L16" s="141"/>
      <c r="M16" s="142">
        <f>SUM(M12:M15)</f>
        <v>35213</v>
      </c>
      <c r="N16" s="141"/>
      <c r="O16" s="142">
        <f>SUM(O12:O15)</f>
        <v>57230</v>
      </c>
      <c r="P16" s="141"/>
      <c r="Q16" s="142">
        <f>SUM(Q12:Q15)</f>
        <v>195623</v>
      </c>
      <c r="R16" s="141"/>
      <c r="S16" s="142">
        <f>SUM(S12:S15)</f>
        <v>648399</v>
      </c>
      <c r="T16" s="143"/>
      <c r="V16" s="144"/>
    </row>
    <row r="17" spans="2:29" s="140" customFormat="1" ht="21" customHeight="1" x14ac:dyDescent="0.25">
      <c r="B17" s="1528" t="s">
        <v>23</v>
      </c>
      <c r="D17" s="141" t="s">
        <v>31</v>
      </c>
      <c r="E17" s="142">
        <f>'36perfresol'!E17</f>
        <v>727</v>
      </c>
      <c r="F17" s="141"/>
      <c r="G17" s="142">
        <f>'36perfresol'!H17</f>
        <v>22328</v>
      </c>
      <c r="H17" s="141"/>
      <c r="I17" s="142">
        <f>'36perfresol'!K17</f>
        <v>9668</v>
      </c>
      <c r="J17" s="141"/>
      <c r="K17" s="142">
        <f>'36perfresol'!N17</f>
        <v>11089</v>
      </c>
      <c r="L17" s="141"/>
      <c r="M17" s="142">
        <f>'36perfresol'!Q17</f>
        <v>9731</v>
      </c>
      <c r="N17" s="141"/>
      <c r="O17" s="142">
        <f>'36perfresol'!T17</f>
        <v>12999</v>
      </c>
      <c r="P17" s="141"/>
      <c r="Q17" s="142">
        <f>'36perfresol'!W17</f>
        <v>29926</v>
      </c>
      <c r="R17" s="141"/>
      <c r="S17" s="142">
        <f>'36perfresol'!Z17</f>
        <v>60495</v>
      </c>
      <c r="T17" s="143"/>
      <c r="V17" s="144">
        <f>E17/E$21</f>
        <v>0.32777276825969343</v>
      </c>
      <c r="W17" s="144">
        <f>G17/G$21</f>
        <v>0.29973286080571326</v>
      </c>
      <c r="X17" s="144">
        <f>I17/I$21</f>
        <v>0.27793589190743134</v>
      </c>
      <c r="Y17" s="144">
        <f>K17/K$21</f>
        <v>0.27384303847483576</v>
      </c>
      <c r="Z17" s="144">
        <f>M17/M$21</f>
        <v>0.23745150191552183</v>
      </c>
      <c r="AA17" s="144">
        <f>O17/O$21</f>
        <v>0.21691391192617684</v>
      </c>
      <c r="AB17" s="144">
        <f>Q17/Q$21</f>
        <v>0.24263209528210866</v>
      </c>
      <c r="AC17" s="144">
        <f>S17/S$21</f>
        <v>0.26322316207184626</v>
      </c>
    </row>
    <row r="18" spans="2:29" s="140" customFormat="1" ht="21" customHeight="1" x14ac:dyDescent="0.25">
      <c r="B18" s="1528"/>
      <c r="D18" s="141" t="s">
        <v>49</v>
      </c>
      <c r="E18" s="142">
        <f>'36perfresol'!E18</f>
        <v>1072</v>
      </c>
      <c r="F18" s="141"/>
      <c r="G18" s="142">
        <f>'36perfresol'!H18</f>
        <v>30859</v>
      </c>
      <c r="H18" s="141"/>
      <c r="I18" s="142">
        <f>'36perfresol'!K18</f>
        <v>12614</v>
      </c>
      <c r="J18" s="141"/>
      <c r="K18" s="142">
        <f>'36perfresol'!N18</f>
        <v>15411</v>
      </c>
      <c r="L18" s="141"/>
      <c r="M18" s="142">
        <f>'36perfresol'!Q18</f>
        <v>15766</v>
      </c>
      <c r="N18" s="141"/>
      <c r="O18" s="142">
        <f>'36perfresol'!T18</f>
        <v>23287</v>
      </c>
      <c r="P18" s="141"/>
      <c r="Q18" s="142">
        <f>'36perfresol'!W18</f>
        <v>46858</v>
      </c>
      <c r="R18" s="141"/>
      <c r="S18" s="142">
        <f>'36perfresol'!Z18</f>
        <v>84175</v>
      </c>
      <c r="T18" s="143"/>
      <c r="V18" s="144">
        <f>E18/E$21</f>
        <v>0.48331830477908028</v>
      </c>
      <c r="W18" s="144">
        <f>G18/G$21</f>
        <v>0.41425368826601155</v>
      </c>
      <c r="X18" s="144">
        <f>I18/I$21</f>
        <v>0.36262756935460688</v>
      </c>
      <c r="Y18" s="144">
        <f>K18/K$21</f>
        <v>0.38057489998518301</v>
      </c>
      <c r="Z18" s="144">
        <f>M18/M$21</f>
        <v>0.38471486786559628</v>
      </c>
      <c r="AA18" s="144">
        <f>O18/O$21</f>
        <v>0.388589450498106</v>
      </c>
      <c r="AB18" s="144">
        <f>Q18/Q$21</f>
        <v>0.37991227430091051</v>
      </c>
      <c r="AC18" s="144">
        <f>S18/S$21</f>
        <v>0.36625852826510719</v>
      </c>
    </row>
    <row r="19" spans="2:29" s="140" customFormat="1" ht="21" customHeight="1" x14ac:dyDescent="0.25">
      <c r="B19" s="1528"/>
      <c r="D19" s="141" t="s">
        <v>50</v>
      </c>
      <c r="E19" s="142">
        <f>'36perfresol'!E19</f>
        <v>419</v>
      </c>
      <c r="F19" s="141"/>
      <c r="G19" s="142">
        <f>'36perfresol'!H19</f>
        <v>21306</v>
      </c>
      <c r="H19" s="141"/>
      <c r="I19" s="142">
        <f>'36perfresol'!K19</f>
        <v>12503</v>
      </c>
      <c r="J19" s="141"/>
      <c r="K19" s="142">
        <f>'36perfresol'!N19</f>
        <v>13994</v>
      </c>
      <c r="L19" s="141"/>
      <c r="M19" s="142">
        <f>'36perfresol'!Q19</f>
        <v>15484</v>
      </c>
      <c r="N19" s="141"/>
      <c r="O19" s="142">
        <f>'36perfresol'!T19</f>
        <v>23641</v>
      </c>
      <c r="P19" s="141"/>
      <c r="Q19" s="142">
        <f>'36perfresol'!W19</f>
        <v>46555</v>
      </c>
      <c r="R19" s="141"/>
      <c r="S19" s="142">
        <f>'36perfresol'!Z19</f>
        <v>85154</v>
      </c>
      <c r="T19" s="143"/>
      <c r="V19" s="144">
        <f>E19/E$21</f>
        <v>0.18890892696122633</v>
      </c>
      <c r="W19" s="144">
        <f>G19/G$21</f>
        <v>0.28601345092827513</v>
      </c>
      <c r="X19" s="144">
        <f>I19/I$21</f>
        <v>0.35943653873796177</v>
      </c>
      <c r="Y19" s="144">
        <f>K19/K$21</f>
        <v>0.34558206153998122</v>
      </c>
      <c r="Z19" s="144">
        <f>M19/M$21</f>
        <v>0.37783363021888194</v>
      </c>
      <c r="AA19" s="144">
        <f>O19/O$21</f>
        <v>0.39449663757571712</v>
      </c>
      <c r="AB19" s="144">
        <f>Q19/Q$21</f>
        <v>0.37745563041698083</v>
      </c>
      <c r="AC19" s="144">
        <f>S19/S$21</f>
        <v>0.3705183096630465</v>
      </c>
    </row>
    <row r="20" spans="2:29" s="140" customFormat="1" ht="21" customHeight="1" x14ac:dyDescent="0.25">
      <c r="B20" s="1528"/>
      <c r="D20" s="141"/>
      <c r="E20" s="142"/>
      <c r="F20" s="141"/>
      <c r="G20" s="142"/>
      <c r="H20" s="141"/>
      <c r="I20" s="142"/>
      <c r="J20" s="141"/>
      <c r="K20" s="142"/>
      <c r="L20" s="141"/>
      <c r="M20" s="142"/>
      <c r="N20" s="141"/>
      <c r="O20" s="142"/>
      <c r="P20" s="141"/>
      <c r="Q20" s="142"/>
      <c r="R20" s="141"/>
      <c r="S20" s="142"/>
      <c r="T20" s="143"/>
      <c r="V20" s="144"/>
      <c r="W20" s="144"/>
      <c r="X20" s="144"/>
      <c r="Y20" s="144"/>
      <c r="Z20" s="144"/>
      <c r="AA20" s="144"/>
      <c r="AB20" s="144"/>
      <c r="AC20" s="144"/>
    </row>
    <row r="21" spans="2:29" s="140" customFormat="1" ht="21" customHeight="1" x14ac:dyDescent="0.25">
      <c r="B21" s="1528"/>
      <c r="D21" s="145" t="s">
        <v>68</v>
      </c>
      <c r="E21" s="142">
        <f>SUM(E17:E20)</f>
        <v>2218</v>
      </c>
      <c r="F21" s="141"/>
      <c r="G21" s="142">
        <f>SUM(G17:G20)</f>
        <v>74493</v>
      </c>
      <c r="H21" s="141"/>
      <c r="I21" s="142">
        <f>SUM(I17:I20)</f>
        <v>34785</v>
      </c>
      <c r="J21" s="141"/>
      <c r="K21" s="142">
        <f>SUM(K17:K20)</f>
        <v>40494</v>
      </c>
      <c r="L21" s="141"/>
      <c r="M21" s="142">
        <f>SUM(M17:M20)</f>
        <v>40981</v>
      </c>
      <c r="N21" s="141"/>
      <c r="O21" s="142">
        <f>SUM(O17:O20)</f>
        <v>59927</v>
      </c>
      <c r="P21" s="141"/>
      <c r="Q21" s="142">
        <f>SUM(Q17:Q20)</f>
        <v>123339</v>
      </c>
      <c r="R21" s="141"/>
      <c r="S21" s="142">
        <f>SUM(S17:S20)</f>
        <v>229824</v>
      </c>
      <c r="T21" s="143"/>
      <c r="V21" s="144"/>
    </row>
    <row r="22" spans="2:29" s="136" customFormat="1" ht="3" customHeight="1" x14ac:dyDescent="0.25">
      <c r="B22" s="146"/>
      <c r="C22" s="134"/>
      <c r="D22" s="143"/>
      <c r="E22" s="147"/>
      <c r="F22" s="143"/>
      <c r="G22" s="147"/>
      <c r="H22" s="143"/>
      <c r="I22" s="147"/>
      <c r="J22" s="143"/>
      <c r="K22" s="147"/>
      <c r="L22" s="143"/>
      <c r="M22" s="147"/>
      <c r="N22" s="143"/>
      <c r="O22" s="147"/>
      <c r="P22" s="143"/>
      <c r="Q22" s="147"/>
      <c r="R22" s="143"/>
      <c r="S22" s="147"/>
      <c r="T22" s="143"/>
    </row>
    <row r="23" spans="2:29" s="148" customFormat="1" ht="18" customHeight="1" x14ac:dyDescent="0.25">
      <c r="B23" s="1529" t="s">
        <v>0</v>
      </c>
      <c r="C23" s="1529"/>
      <c r="D23" s="1529"/>
      <c r="E23" s="147">
        <f>E16+E21</f>
        <v>3971</v>
      </c>
      <c r="F23" s="143"/>
      <c r="G23" s="147">
        <f>G16+G21</f>
        <v>106706</v>
      </c>
      <c r="H23" s="143"/>
      <c r="I23" s="147">
        <f>I16+I21</f>
        <v>56321</v>
      </c>
      <c r="J23" s="143"/>
      <c r="K23" s="147">
        <f>K16+K21</f>
        <v>71137</v>
      </c>
      <c r="L23" s="143"/>
      <c r="M23" s="147">
        <f>M16+M21</f>
        <v>76194</v>
      </c>
      <c r="N23" s="143"/>
      <c r="O23" s="147">
        <f>O16+O21</f>
        <v>117157</v>
      </c>
      <c r="P23" s="143"/>
      <c r="Q23" s="147">
        <f>Q16+Q21</f>
        <v>318962</v>
      </c>
      <c r="R23" s="143"/>
      <c r="S23" s="147">
        <f>S16+S21</f>
        <v>878223</v>
      </c>
      <c r="T23" s="143"/>
    </row>
    <row r="24" spans="2:29" s="151" customFormat="1" ht="5.25" customHeight="1" x14ac:dyDescent="0.25">
      <c r="B24" s="149"/>
      <c r="C24" s="149"/>
      <c r="D24" s="149"/>
      <c r="E24" s="149"/>
      <c r="F24" s="149"/>
      <c r="G24" s="149"/>
      <c r="H24" s="149"/>
      <c r="I24" s="149"/>
      <c r="J24" s="149"/>
      <c r="K24" s="149"/>
      <c r="L24" s="150"/>
    </row>
    <row r="25" spans="2:29" s="21" customFormat="1" ht="5.25" customHeight="1" x14ac:dyDescent="0.25">
      <c r="B25" s="195"/>
      <c r="C25" s="195"/>
      <c r="D25" s="195"/>
      <c r="E25" s="195"/>
      <c r="F25" s="195"/>
      <c r="G25" s="195"/>
      <c r="H25" s="195"/>
      <c r="I25" s="195"/>
      <c r="J25" s="195"/>
      <c r="K25" s="195"/>
      <c r="L25" s="196"/>
    </row>
    <row r="26" spans="2:29" s="21" customFormat="1" ht="12.75" customHeight="1" x14ac:dyDescent="0.25">
      <c r="B26" s="152"/>
      <c r="C26" s="152"/>
      <c r="D26" s="152"/>
      <c r="E26" s="152"/>
      <c r="F26" s="152"/>
      <c r="G26" s="152"/>
      <c r="H26" s="152"/>
      <c r="I26" s="152"/>
      <c r="J26" s="152"/>
      <c r="K26" s="152"/>
      <c r="L26" s="152"/>
    </row>
    <row r="27" spans="2:29" s="194" customFormat="1" ht="24.75" customHeight="1" x14ac:dyDescent="0.25">
      <c r="B27" s="197"/>
      <c r="C27" s="197"/>
      <c r="D27" s="197"/>
      <c r="E27" s="197" t="s">
        <v>114</v>
      </c>
      <c r="F27" s="197"/>
      <c r="G27" s="197" t="s">
        <v>20</v>
      </c>
      <c r="H27" s="197"/>
      <c r="I27" s="197" t="s">
        <v>18</v>
      </c>
      <c r="J27" s="197"/>
      <c r="K27" s="197" t="s">
        <v>16</v>
      </c>
      <c r="L27" s="197"/>
    </row>
    <row r="28" spans="2:29" s="194" customFormat="1" ht="10" x14ac:dyDescent="0.25">
      <c r="B28" s="198"/>
      <c r="C28" s="198"/>
      <c r="D28" s="198"/>
      <c r="E28" s="198" t="e">
        <f>#REF!</f>
        <v>#REF!</v>
      </c>
      <c r="F28" s="199"/>
      <c r="G28" s="199" t="e">
        <f>#REF!</f>
        <v>#REF!</v>
      </c>
      <c r="H28" s="199"/>
      <c r="I28" s="199" t="e">
        <f>#REF!</f>
        <v>#REF!</v>
      </c>
      <c r="J28" s="199"/>
      <c r="K28" s="199" t="e">
        <f>#REF!</f>
        <v>#REF!</v>
      </c>
      <c r="L28" s="199"/>
    </row>
    <row r="29" spans="2:29" s="21" customFormat="1" x14ac:dyDescent="0.25">
      <c r="B29" s="152"/>
      <c r="C29" s="152"/>
      <c r="D29" s="152"/>
      <c r="E29" s="152"/>
      <c r="F29" s="152"/>
      <c r="G29" s="152"/>
      <c r="H29" s="152"/>
      <c r="I29" s="152"/>
      <c r="J29" s="152"/>
      <c r="K29" s="152"/>
      <c r="L29" s="152"/>
    </row>
    <row r="30" spans="2:29" s="21" customFormat="1" x14ac:dyDescent="0.25">
      <c r="B30" s="152"/>
      <c r="C30" s="152"/>
      <c r="D30" s="152"/>
      <c r="E30" s="152"/>
      <c r="F30" s="152"/>
      <c r="G30" s="152"/>
      <c r="H30" s="152"/>
      <c r="I30" s="152"/>
      <c r="J30" s="152"/>
      <c r="K30" s="152"/>
      <c r="L30" s="152"/>
    </row>
    <row r="31" spans="2:29" s="21" customFormat="1" x14ac:dyDescent="0.25">
      <c r="B31" s="152"/>
      <c r="C31" s="152"/>
      <c r="D31" s="152"/>
      <c r="E31" s="152"/>
      <c r="F31" s="152"/>
      <c r="G31" s="152"/>
      <c r="H31" s="152"/>
      <c r="I31" s="152"/>
      <c r="J31" s="152"/>
      <c r="K31" s="152"/>
      <c r="L31" s="152"/>
    </row>
    <row r="32" spans="2:29" s="21" customFormat="1" x14ac:dyDescent="0.25">
      <c r="B32" s="152"/>
      <c r="C32" s="152"/>
      <c r="D32" s="152"/>
      <c r="E32" s="152"/>
      <c r="F32" s="152"/>
      <c r="G32" s="152"/>
      <c r="H32" s="152"/>
      <c r="I32" s="152"/>
      <c r="J32" s="152"/>
      <c r="K32" s="152"/>
      <c r="L32" s="152"/>
    </row>
    <row r="33" spans="2:12" s="21" customFormat="1" x14ac:dyDescent="0.25">
      <c r="B33" s="152"/>
      <c r="C33" s="152"/>
      <c r="D33" s="152"/>
      <c r="E33" s="152"/>
      <c r="F33" s="152"/>
      <c r="G33" s="152"/>
      <c r="H33" s="152"/>
      <c r="I33" s="152"/>
      <c r="J33" s="152"/>
      <c r="K33" s="152"/>
      <c r="L33" s="152"/>
    </row>
    <row r="34" spans="2:12" s="21" customFormat="1" x14ac:dyDescent="0.25">
      <c r="B34" s="152"/>
      <c r="C34" s="152"/>
      <c r="D34" s="152"/>
      <c r="E34" s="152"/>
      <c r="F34" s="152"/>
      <c r="G34" s="152"/>
      <c r="H34" s="152"/>
      <c r="I34" s="152"/>
      <c r="J34" s="152"/>
      <c r="K34" s="152"/>
      <c r="L34" s="152"/>
    </row>
    <row r="35" spans="2:12" s="21" customFormat="1" x14ac:dyDescent="0.25">
      <c r="B35" s="152"/>
      <c r="C35" s="152"/>
      <c r="D35" s="152"/>
      <c r="E35" s="152"/>
      <c r="F35" s="152"/>
      <c r="G35" s="152"/>
      <c r="H35" s="152"/>
      <c r="I35" s="152"/>
      <c r="J35" s="152"/>
      <c r="K35" s="152"/>
      <c r="L35" s="152"/>
    </row>
    <row r="36" spans="2:12" s="9" customFormat="1" x14ac:dyDescent="0.25">
      <c r="B36" s="15"/>
      <c r="C36" s="15"/>
      <c r="D36" s="15"/>
      <c r="E36" s="15"/>
      <c r="F36" s="15"/>
      <c r="G36" s="15"/>
      <c r="H36" s="15"/>
      <c r="I36" s="15"/>
      <c r="J36" s="15"/>
      <c r="K36" s="15"/>
      <c r="L36" s="15"/>
    </row>
    <row r="37" spans="2:12" s="9" customFormat="1" x14ac:dyDescent="0.25">
      <c r="C37" s="1530"/>
      <c r="D37" s="1530"/>
      <c r="E37" s="1530"/>
      <c r="F37" s="1530"/>
      <c r="G37" s="1530"/>
      <c r="H37" s="1530"/>
      <c r="I37" s="1530"/>
      <c r="J37" s="15"/>
      <c r="K37" s="15"/>
      <c r="L37" s="15"/>
    </row>
    <row r="38" spans="2:12" s="9" customFormat="1" x14ac:dyDescent="0.25">
      <c r="J38" s="15"/>
      <c r="K38" s="15"/>
      <c r="L38" s="15"/>
    </row>
    <row r="39" spans="2:12" s="9" customFormat="1" x14ac:dyDescent="0.25">
      <c r="B39" s="15"/>
      <c r="C39" s="15"/>
      <c r="D39" s="15"/>
      <c r="E39" s="15"/>
      <c r="F39" s="15"/>
      <c r="G39" s="15"/>
      <c r="H39" s="15"/>
      <c r="I39" s="15"/>
      <c r="J39" s="15"/>
      <c r="K39" s="15"/>
      <c r="L39" s="15"/>
    </row>
    <row r="40" spans="2:12" s="9" customFormat="1" ht="5.25" customHeight="1" x14ac:dyDescent="0.25">
      <c r="B40" s="15"/>
      <c r="C40" s="15"/>
      <c r="D40" s="15"/>
      <c r="E40" s="15"/>
      <c r="F40" s="15"/>
      <c r="G40" s="15"/>
      <c r="H40" s="15"/>
      <c r="I40" s="15"/>
      <c r="J40" s="15"/>
      <c r="K40" s="15"/>
      <c r="L40" s="15"/>
    </row>
    <row r="41" spans="2:12" s="9" customFormat="1" ht="5.25" customHeight="1" x14ac:dyDescent="0.25">
      <c r="B41" s="15"/>
      <c r="C41" s="15"/>
      <c r="D41" s="15"/>
      <c r="E41" s="15"/>
      <c r="F41" s="15"/>
      <c r="G41" s="15"/>
      <c r="H41" s="15"/>
      <c r="I41" s="15"/>
      <c r="J41" s="15"/>
      <c r="K41" s="15"/>
      <c r="L41" s="15"/>
    </row>
    <row r="42" spans="2:12" s="9" customFormat="1" ht="16.5" customHeight="1" x14ac:dyDescent="0.25">
      <c r="B42" s="15"/>
      <c r="C42" s="15"/>
      <c r="D42" s="15"/>
      <c r="E42" s="15"/>
      <c r="F42" s="15"/>
      <c r="G42" s="15"/>
      <c r="H42" s="15"/>
      <c r="I42" s="15"/>
      <c r="J42" s="15"/>
      <c r="K42" s="15"/>
      <c r="L42" s="15"/>
    </row>
    <row r="43" spans="2:12" s="9" customFormat="1" x14ac:dyDescent="0.25">
      <c r="B43" s="15"/>
      <c r="C43" s="15"/>
      <c r="D43" s="15"/>
      <c r="E43" s="15"/>
      <c r="F43" s="15"/>
      <c r="G43" s="15"/>
      <c r="H43" s="15"/>
      <c r="I43" s="15"/>
      <c r="J43" s="15"/>
      <c r="K43" s="15"/>
      <c r="L43" s="15"/>
    </row>
    <row r="44" spans="2:12" s="9" customFormat="1" x14ac:dyDescent="0.25"/>
    <row r="45" spans="2:12" s="10" customFormat="1" x14ac:dyDescent="0.25"/>
    <row r="46" spans="2:12" s="3" customFormat="1" ht="12.75" customHeight="1" x14ac:dyDescent="0.25">
      <c r="B46" s="1531"/>
      <c r="C46" s="1532"/>
      <c r="D46" s="1532"/>
      <c r="E46" s="1532"/>
      <c r="F46" s="1532"/>
      <c r="G46" s="1532"/>
      <c r="H46" s="1532"/>
      <c r="I46" s="1532"/>
      <c r="J46" s="1532"/>
      <c r="K46" s="1532"/>
      <c r="L46" s="107"/>
    </row>
  </sheetData>
  <mergeCells count="12">
    <mergeCell ref="B3:I3"/>
    <mergeCell ref="B4:T4"/>
    <mergeCell ref="B5:AB5"/>
    <mergeCell ref="B6:AC6"/>
    <mergeCell ref="B8:B10"/>
    <mergeCell ref="D8:D10"/>
    <mergeCell ref="E8:S8"/>
    <mergeCell ref="B12:B16"/>
    <mergeCell ref="B17:B21"/>
    <mergeCell ref="B23:D23"/>
    <mergeCell ref="C37:I37"/>
    <mergeCell ref="B46:K46"/>
  </mergeCells>
  <printOptions horizontalCentered="1"/>
  <pageMargins left="0" right="0" top="0.43307086614173229" bottom="0.43307086614173229" header="0" footer="0"/>
  <pageSetup paperSize="9" orientation="landscape" horizontalDpi="300" verticalDpi="300" r:id="rId1"/>
  <headerFooter alignWithMargins="0"/>
  <rowBreaks count="1" manualBreakCount="1">
    <brk id="41" max="16383" man="1"/>
  </row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Hoja20">
    <tabColor theme="0"/>
    <pageSetUpPr fitToPage="1"/>
  </sheetPr>
  <dimension ref="B1:AD56"/>
  <sheetViews>
    <sheetView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1796875" style="615" bestFit="1" customWidth="1"/>
    <col min="10" max="10" width="7.54296875" style="615" customWidth="1"/>
    <col min="11" max="11" width="6.1796875" style="615" bestFit="1" customWidth="1"/>
    <col min="12" max="12" width="7.26953125" style="615" customWidth="1"/>
    <col min="13" max="13" width="5.7265625" style="615" customWidth="1"/>
    <col min="14" max="14" width="7.453125" style="615" customWidth="1"/>
    <col min="15" max="15" width="6.1796875" style="615" bestFit="1" customWidth="1"/>
    <col min="16" max="16" width="8.54296875" style="615" customWidth="1"/>
    <col min="17" max="17" width="6" style="615" customWidth="1"/>
    <col min="18" max="18" width="7.26953125" style="615" customWidth="1"/>
    <col min="19" max="19" width="6.1796875" style="615" bestFit="1" customWidth="1"/>
    <col min="20" max="20" width="6.81640625" style="615" customWidth="1"/>
    <col min="21" max="21" width="5.453125" style="615" customWidth="1"/>
    <col min="22" max="22" width="9.26953125" style="615" customWidth="1"/>
    <col min="23" max="23" width="6.7265625" style="615" customWidth="1"/>
    <col min="24" max="24" width="0.54296875" style="732" customWidth="1"/>
    <col min="25" max="25" width="10.453125" style="732" customWidth="1"/>
    <col min="26" max="26" width="1.453125" style="615" customWidth="1"/>
    <col min="27" max="16384" width="11.453125" style="615"/>
  </cols>
  <sheetData>
    <row r="1" spans="2:30" s="613" customFormat="1" ht="9" customHeight="1" x14ac:dyDescent="0.25">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35">
      <c r="B2" s="718"/>
      <c r="C2" s="718"/>
      <c r="D2" s="718"/>
      <c r="E2" s="718"/>
      <c r="F2" s="718"/>
      <c r="G2" s="718"/>
      <c r="H2" s="718"/>
      <c r="I2" s="718"/>
      <c r="J2" s="718"/>
      <c r="K2" s="718"/>
      <c r="X2" s="667"/>
      <c r="Y2" s="667"/>
    </row>
    <row r="3" spans="2:30" s="621" customFormat="1" ht="18.75" customHeight="1" x14ac:dyDescent="0.25">
      <c r="B3" s="1483" t="s">
        <v>413</v>
      </c>
      <c r="C3" s="1483"/>
      <c r="D3" s="1483"/>
      <c r="E3" s="1483"/>
      <c r="F3" s="1483"/>
      <c r="G3" s="1483"/>
      <c r="H3" s="1483"/>
      <c r="I3" s="1483"/>
      <c r="J3" s="1483"/>
      <c r="K3" s="1483"/>
      <c r="L3" s="1483"/>
      <c r="M3" s="1483"/>
      <c r="N3" s="1483"/>
      <c r="O3" s="1483"/>
      <c r="P3" s="1483"/>
      <c r="Q3" s="1483"/>
      <c r="R3" s="1483"/>
      <c r="S3" s="1483"/>
      <c r="T3" s="1483"/>
      <c r="U3" s="1483"/>
      <c r="V3" s="1483"/>
      <c r="W3" s="1483"/>
      <c r="X3" s="1483"/>
      <c r="Y3" s="821"/>
    </row>
    <row r="4" spans="2:30" s="621" customFormat="1" ht="14.25" customHeight="1" x14ac:dyDescent="0.25">
      <c r="B4" s="1420" t="str">
        <f>porsaad!$B$6</f>
        <v>Situación a 30 de noviembre de 2024</v>
      </c>
      <c r="C4" s="1420"/>
      <c r="D4" s="1420"/>
      <c r="E4" s="1420"/>
      <c r="F4" s="1420"/>
      <c r="G4" s="1420"/>
      <c r="H4" s="1420"/>
      <c r="I4" s="1420"/>
      <c r="J4" s="1420"/>
      <c r="K4" s="1420"/>
      <c r="L4" s="1420"/>
      <c r="M4" s="1420"/>
      <c r="N4" s="1420"/>
      <c r="O4" s="1420"/>
      <c r="P4" s="1420"/>
      <c r="Q4" s="1420"/>
      <c r="R4" s="1420"/>
      <c r="S4" s="1420"/>
      <c r="T4" s="1420"/>
      <c r="U4" s="1420"/>
      <c r="V4" s="1420"/>
      <c r="W4" s="1420"/>
      <c r="X4" s="622"/>
      <c r="Y4" s="822"/>
    </row>
    <row r="5" spans="2:30" s="621" customFormat="1" ht="5.25" customHeight="1" x14ac:dyDescent="0.25">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5">
      <c r="B6" s="623"/>
      <c r="C6" s="623"/>
      <c r="D6" s="668"/>
      <c r="E6" s="623"/>
      <c r="F6" s="1535" t="s">
        <v>52</v>
      </c>
      <c r="G6" s="1536"/>
      <c r="H6" s="1536"/>
      <c r="I6" s="1536"/>
      <c r="J6" s="1536"/>
      <c r="K6" s="1536"/>
      <c r="L6" s="1536"/>
      <c r="M6" s="1536"/>
      <c r="N6" s="1536"/>
      <c r="O6" s="1536"/>
      <c r="P6" s="1536"/>
      <c r="Q6" s="1536"/>
      <c r="R6" s="1536"/>
      <c r="S6" s="1536"/>
      <c r="T6" s="1536"/>
      <c r="U6" s="1536"/>
      <c r="V6" s="1536"/>
      <c r="W6" s="1537"/>
      <c r="X6" s="825"/>
      <c r="Y6" s="826"/>
    </row>
    <row r="7" spans="2:30" s="621" customFormat="1" ht="64.5" customHeight="1" x14ac:dyDescent="0.25">
      <c r="B7" s="1497" t="s">
        <v>12</v>
      </c>
      <c r="C7" s="625"/>
      <c r="D7" s="871" t="s">
        <v>245</v>
      </c>
      <c r="E7" s="625"/>
      <c r="F7" s="1538" t="s">
        <v>54</v>
      </c>
      <c r="G7" s="1539"/>
      <c r="H7" s="1540" t="s">
        <v>55</v>
      </c>
      <c r="I7" s="1541"/>
      <c r="J7" s="1542" t="s">
        <v>56</v>
      </c>
      <c r="K7" s="1543"/>
      <c r="L7" s="1542" t="s">
        <v>57</v>
      </c>
      <c r="M7" s="1544"/>
      <c r="N7" s="1543" t="s">
        <v>58</v>
      </c>
      <c r="O7" s="1543"/>
      <c r="P7" s="1542" t="s">
        <v>59</v>
      </c>
      <c r="Q7" s="1544"/>
      <c r="R7" s="1540" t="s">
        <v>60</v>
      </c>
      <c r="S7" s="1541"/>
      <c r="T7" s="1542" t="s">
        <v>61</v>
      </c>
      <c r="U7" s="1544"/>
      <c r="V7" s="1542" t="s">
        <v>0</v>
      </c>
      <c r="W7" s="1545"/>
      <c r="X7" s="627"/>
      <c r="Y7" s="855" t="s">
        <v>481</v>
      </c>
      <c r="AD7" s="827"/>
    </row>
    <row r="8" spans="2:30" s="626" customFormat="1" ht="20.25" customHeight="1" x14ac:dyDescent="0.25">
      <c r="B8" s="1498"/>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5">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5">
      <c r="B10" s="674" t="s">
        <v>8</v>
      </c>
      <c r="C10" s="633"/>
      <c r="D10" s="830">
        <v>291702</v>
      </c>
      <c r="E10" s="633"/>
      <c r="F10" s="675">
        <v>601</v>
      </c>
      <c r="G10" s="676">
        <v>0.13884204349613968</v>
      </c>
      <c r="H10" s="675">
        <v>138622</v>
      </c>
      <c r="I10" s="676">
        <v>32.024229207191141</v>
      </c>
      <c r="J10" s="675">
        <v>159122</v>
      </c>
      <c r="K10" s="676">
        <v>36.760105898823191</v>
      </c>
      <c r="L10" s="675">
        <v>14782</v>
      </c>
      <c r="M10" s="676">
        <v>3.4149136222295122</v>
      </c>
      <c r="N10" s="675">
        <v>28511</v>
      </c>
      <c r="O10" s="676">
        <v>6.5865648953717777</v>
      </c>
      <c r="P10" s="675">
        <v>5044</v>
      </c>
      <c r="Q10" s="676">
        <v>1.1652566845166865</v>
      </c>
      <c r="R10" s="675">
        <v>86172</v>
      </c>
      <c r="S10" s="676">
        <v>19.907315427869133</v>
      </c>
      <c r="T10" s="675">
        <v>12</v>
      </c>
      <c r="U10" s="676">
        <f t="shared" ref="U10:U27" si="0">T10*100/$V10</f>
        <v>2.7722205024187626E-3</v>
      </c>
      <c r="V10" s="831">
        <f>F10+H10+J10+L10+N10+P10+R10+T10</f>
        <v>432866</v>
      </c>
      <c r="W10" s="676">
        <f t="shared" ref="V10:W27" si="1">G10+I10+K10+M10+O10+Q10+S10+U10</f>
        <v>100.00000000000001</v>
      </c>
      <c r="X10" s="678"/>
      <c r="Y10" s="832">
        <f t="shared" ref="Y10:Y27" si="2">V10/D10</f>
        <v>1.4839322322095838</v>
      </c>
    </row>
    <row r="11" spans="2:30" s="633" customFormat="1" ht="18" customHeight="1" x14ac:dyDescent="0.25">
      <c r="B11" s="682" t="s">
        <v>7</v>
      </c>
      <c r="D11" s="833">
        <v>44856</v>
      </c>
      <c r="F11" s="683">
        <v>4501</v>
      </c>
      <c r="G11" s="684">
        <v>7.5671222743397051</v>
      </c>
      <c r="H11" s="683">
        <v>10548</v>
      </c>
      <c r="I11" s="684">
        <v>17.733393856861856</v>
      </c>
      <c r="J11" s="683">
        <v>5589</v>
      </c>
      <c r="K11" s="684">
        <v>9.3962778029959146</v>
      </c>
      <c r="L11" s="683">
        <v>1806</v>
      </c>
      <c r="M11" s="684">
        <v>3.0362636808392596</v>
      </c>
      <c r="N11" s="683">
        <v>4130</v>
      </c>
      <c r="O11" s="684">
        <v>6.9433936887409429</v>
      </c>
      <c r="P11" s="683">
        <v>9727</v>
      </c>
      <c r="Q11" s="684">
        <v>16.353121164741683</v>
      </c>
      <c r="R11" s="683">
        <v>23180</v>
      </c>
      <c r="S11" s="684">
        <v>38.970427531480638</v>
      </c>
      <c r="T11" s="683">
        <v>0</v>
      </c>
      <c r="U11" s="684">
        <f t="shared" si="0"/>
        <v>0</v>
      </c>
      <c r="V11" s="834">
        <f t="shared" si="1"/>
        <v>59481</v>
      </c>
      <c r="W11" s="684">
        <f t="shared" si="1"/>
        <v>100</v>
      </c>
      <c r="X11" s="678"/>
      <c r="Y11" s="835">
        <f t="shared" si="2"/>
        <v>1.3260433386837882</v>
      </c>
    </row>
    <row r="12" spans="2:30" s="633" customFormat="1" ht="22.5" customHeight="1" x14ac:dyDescent="0.25">
      <c r="B12" s="682" t="s">
        <v>37</v>
      </c>
      <c r="D12" s="833">
        <v>32810</v>
      </c>
      <c r="F12" s="685">
        <v>7667</v>
      </c>
      <c r="G12" s="684">
        <v>17.105820932152341</v>
      </c>
      <c r="H12" s="685">
        <v>6158</v>
      </c>
      <c r="I12" s="684">
        <v>13.739095513263871</v>
      </c>
      <c r="J12" s="685">
        <v>7666</v>
      </c>
      <c r="K12" s="684">
        <v>17.10358983512193</v>
      </c>
      <c r="L12" s="685">
        <v>2216</v>
      </c>
      <c r="M12" s="684">
        <v>4.9441110193882336</v>
      </c>
      <c r="N12" s="685">
        <v>3835</v>
      </c>
      <c r="O12" s="684">
        <v>8.5562571116217843</v>
      </c>
      <c r="P12" s="685">
        <v>5012</v>
      </c>
      <c r="Q12" s="684">
        <v>11.182258316414181</v>
      </c>
      <c r="R12" s="685">
        <v>12243</v>
      </c>
      <c r="S12" s="684">
        <v>27.315320943307825</v>
      </c>
      <c r="T12" s="685">
        <v>24</v>
      </c>
      <c r="U12" s="684">
        <f t="shared" si="0"/>
        <v>5.3546328729836459E-2</v>
      </c>
      <c r="V12" s="834">
        <f t="shared" si="1"/>
        <v>44821</v>
      </c>
      <c r="W12" s="684">
        <f t="shared" si="1"/>
        <v>100</v>
      </c>
      <c r="X12" s="678"/>
      <c r="Y12" s="835">
        <f t="shared" si="2"/>
        <v>1.3660774154221274</v>
      </c>
    </row>
    <row r="13" spans="2:30" s="633" customFormat="1" ht="18" customHeight="1" x14ac:dyDescent="0.25">
      <c r="B13" s="682" t="s">
        <v>38</v>
      </c>
      <c r="D13" s="833">
        <v>31849</v>
      </c>
      <c r="F13" s="683">
        <v>4277</v>
      </c>
      <c r="G13" s="684">
        <v>8.0823160361313739</v>
      </c>
      <c r="H13" s="683">
        <v>16553</v>
      </c>
      <c r="I13" s="684">
        <v>31.280471673154693</v>
      </c>
      <c r="J13" s="683">
        <v>2304</v>
      </c>
      <c r="K13" s="684">
        <v>4.3539060433122945</v>
      </c>
      <c r="L13" s="683">
        <v>1764</v>
      </c>
      <c r="M13" s="684">
        <v>3.3334593144109754</v>
      </c>
      <c r="N13" s="683">
        <v>3007</v>
      </c>
      <c r="O13" s="684">
        <v>5.6823765070486409</v>
      </c>
      <c r="P13" s="683">
        <v>816</v>
      </c>
      <c r="Q13" s="684">
        <v>1.542008390339771</v>
      </c>
      <c r="R13" s="683">
        <v>24197</v>
      </c>
      <c r="S13" s="684">
        <v>45.725462035602256</v>
      </c>
      <c r="T13" s="683">
        <v>0</v>
      </c>
      <c r="U13" s="684">
        <f t="shared" si="0"/>
        <v>0</v>
      </c>
      <c r="V13" s="834">
        <f t="shared" si="1"/>
        <v>52918</v>
      </c>
      <c r="W13" s="684">
        <f t="shared" si="1"/>
        <v>100</v>
      </c>
      <c r="X13" s="678"/>
      <c r="Y13" s="835">
        <f t="shared" si="2"/>
        <v>1.6615278344689002</v>
      </c>
    </row>
    <row r="14" spans="2:30" s="633" customFormat="1" ht="18" customHeight="1" x14ac:dyDescent="0.25">
      <c r="B14" s="682" t="s">
        <v>6</v>
      </c>
      <c r="D14" s="833">
        <v>44273</v>
      </c>
      <c r="F14" s="683">
        <v>4505</v>
      </c>
      <c r="G14" s="684">
        <v>7.6653451532218275</v>
      </c>
      <c r="H14" s="683">
        <v>3948</v>
      </c>
      <c r="I14" s="684">
        <v>6.7175988157424582</v>
      </c>
      <c r="J14" s="683">
        <v>2759</v>
      </c>
      <c r="K14" s="684">
        <v>4.694492181518096</v>
      </c>
      <c r="L14" s="683">
        <v>6574</v>
      </c>
      <c r="M14" s="684">
        <v>11.18578890949618</v>
      </c>
      <c r="N14" s="683">
        <v>5979</v>
      </c>
      <c r="O14" s="684">
        <v>10.173384832655561</v>
      </c>
      <c r="P14" s="683">
        <v>15091</v>
      </c>
      <c r="Q14" s="684">
        <v>25.677630123700464</v>
      </c>
      <c r="R14" s="683">
        <v>19915</v>
      </c>
      <c r="S14" s="684">
        <v>33.885759983665416</v>
      </c>
      <c r="T14" s="683">
        <v>0</v>
      </c>
      <c r="U14" s="684">
        <f t="shared" si="0"/>
        <v>0</v>
      </c>
      <c r="V14" s="834">
        <f t="shared" si="1"/>
        <v>58771</v>
      </c>
      <c r="W14" s="684">
        <f t="shared" si="1"/>
        <v>100</v>
      </c>
      <c r="X14" s="678"/>
      <c r="Y14" s="835">
        <f t="shared" si="2"/>
        <v>1.3274682086147314</v>
      </c>
    </row>
    <row r="15" spans="2:30" s="633" customFormat="1" ht="18" customHeight="1" x14ac:dyDescent="0.25">
      <c r="B15" s="682" t="s">
        <v>5</v>
      </c>
      <c r="D15" s="833">
        <v>18285</v>
      </c>
      <c r="F15" s="685">
        <v>6748</v>
      </c>
      <c r="G15" s="684">
        <v>23.393191430354296</v>
      </c>
      <c r="H15" s="685">
        <v>3917</v>
      </c>
      <c r="I15" s="684">
        <v>13.579005754697359</v>
      </c>
      <c r="J15" s="685">
        <v>1447</v>
      </c>
      <c r="K15" s="684">
        <v>5.016293420231575</v>
      </c>
      <c r="L15" s="685">
        <v>2292</v>
      </c>
      <c r="M15" s="684">
        <v>7.9456423767593432</v>
      </c>
      <c r="N15" s="685">
        <v>4680</v>
      </c>
      <c r="O15" s="684">
        <v>16.224086528461484</v>
      </c>
      <c r="P15" s="685">
        <v>311</v>
      </c>
      <c r="Q15" s="684">
        <v>1.0781390834084448</v>
      </c>
      <c r="R15" s="685">
        <v>9451</v>
      </c>
      <c r="S15" s="684">
        <v>32.763641406087501</v>
      </c>
      <c r="T15" s="685">
        <v>0</v>
      </c>
      <c r="U15" s="684">
        <f t="shared" si="0"/>
        <v>0</v>
      </c>
      <c r="V15" s="834">
        <f t="shared" si="1"/>
        <v>28846</v>
      </c>
      <c r="W15" s="684">
        <f t="shared" si="1"/>
        <v>100.00000000000001</v>
      </c>
      <c r="X15" s="678"/>
      <c r="Y15" s="835">
        <f t="shared" si="2"/>
        <v>1.5775772491112934</v>
      </c>
    </row>
    <row r="16" spans="2:30" s="742" customFormat="1" ht="18" customHeight="1" x14ac:dyDescent="0.25">
      <c r="B16" s="836" t="s">
        <v>4</v>
      </c>
      <c r="D16" s="837">
        <v>125746</v>
      </c>
      <c r="E16" s="820"/>
      <c r="F16" s="838">
        <v>14293</v>
      </c>
      <c r="G16" s="839">
        <v>8.2553122671641539</v>
      </c>
      <c r="H16" s="838">
        <v>28035</v>
      </c>
      <c r="I16" s="839">
        <v>16.192379445179252</v>
      </c>
      <c r="J16" s="838">
        <v>20640</v>
      </c>
      <c r="K16" s="839">
        <v>11.921195353968244</v>
      </c>
      <c r="L16" s="838">
        <v>8183</v>
      </c>
      <c r="M16" s="839">
        <v>4.7263149991047548</v>
      </c>
      <c r="N16" s="838">
        <v>9102</v>
      </c>
      <c r="O16" s="839">
        <v>5.2571085325493687</v>
      </c>
      <c r="P16" s="838">
        <v>53696</v>
      </c>
      <c r="Q16" s="839">
        <v>31.013590393734443</v>
      </c>
      <c r="R16" s="838">
        <v>36517</v>
      </c>
      <c r="S16" s="839">
        <v>21.091390055274147</v>
      </c>
      <c r="T16" s="838">
        <v>2671</v>
      </c>
      <c r="U16" s="839">
        <f t="shared" si="0"/>
        <v>1.5427089530256386</v>
      </c>
      <c r="V16" s="840">
        <f t="shared" si="1"/>
        <v>173137</v>
      </c>
      <c r="W16" s="839">
        <f t="shared" si="1"/>
        <v>100</v>
      </c>
      <c r="X16" s="841"/>
      <c r="Y16" s="835">
        <f t="shared" si="2"/>
        <v>1.3768787873968158</v>
      </c>
    </row>
    <row r="17" spans="2:25" s="742" customFormat="1" ht="18" customHeight="1" x14ac:dyDescent="0.25">
      <c r="B17" s="836" t="s">
        <v>40</v>
      </c>
      <c r="D17" s="837">
        <v>76774</v>
      </c>
      <c r="E17" s="820"/>
      <c r="F17" s="838">
        <v>10230</v>
      </c>
      <c r="G17" s="839">
        <v>9.7718936267767074</v>
      </c>
      <c r="H17" s="838">
        <v>31237</v>
      </c>
      <c r="I17" s="839">
        <v>29.83818584747058</v>
      </c>
      <c r="J17" s="838">
        <v>15629</v>
      </c>
      <c r="K17" s="839">
        <v>14.929122726578022</v>
      </c>
      <c r="L17" s="838">
        <v>4294</v>
      </c>
      <c r="M17" s="839">
        <v>4.1017117530184928</v>
      </c>
      <c r="N17" s="838">
        <v>12537</v>
      </c>
      <c r="O17" s="839">
        <v>11.975584594222834</v>
      </c>
      <c r="P17" s="838">
        <v>11738</v>
      </c>
      <c r="Q17" s="839">
        <v>11.212364358856794</v>
      </c>
      <c r="R17" s="838">
        <v>19001</v>
      </c>
      <c r="S17" s="839">
        <v>18.150122268072749</v>
      </c>
      <c r="T17" s="838">
        <v>22</v>
      </c>
      <c r="U17" s="839">
        <f t="shared" si="0"/>
        <v>2.1014825003820879E-2</v>
      </c>
      <c r="V17" s="840">
        <f t="shared" si="1"/>
        <v>104688</v>
      </c>
      <c r="W17" s="839">
        <f t="shared" si="1"/>
        <v>99.999999999999986</v>
      </c>
      <c r="X17" s="841"/>
      <c r="Y17" s="835">
        <f t="shared" si="2"/>
        <v>1.3635866308906661</v>
      </c>
    </row>
    <row r="18" spans="2:25" s="742" customFormat="1" ht="18" customHeight="1" x14ac:dyDescent="0.25">
      <c r="B18" s="836" t="s">
        <v>41</v>
      </c>
      <c r="D18" s="837">
        <v>227099</v>
      </c>
      <c r="E18" s="820"/>
      <c r="F18" s="838">
        <v>17</v>
      </c>
      <c r="G18" s="839">
        <v>6.0773105398439203E-3</v>
      </c>
      <c r="H18" s="838">
        <v>35483</v>
      </c>
      <c r="I18" s="839">
        <v>12.684777052075402</v>
      </c>
      <c r="J18" s="838">
        <v>33809</v>
      </c>
      <c r="K18" s="839">
        <v>12.086340708328418</v>
      </c>
      <c r="L18" s="838">
        <v>14153</v>
      </c>
      <c r="M18" s="839">
        <v>5.0595397688477064</v>
      </c>
      <c r="N18" s="838">
        <v>38602</v>
      </c>
      <c r="O18" s="839">
        <v>13.799784791709119</v>
      </c>
      <c r="P18" s="838">
        <v>24191</v>
      </c>
      <c r="Q18" s="839">
        <v>8.6480128981978979</v>
      </c>
      <c r="R18" s="838">
        <v>133389</v>
      </c>
      <c r="S18" s="839">
        <v>47.685080917602392</v>
      </c>
      <c r="T18" s="838">
        <v>85</v>
      </c>
      <c r="U18" s="839">
        <f t="shared" si="0"/>
        <v>3.0386552699219603E-2</v>
      </c>
      <c r="V18" s="840">
        <f t="shared" si="1"/>
        <v>279729</v>
      </c>
      <c r="W18" s="839">
        <f t="shared" si="1"/>
        <v>100</v>
      </c>
      <c r="X18" s="841"/>
      <c r="Y18" s="835">
        <f t="shared" si="2"/>
        <v>1.2317491490495334</v>
      </c>
    </row>
    <row r="19" spans="2:25" s="742" customFormat="1" ht="18" customHeight="1" x14ac:dyDescent="0.25">
      <c r="B19" s="836" t="s">
        <v>3</v>
      </c>
      <c r="D19" s="837">
        <v>163267</v>
      </c>
      <c r="E19" s="820"/>
      <c r="F19" s="838">
        <v>1630</v>
      </c>
      <c r="G19" s="839">
        <v>0.65855392869840657</v>
      </c>
      <c r="H19" s="838">
        <v>82784</v>
      </c>
      <c r="I19" s="839">
        <v>33.446459161576001</v>
      </c>
      <c r="J19" s="838">
        <v>6085</v>
      </c>
      <c r="K19" s="839">
        <v>2.4584666602023337</v>
      </c>
      <c r="L19" s="838">
        <v>9460</v>
      </c>
      <c r="M19" s="839">
        <v>3.8220369113416721</v>
      </c>
      <c r="N19" s="838">
        <v>13797</v>
      </c>
      <c r="O19" s="839">
        <v>5.5742751866576166</v>
      </c>
      <c r="P19" s="838">
        <v>24933</v>
      </c>
      <c r="Q19" s="839">
        <v>10.073450984194706</v>
      </c>
      <c r="R19" s="838">
        <v>108076</v>
      </c>
      <c r="S19" s="839">
        <v>43.664953618410422</v>
      </c>
      <c r="T19" s="838">
        <v>747</v>
      </c>
      <c r="U19" s="839">
        <f t="shared" si="0"/>
        <v>0.30180354891884031</v>
      </c>
      <c r="V19" s="840">
        <f t="shared" si="1"/>
        <v>247512</v>
      </c>
      <c r="W19" s="839">
        <f t="shared" si="1"/>
        <v>100</v>
      </c>
      <c r="X19" s="841"/>
      <c r="Y19" s="835">
        <f t="shared" si="2"/>
        <v>1.5159952715490577</v>
      </c>
    </row>
    <row r="20" spans="2:25" s="633" customFormat="1" ht="18" customHeight="1" x14ac:dyDescent="0.25">
      <c r="B20" s="836" t="s">
        <v>2</v>
      </c>
      <c r="D20" s="833">
        <v>37195</v>
      </c>
      <c r="F20" s="683">
        <v>1716</v>
      </c>
      <c r="G20" s="684">
        <v>3.8489144087565044</v>
      </c>
      <c r="H20" s="683">
        <v>6924</v>
      </c>
      <c r="I20" s="684">
        <v>15.530235061905616</v>
      </c>
      <c r="J20" s="683">
        <v>941</v>
      </c>
      <c r="K20" s="684">
        <v>2.1106226448950296</v>
      </c>
      <c r="L20" s="683">
        <v>2420</v>
      </c>
      <c r="M20" s="684">
        <v>5.4279562174771216</v>
      </c>
      <c r="N20" s="683">
        <v>5388</v>
      </c>
      <c r="O20" s="684">
        <v>12.085052933787907</v>
      </c>
      <c r="P20" s="683">
        <v>20227</v>
      </c>
      <c r="Q20" s="684">
        <v>45.368293558227165</v>
      </c>
      <c r="R20" s="683">
        <v>6968</v>
      </c>
      <c r="S20" s="684">
        <v>15.628925174950655</v>
      </c>
      <c r="T20" s="683">
        <v>0</v>
      </c>
      <c r="U20" s="684">
        <f t="shared" si="0"/>
        <v>0</v>
      </c>
      <c r="V20" s="834">
        <f t="shared" si="1"/>
        <v>44584</v>
      </c>
      <c r="W20" s="684">
        <f t="shared" si="1"/>
        <v>100</v>
      </c>
      <c r="X20" s="678"/>
      <c r="Y20" s="835">
        <f t="shared" si="2"/>
        <v>1.1986557332974863</v>
      </c>
    </row>
    <row r="21" spans="2:25" s="633" customFormat="1" ht="18" customHeight="1" x14ac:dyDescent="0.25">
      <c r="B21" s="682" t="s">
        <v>35</v>
      </c>
      <c r="D21" s="833">
        <v>77075</v>
      </c>
      <c r="F21" s="683">
        <v>6242</v>
      </c>
      <c r="G21" s="684">
        <v>5.9701207031773054</v>
      </c>
      <c r="H21" s="683">
        <v>20502</v>
      </c>
      <c r="I21" s="684">
        <v>19.609005872563461</v>
      </c>
      <c r="J21" s="683">
        <v>24768</v>
      </c>
      <c r="K21" s="684">
        <v>23.68919410065612</v>
      </c>
      <c r="L21" s="683">
        <v>9091</v>
      </c>
      <c r="M21" s="684">
        <v>8.6950284063737406</v>
      </c>
      <c r="N21" s="683">
        <v>6848</v>
      </c>
      <c r="O21" s="684">
        <v>6.5497255006982034</v>
      </c>
      <c r="P21" s="683">
        <v>16295</v>
      </c>
      <c r="Q21" s="684">
        <v>15.585247814526465</v>
      </c>
      <c r="R21" s="683">
        <v>20673</v>
      </c>
      <c r="S21" s="684">
        <v>19.772557721368862</v>
      </c>
      <c r="T21" s="683">
        <v>135</v>
      </c>
      <c r="U21" s="684">
        <f t="shared" si="0"/>
        <v>0.12911988063584368</v>
      </c>
      <c r="V21" s="834">
        <f t="shared" si="1"/>
        <v>104554</v>
      </c>
      <c r="W21" s="684">
        <f t="shared" si="1"/>
        <v>100</v>
      </c>
      <c r="X21" s="678"/>
      <c r="Y21" s="835">
        <f t="shared" si="2"/>
        <v>1.3565228673370093</v>
      </c>
    </row>
    <row r="22" spans="2:25" s="633" customFormat="1" ht="21" customHeight="1" x14ac:dyDescent="0.25">
      <c r="B22" s="682" t="s">
        <v>42</v>
      </c>
      <c r="D22" s="833">
        <v>189638</v>
      </c>
      <c r="F22" s="683">
        <v>5901</v>
      </c>
      <c r="G22" s="684">
        <v>2.2404890272609919</v>
      </c>
      <c r="H22" s="683">
        <v>79083</v>
      </c>
      <c r="I22" s="684">
        <v>30.026197888981699</v>
      </c>
      <c r="J22" s="683">
        <v>54744</v>
      </c>
      <c r="K22" s="684">
        <v>20.785177310350065</v>
      </c>
      <c r="L22" s="683">
        <v>18659</v>
      </c>
      <c r="M22" s="684">
        <v>7.0844407320221734</v>
      </c>
      <c r="N22" s="683">
        <v>24818</v>
      </c>
      <c r="O22" s="684">
        <v>9.4228870833016938</v>
      </c>
      <c r="P22" s="683">
        <v>28978</v>
      </c>
      <c r="Q22" s="684">
        <v>11.002354013212848</v>
      </c>
      <c r="R22" s="683">
        <v>51114</v>
      </c>
      <c r="S22" s="684">
        <v>19.406940542182397</v>
      </c>
      <c r="T22" s="683">
        <v>83</v>
      </c>
      <c r="U22" s="684">
        <f t="shared" si="0"/>
        <v>3.1513402688131215E-2</v>
      </c>
      <c r="V22" s="834">
        <f t="shared" si="1"/>
        <v>263380</v>
      </c>
      <c r="W22" s="684">
        <f t="shared" si="1"/>
        <v>100</v>
      </c>
      <c r="X22" s="678"/>
      <c r="Y22" s="835">
        <f t="shared" si="2"/>
        <v>1.3888566637488267</v>
      </c>
    </row>
    <row r="23" spans="2:25" s="633" customFormat="1" ht="18" customHeight="1" x14ac:dyDescent="0.25">
      <c r="B23" s="682" t="s">
        <v>43</v>
      </c>
      <c r="D23" s="833">
        <v>44420</v>
      </c>
      <c r="F23" s="683">
        <v>3579</v>
      </c>
      <c r="G23" s="684">
        <v>6.2328027585246071</v>
      </c>
      <c r="H23" s="683">
        <v>12623</v>
      </c>
      <c r="I23" s="684">
        <v>21.982863710772875</v>
      </c>
      <c r="J23" s="683">
        <v>3892</v>
      </c>
      <c r="K23" s="684">
        <v>6.7778900073142694</v>
      </c>
      <c r="L23" s="683">
        <v>4185</v>
      </c>
      <c r="M23" s="684">
        <v>7.2881473999512378</v>
      </c>
      <c r="N23" s="683">
        <v>5357</v>
      </c>
      <c r="O23" s="684">
        <v>9.3291769704991125</v>
      </c>
      <c r="P23" s="683">
        <v>1397</v>
      </c>
      <c r="Q23" s="684">
        <v>2.4328654522656823</v>
      </c>
      <c r="R23" s="683">
        <v>26386</v>
      </c>
      <c r="S23" s="684">
        <v>45.951029222249311</v>
      </c>
      <c r="T23" s="683">
        <v>3</v>
      </c>
      <c r="U23" s="684">
        <f t="shared" si="0"/>
        <v>5.2244784229041131E-3</v>
      </c>
      <c r="V23" s="834">
        <f>F23+H23+J23+L23+N23+P23+R23+T23</f>
        <v>57422</v>
      </c>
      <c r="W23" s="684">
        <f t="shared" si="1"/>
        <v>99.999999999999986</v>
      </c>
      <c r="X23" s="678"/>
      <c r="Y23" s="835">
        <f t="shared" si="2"/>
        <v>1.2927059882935614</v>
      </c>
    </row>
    <row r="24" spans="2:25" s="633" customFormat="1" ht="22.5" customHeight="1" x14ac:dyDescent="0.25">
      <c r="B24" s="682" t="s">
        <v>44</v>
      </c>
      <c r="D24" s="833">
        <v>16137</v>
      </c>
      <c r="F24" s="685">
        <v>2262</v>
      </c>
      <c r="G24" s="686">
        <v>9.9920487675589715</v>
      </c>
      <c r="H24" s="685">
        <v>3419</v>
      </c>
      <c r="I24" s="684">
        <v>15.102924286597755</v>
      </c>
      <c r="J24" s="685">
        <v>1118</v>
      </c>
      <c r="K24" s="684">
        <v>4.9385988161498364</v>
      </c>
      <c r="L24" s="685">
        <v>803</v>
      </c>
      <c r="M24" s="684">
        <v>3.5471331389698735</v>
      </c>
      <c r="N24" s="685">
        <v>2538</v>
      </c>
      <c r="O24" s="684">
        <v>11.211237741849986</v>
      </c>
      <c r="P24" s="685">
        <v>2851</v>
      </c>
      <c r="Q24" s="684">
        <v>12.593868716317695</v>
      </c>
      <c r="R24" s="685">
        <v>9604</v>
      </c>
      <c r="S24" s="684">
        <v>42.424242424242422</v>
      </c>
      <c r="T24" s="685">
        <v>43</v>
      </c>
      <c r="U24" s="684">
        <f t="shared" si="0"/>
        <v>0.18994610831345526</v>
      </c>
      <c r="V24" s="842">
        <f t="shared" si="1"/>
        <v>22638</v>
      </c>
      <c r="W24" s="684">
        <f t="shared" si="1"/>
        <v>99.999999999999986</v>
      </c>
      <c r="X24" s="678"/>
      <c r="Y24" s="835">
        <f t="shared" si="2"/>
        <v>1.4028629856850716</v>
      </c>
    </row>
    <row r="25" spans="2:25" s="633" customFormat="1" ht="18" customHeight="1" x14ac:dyDescent="0.25">
      <c r="B25" s="682" t="s">
        <v>45</v>
      </c>
      <c r="D25" s="833">
        <v>70589</v>
      </c>
      <c r="F25" s="685">
        <v>1134</v>
      </c>
      <c r="G25" s="686">
        <v>1.1282122710495159</v>
      </c>
      <c r="H25" s="685">
        <v>26126</v>
      </c>
      <c r="I25" s="684">
        <v>25.992657666172533</v>
      </c>
      <c r="J25" s="685">
        <v>6001</v>
      </c>
      <c r="K25" s="684">
        <v>5.9703719916826676</v>
      </c>
      <c r="L25" s="685">
        <v>7753</v>
      </c>
      <c r="M25" s="684">
        <v>7.713430103568693</v>
      </c>
      <c r="N25" s="685">
        <v>13443</v>
      </c>
      <c r="O25" s="684">
        <v>13.374389382467939</v>
      </c>
      <c r="P25" s="685">
        <v>1363</v>
      </c>
      <c r="Q25" s="684">
        <v>1.3560434968611026</v>
      </c>
      <c r="R25" s="685">
        <v>37522</v>
      </c>
      <c r="S25" s="684">
        <v>37.330494562892362</v>
      </c>
      <c r="T25" s="685">
        <v>7171</v>
      </c>
      <c r="U25" s="684">
        <f t="shared" si="0"/>
        <v>7.1344005253051845</v>
      </c>
      <c r="V25" s="842">
        <f t="shared" si="1"/>
        <v>100513</v>
      </c>
      <c r="W25" s="684">
        <f t="shared" si="1"/>
        <v>100</v>
      </c>
      <c r="X25" s="678"/>
      <c r="Y25" s="835">
        <f t="shared" si="2"/>
        <v>1.4239187408803071</v>
      </c>
    </row>
    <row r="26" spans="2:25" s="633" customFormat="1" ht="18" customHeight="1" x14ac:dyDescent="0.25">
      <c r="B26" s="682" t="s">
        <v>46</v>
      </c>
      <c r="D26" s="833">
        <v>9320</v>
      </c>
      <c r="F26" s="685">
        <v>1149</v>
      </c>
      <c r="G26" s="686">
        <v>8.0784644589748993</v>
      </c>
      <c r="H26" s="685">
        <v>3738</v>
      </c>
      <c r="I26" s="684">
        <v>26.281375237291712</v>
      </c>
      <c r="J26" s="685">
        <v>3695</v>
      </c>
      <c r="K26" s="684">
        <v>25.979048020811362</v>
      </c>
      <c r="L26" s="685">
        <v>1410</v>
      </c>
      <c r="M26" s="684">
        <v>9.9135203543556205</v>
      </c>
      <c r="N26" s="685">
        <v>2022</v>
      </c>
      <c r="O26" s="684">
        <v>14.216410040075933</v>
      </c>
      <c r="P26" s="685">
        <v>1026</v>
      </c>
      <c r="Q26" s="684">
        <v>7.2136680025311115</v>
      </c>
      <c r="R26" s="685">
        <v>1183</v>
      </c>
      <c r="S26" s="684">
        <v>8.3175138859593609</v>
      </c>
      <c r="T26" s="685">
        <v>0</v>
      </c>
      <c r="U26" s="684">
        <f t="shared" si="0"/>
        <v>0</v>
      </c>
      <c r="V26" s="842">
        <f t="shared" si="1"/>
        <v>14223</v>
      </c>
      <c r="W26" s="684">
        <f t="shared" si="1"/>
        <v>99.999999999999986</v>
      </c>
      <c r="X26" s="678"/>
      <c r="Y26" s="835">
        <f t="shared" si="2"/>
        <v>1.5260729613733905</v>
      </c>
    </row>
    <row r="27" spans="2:25" s="633" customFormat="1" ht="18" customHeight="1" x14ac:dyDescent="0.25">
      <c r="B27" s="682" t="s">
        <v>1</v>
      </c>
      <c r="D27" s="833">
        <v>3690</v>
      </c>
      <c r="F27" s="685">
        <v>692</v>
      </c>
      <c r="G27" s="686">
        <v>14.036511156186613</v>
      </c>
      <c r="H27" s="685">
        <v>791</v>
      </c>
      <c r="I27" s="684">
        <v>16.044624746450303</v>
      </c>
      <c r="J27" s="685">
        <v>1294</v>
      </c>
      <c r="K27" s="684">
        <v>26.247464503042597</v>
      </c>
      <c r="L27" s="685">
        <v>66</v>
      </c>
      <c r="M27" s="684">
        <v>1.3387423935091278</v>
      </c>
      <c r="N27" s="685">
        <v>224</v>
      </c>
      <c r="O27" s="684">
        <v>4.5436105476673427</v>
      </c>
      <c r="P27" s="685">
        <v>4</v>
      </c>
      <c r="Q27" s="684">
        <v>8.1135902636916835E-2</v>
      </c>
      <c r="R27" s="685">
        <v>1859</v>
      </c>
      <c r="S27" s="684">
        <v>37.707910750507097</v>
      </c>
      <c r="T27" s="685">
        <v>0</v>
      </c>
      <c r="U27" s="684">
        <f t="shared" si="0"/>
        <v>0</v>
      </c>
      <c r="V27" s="834">
        <f t="shared" si="1"/>
        <v>4930</v>
      </c>
      <c r="W27" s="684">
        <f t="shared" si="1"/>
        <v>100</v>
      </c>
      <c r="X27" s="678"/>
      <c r="Y27" s="835">
        <f t="shared" si="2"/>
        <v>1.3360433604336044</v>
      </c>
    </row>
    <row r="28" spans="2:25" s="633" customFormat="1" ht="8.25" customHeight="1" x14ac:dyDescent="0.25">
      <c r="B28" s="688"/>
      <c r="D28" s="843"/>
      <c r="F28" s="689"/>
      <c r="G28" s="844"/>
      <c r="H28" s="689"/>
      <c r="I28" s="845"/>
      <c r="J28" s="689"/>
      <c r="K28" s="845"/>
      <c r="L28" s="689"/>
      <c r="M28" s="845"/>
      <c r="N28" s="689"/>
      <c r="O28" s="844"/>
      <c r="P28" s="689"/>
      <c r="Q28" s="844"/>
      <c r="R28" s="689"/>
      <c r="S28" s="844"/>
      <c r="T28" s="689"/>
      <c r="U28" s="844"/>
      <c r="V28" s="691"/>
      <c r="W28" s="845"/>
      <c r="X28" s="678"/>
      <c r="Y28" s="846"/>
    </row>
    <row r="29" spans="2:25" s="633" customFormat="1" ht="3" customHeight="1" x14ac:dyDescent="0.25">
      <c r="B29" s="630"/>
      <c r="C29" s="631"/>
      <c r="D29" s="847"/>
      <c r="E29" s="631"/>
      <c r="F29" s="630"/>
      <c r="G29" s="630"/>
      <c r="H29" s="630"/>
      <c r="I29" s="630"/>
      <c r="J29" s="630"/>
      <c r="K29" s="630"/>
      <c r="L29" s="630"/>
      <c r="M29" s="630"/>
      <c r="N29" s="630"/>
      <c r="O29" s="630"/>
      <c r="P29" s="630"/>
      <c r="Q29" s="630"/>
      <c r="R29" s="630"/>
      <c r="S29" s="630"/>
      <c r="T29" s="630"/>
      <c r="U29" s="630"/>
      <c r="V29" s="848"/>
      <c r="W29" s="630"/>
      <c r="X29" s="630"/>
      <c r="Y29" s="630"/>
    </row>
    <row r="30" spans="2:25" s="1229" customFormat="1" ht="20.25" customHeight="1" x14ac:dyDescent="0.25">
      <c r="B30" s="1253" t="s">
        <v>0</v>
      </c>
      <c r="D30" s="1270">
        <f>SUM(D10:D29)</f>
        <v>1504725</v>
      </c>
      <c r="F30" s="1254">
        <f>SUM(F10:F27)</f>
        <v>77144</v>
      </c>
      <c r="G30" s="1255">
        <f>F30*100/$V30</f>
        <v>3.6822683200533839</v>
      </c>
      <c r="H30" s="1254">
        <f>SUM(H10:H27)</f>
        <v>510491</v>
      </c>
      <c r="I30" s="1255">
        <f>H30*100/$V30</f>
        <v>24.366960968738617</v>
      </c>
      <c r="J30" s="1254">
        <f>SUM(J10:J27)</f>
        <v>351503</v>
      </c>
      <c r="K30" s="1255">
        <f>J30*100/$V30</f>
        <v>16.778082045314278</v>
      </c>
      <c r="L30" s="1254">
        <f>SUM(L10:L27)</f>
        <v>109911</v>
      </c>
      <c r="M30" s="1255">
        <f>L30*100/$V30</f>
        <v>5.2463158939825192</v>
      </c>
      <c r="N30" s="1254">
        <f>SUM(N10:N27)</f>
        <v>184818</v>
      </c>
      <c r="O30" s="1255">
        <f>N30*100/$V30</f>
        <v>8.8218068336568791</v>
      </c>
      <c r="P30" s="1254">
        <f>SUM(P10:P27)</f>
        <v>222700</v>
      </c>
      <c r="Q30" s="1255">
        <f>P30*100/$V30</f>
        <v>10.630005637196524</v>
      </c>
      <c r="R30" s="1254">
        <f>SUM(R10:R27)</f>
        <v>627450</v>
      </c>
      <c r="S30" s="1255">
        <f>R30*100/$V30</f>
        <v>29.949694822896088</v>
      </c>
      <c r="T30" s="1254">
        <f>SUM(T10:T28)</f>
        <v>10996</v>
      </c>
      <c r="U30" s="1255">
        <f>T30*100/$V30</f>
        <v>0.5248654781617107</v>
      </c>
      <c r="V30" s="1254">
        <f>SUM(V10:V27)</f>
        <v>2095013</v>
      </c>
      <c r="W30" s="1255">
        <f>G30+I30+K30+M30+O30+Q30+S30+U30</f>
        <v>100.00000000000001</v>
      </c>
      <c r="X30" s="1271"/>
      <c r="Y30" s="1272">
        <f>(V30/D30)</f>
        <v>1.3922896210270981</v>
      </c>
    </row>
    <row r="31" spans="2:25" s="631" customFormat="1" ht="5.25" customHeight="1" x14ac:dyDescent="0.25">
      <c r="B31" s="644"/>
      <c r="C31" s="645"/>
      <c r="D31" s="646"/>
      <c r="E31" s="645"/>
      <c r="F31" s="646"/>
      <c r="G31" s="849"/>
      <c r="H31" s="646"/>
      <c r="I31" s="849"/>
      <c r="J31" s="646"/>
      <c r="K31" s="849"/>
      <c r="L31" s="646"/>
      <c r="M31" s="849"/>
      <c r="N31" s="646"/>
      <c r="O31" s="849"/>
      <c r="P31" s="646"/>
      <c r="Q31" s="849"/>
      <c r="R31" s="646"/>
      <c r="S31" s="849"/>
      <c r="T31" s="646"/>
      <c r="U31" s="849"/>
      <c r="V31" s="646"/>
      <c r="W31" s="849"/>
      <c r="X31" s="849"/>
      <c r="Y31" s="849"/>
    </row>
    <row r="32" spans="2:25" s="697" customFormat="1" ht="18.75" customHeight="1" x14ac:dyDescent="0.25">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35">
      <c r="B33" s="698" t="s">
        <v>47</v>
      </c>
      <c r="X33" s="697"/>
      <c r="Y33" s="697"/>
    </row>
    <row r="34" spans="2:25" s="852" customFormat="1" x14ac:dyDescent="0.25">
      <c r="X34" s="697"/>
      <c r="Y34" s="697"/>
    </row>
    <row r="35" spans="2:25" s="852" customFormat="1" x14ac:dyDescent="0.25">
      <c r="X35" s="697"/>
      <c r="Y35" s="697"/>
    </row>
    <row r="36" spans="2:25" s="852" customFormat="1" x14ac:dyDescent="0.25">
      <c r="D36" s="853"/>
      <c r="T36" s="697"/>
      <c r="U36" s="697"/>
    </row>
    <row r="37" spans="2:25" s="852" customFormat="1" x14ac:dyDescent="0.25">
      <c r="T37" s="697"/>
      <c r="U37" s="697"/>
    </row>
    <row r="38" spans="2:25" s="852" customFormat="1" x14ac:dyDescent="0.25">
      <c r="T38" s="697"/>
      <c r="U38" s="697"/>
    </row>
    <row r="39" spans="2:25" s="852" customFormat="1" x14ac:dyDescent="0.25">
      <c r="T39" s="697"/>
      <c r="U39" s="697"/>
    </row>
    <row r="40" spans="2:25" s="852" customFormat="1" x14ac:dyDescent="0.25">
      <c r="T40" s="697"/>
      <c r="U40" s="697"/>
    </row>
    <row r="41" spans="2:25" s="852" customFormat="1" x14ac:dyDescent="0.25">
      <c r="T41" s="697"/>
      <c r="U41" s="697"/>
    </row>
    <row r="42" spans="2:25" x14ac:dyDescent="0.25">
      <c r="T42" s="732"/>
      <c r="U42" s="732"/>
      <c r="X42" s="615"/>
      <c r="Y42" s="615"/>
    </row>
    <row r="43" spans="2:25" x14ac:dyDescent="0.25">
      <c r="T43" s="732"/>
      <c r="U43" s="732"/>
      <c r="X43" s="615"/>
      <c r="Y43" s="615"/>
    </row>
    <row r="44" spans="2:25" x14ac:dyDescent="0.25">
      <c r="T44" s="732"/>
      <c r="U44" s="732"/>
      <c r="X44" s="615"/>
      <c r="Y44" s="615"/>
    </row>
    <row r="45" spans="2:25" x14ac:dyDescent="0.25">
      <c r="T45" s="732"/>
      <c r="U45" s="732"/>
      <c r="X45" s="615"/>
      <c r="Y45" s="615"/>
    </row>
    <row r="46" spans="2:25" x14ac:dyDescent="0.25">
      <c r="T46" s="732"/>
      <c r="U46" s="732"/>
      <c r="X46" s="615"/>
      <c r="Y46" s="615"/>
    </row>
    <row r="47" spans="2:25" x14ac:dyDescent="0.25">
      <c r="T47" s="732"/>
      <c r="U47" s="732"/>
      <c r="X47" s="615"/>
      <c r="Y47" s="615"/>
    </row>
    <row r="48" spans="2:25" x14ac:dyDescent="0.25">
      <c r="T48" s="732"/>
      <c r="U48" s="732"/>
      <c r="X48" s="615"/>
      <c r="Y48" s="615"/>
    </row>
    <row r="49" spans="20:25" x14ac:dyDescent="0.25">
      <c r="T49" s="732"/>
      <c r="U49" s="732"/>
      <c r="X49" s="615"/>
      <c r="Y49" s="615"/>
    </row>
    <row r="50" spans="20:25" x14ac:dyDescent="0.25">
      <c r="T50" s="732"/>
      <c r="U50" s="732"/>
      <c r="X50" s="615"/>
      <c r="Y50" s="615"/>
    </row>
    <row r="51" spans="20:25" x14ac:dyDescent="0.25">
      <c r="T51" s="732"/>
      <c r="U51" s="732"/>
      <c r="X51" s="615"/>
      <c r="Y51" s="615"/>
    </row>
    <row r="52" spans="20:25" x14ac:dyDescent="0.25">
      <c r="T52" s="732"/>
      <c r="U52" s="732"/>
      <c r="X52" s="615"/>
      <c r="Y52" s="615"/>
    </row>
    <row r="53" spans="20:25" x14ac:dyDescent="0.25">
      <c r="T53" s="732"/>
      <c r="U53" s="732"/>
      <c r="X53" s="615"/>
      <c r="Y53" s="615"/>
    </row>
    <row r="54" spans="20:25" x14ac:dyDescent="0.25">
      <c r="T54" s="732"/>
      <c r="U54" s="732"/>
      <c r="X54" s="615"/>
      <c r="Y54" s="615"/>
    </row>
    <row r="55" spans="20:25" x14ac:dyDescent="0.25">
      <c r="T55" s="732"/>
      <c r="U55" s="732"/>
      <c r="X55" s="615"/>
      <c r="Y55" s="615"/>
    </row>
    <row r="56" spans="20:25" x14ac:dyDescent="0.25">
      <c r="T56" s="732"/>
      <c r="U56" s="732"/>
      <c r="X56" s="615"/>
      <c r="Y56" s="615"/>
    </row>
  </sheetData>
  <mergeCells count="13">
    <mergeCell ref="B3:X3"/>
    <mergeCell ref="B4:W4"/>
    <mergeCell ref="F6:W6"/>
    <mergeCell ref="B7:B8"/>
    <mergeCell ref="F7:G7"/>
    <mergeCell ref="H7:I7"/>
    <mergeCell ref="J7:K7"/>
    <mergeCell ref="L7:M7"/>
    <mergeCell ref="N7:O7"/>
    <mergeCell ref="P7:Q7"/>
    <mergeCell ref="R7:S7"/>
    <mergeCell ref="T7:U7"/>
    <mergeCell ref="V7:W7"/>
  </mergeCells>
  <printOptions horizontalCentered="1"/>
  <pageMargins left="0" right="0" top="0.43307086614173229" bottom="0.43307086614173229" header="0" footer="0"/>
  <pageSetup paperSize="9" scale="88" orientation="landscape" horizontalDpi="300" verticalDpi="300"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Hoja42">
    <tabColor theme="0"/>
    <pageSetUpPr fitToPage="1"/>
  </sheetPr>
  <dimension ref="B1:Y56"/>
  <sheetViews>
    <sheetView zoomScaleNormal="100" workbookViewId="0">
      <selection activeCell="B4" sqref="B4:W4"/>
    </sheetView>
  </sheetViews>
  <sheetFormatPr baseColWidth="10" defaultColWidth="11.453125" defaultRowHeight="15" x14ac:dyDescent="0.25"/>
  <cols>
    <col min="1" max="1" width="0.7265625" style="1" customWidth="1"/>
    <col min="2" max="2" width="21.7265625" style="1" customWidth="1"/>
    <col min="3" max="3" width="0.54296875" style="1" customWidth="1"/>
    <col min="4" max="4" width="9.7265625" style="1" customWidth="1"/>
    <col min="5" max="5" width="0.7265625" style="1" customWidth="1"/>
    <col min="6" max="6" width="8" style="1" customWidth="1"/>
    <col min="7" max="7" width="5.54296875" style="1" customWidth="1"/>
    <col min="8" max="8" width="7.54296875" style="1" customWidth="1"/>
    <col min="9" max="9" width="5.453125" style="1" customWidth="1"/>
    <col min="10" max="10" width="7.54296875" style="1" customWidth="1"/>
    <col min="11" max="11" width="5.453125" style="1" customWidth="1"/>
    <col min="12" max="12" width="6.453125" style="1" customWidth="1"/>
    <col min="13" max="13" width="5.7265625" style="1" customWidth="1"/>
    <col min="14" max="14" width="8.81640625" style="1" customWidth="1"/>
    <col min="15" max="15" width="7.26953125" style="1" customWidth="1"/>
    <col min="16" max="16" width="7.1796875" style="1" customWidth="1"/>
    <col min="17" max="17" width="6" style="1" customWidth="1"/>
    <col min="18" max="18" width="7.26953125" style="1" customWidth="1"/>
    <col min="19" max="19" width="5.453125" style="1" customWidth="1"/>
    <col min="20" max="20" width="5.54296875" style="1" customWidth="1"/>
    <col min="21" max="21" width="5.453125" style="1" customWidth="1"/>
    <col min="22" max="22" width="8.54296875" style="1" customWidth="1"/>
    <col min="23" max="23" width="6.7265625" style="1" customWidth="1"/>
    <col min="24" max="24" width="0.54296875" style="22" customWidth="1"/>
    <col min="25" max="25" width="10.453125" style="22" customWidth="1"/>
    <col min="26" max="26" width="1.453125" style="1" customWidth="1"/>
    <col min="27" max="16384" width="11.453125" style="1"/>
  </cols>
  <sheetData>
    <row r="1" spans="2:25" s="2" customFormat="1" ht="9" customHeight="1" x14ac:dyDescent="0.25">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3">
      <c r="B2" s="18"/>
      <c r="C2" s="18"/>
      <c r="D2" s="18"/>
      <c r="E2" s="18"/>
      <c r="F2" s="18"/>
      <c r="G2" s="18"/>
      <c r="H2" s="18"/>
      <c r="I2" s="18"/>
      <c r="J2" s="18"/>
      <c r="K2" s="18"/>
      <c r="X2" s="17"/>
      <c r="Y2" s="17"/>
    </row>
    <row r="3" spans="2:25" s="217" customFormat="1" ht="21" x14ac:dyDescent="0.25">
      <c r="B3" s="1499" t="s">
        <v>414</v>
      </c>
      <c r="C3" s="1499"/>
      <c r="D3" s="1499"/>
      <c r="E3" s="1499"/>
      <c r="F3" s="1499"/>
      <c r="G3" s="1499"/>
      <c r="H3" s="1499"/>
      <c r="I3" s="1499"/>
      <c r="J3" s="1499"/>
      <c r="K3" s="1499"/>
      <c r="L3" s="1499"/>
      <c r="M3" s="1499"/>
      <c r="N3" s="1499"/>
      <c r="O3" s="1499"/>
      <c r="P3" s="1499"/>
      <c r="Q3" s="1499"/>
      <c r="R3" s="1499"/>
      <c r="S3" s="1499"/>
      <c r="T3" s="1499"/>
      <c r="U3" s="1499"/>
      <c r="V3" s="1499"/>
      <c r="W3" s="1499"/>
      <c r="X3" s="1499"/>
      <c r="Y3" s="218"/>
    </row>
    <row r="4" spans="2:25" s="217" customFormat="1" ht="14.25" customHeight="1" x14ac:dyDescent="0.25">
      <c r="B4" s="1420" t="str">
        <f>porsaad!$B$6</f>
        <v>Situación a 30 de noviembre de 2024</v>
      </c>
      <c r="C4" s="1420"/>
      <c r="D4" s="1420"/>
      <c r="E4" s="1420"/>
      <c r="F4" s="1420"/>
      <c r="G4" s="1420"/>
      <c r="H4" s="1420"/>
      <c r="I4" s="1420"/>
      <c r="J4" s="1420"/>
      <c r="K4" s="1420"/>
      <c r="L4" s="1420"/>
      <c r="M4" s="1420"/>
      <c r="N4" s="1420"/>
      <c r="O4" s="1420"/>
      <c r="P4" s="1420"/>
      <c r="Q4" s="1420"/>
      <c r="R4" s="1420"/>
      <c r="S4" s="1420"/>
      <c r="T4" s="1420"/>
      <c r="U4" s="1420"/>
      <c r="V4" s="1420"/>
      <c r="W4" s="1420"/>
      <c r="X4" s="216"/>
      <c r="Y4" s="216"/>
    </row>
    <row r="5" spans="2:25" s="4" customFormat="1" ht="5.25" customHeight="1" x14ac:dyDescent="0.25">
      <c r="B5" s="19"/>
      <c r="C5" s="19"/>
      <c r="D5" s="19"/>
      <c r="E5" s="19"/>
      <c r="F5" s="19"/>
      <c r="G5" s="19"/>
      <c r="H5" s="19"/>
      <c r="I5" s="19"/>
      <c r="J5" s="19"/>
      <c r="K5" s="19"/>
      <c r="L5" s="19"/>
      <c r="M5" s="19"/>
      <c r="N5" s="19"/>
      <c r="O5" s="19"/>
      <c r="P5" s="19"/>
      <c r="Q5" s="19"/>
      <c r="R5" s="19"/>
      <c r="S5" s="19"/>
      <c r="T5" s="19"/>
      <c r="U5" s="19"/>
      <c r="V5" s="19"/>
      <c r="W5" s="19"/>
      <c r="X5" s="20"/>
      <c r="Y5" s="20"/>
    </row>
    <row r="6" spans="2:25" s="132" customFormat="1" ht="19.5" customHeight="1" x14ac:dyDescent="0.25">
      <c r="B6" s="133"/>
      <c r="C6" s="133"/>
      <c r="D6" s="133"/>
      <c r="E6" s="133"/>
      <c r="F6" s="1502" t="s">
        <v>52</v>
      </c>
      <c r="G6" s="1502"/>
      <c r="H6" s="1502"/>
      <c r="I6" s="1502"/>
      <c r="J6" s="1502"/>
      <c r="K6" s="1502"/>
      <c r="L6" s="1502"/>
      <c r="M6" s="1502"/>
      <c r="N6" s="1502"/>
      <c r="O6" s="1502"/>
      <c r="P6" s="1502"/>
      <c r="Q6" s="1502"/>
      <c r="R6" s="1502"/>
      <c r="S6" s="1502"/>
      <c r="T6" s="1502"/>
      <c r="U6" s="1502"/>
      <c r="V6" s="1502"/>
      <c r="W6" s="1502"/>
      <c r="X6" s="192"/>
      <c r="Y6" s="192"/>
    </row>
    <row r="7" spans="2:25" s="132" customFormat="1" ht="64.5" customHeight="1" x14ac:dyDescent="0.25">
      <c r="B7" s="1503" t="s">
        <v>12</v>
      </c>
      <c r="C7" s="155"/>
      <c r="D7" s="156" t="s">
        <v>53</v>
      </c>
      <c r="E7" s="155"/>
      <c r="F7" s="1504" t="s">
        <v>168</v>
      </c>
      <c r="G7" s="1504"/>
      <c r="H7" s="1504" t="s">
        <v>59</v>
      </c>
      <c r="I7" s="1504"/>
      <c r="J7" s="1504" t="s">
        <v>60</v>
      </c>
      <c r="K7" s="1504"/>
      <c r="L7" s="1504" t="s">
        <v>152</v>
      </c>
      <c r="M7" s="1504"/>
      <c r="N7" s="1504" t="s">
        <v>0</v>
      </c>
      <c r="O7" s="1504"/>
      <c r="P7" s="156"/>
      <c r="Q7" s="156" t="s">
        <v>62</v>
      </c>
      <c r="R7" s="133"/>
      <c r="S7" s="133"/>
      <c r="T7" s="133"/>
      <c r="U7" s="133"/>
      <c r="V7" s="133"/>
      <c r="W7" s="133"/>
    </row>
    <row r="8" spans="2:25" s="189" customFormat="1" ht="20.25" customHeight="1" x14ac:dyDescent="0.25">
      <c r="B8" s="1503"/>
      <c r="C8" s="157"/>
      <c r="D8" s="156" t="s">
        <v>9</v>
      </c>
      <c r="E8" s="157"/>
      <c r="F8" s="156" t="s">
        <v>9</v>
      </c>
      <c r="G8" s="156" t="s">
        <v>28</v>
      </c>
      <c r="H8" s="156" t="s">
        <v>9</v>
      </c>
      <c r="I8" s="156" t="s">
        <v>28</v>
      </c>
      <c r="J8" s="156" t="s">
        <v>9</v>
      </c>
      <c r="K8" s="156" t="s">
        <v>28</v>
      </c>
      <c r="L8" s="156" t="s">
        <v>9</v>
      </c>
      <c r="M8" s="156" t="s">
        <v>28</v>
      </c>
      <c r="N8" s="156" t="s">
        <v>9</v>
      </c>
      <c r="O8" s="156" t="s">
        <v>28</v>
      </c>
      <c r="P8" s="156"/>
      <c r="Q8" s="156" t="s">
        <v>9</v>
      </c>
      <c r="R8" s="155"/>
      <c r="S8" s="155"/>
      <c r="T8" s="155"/>
      <c r="U8" s="155"/>
      <c r="V8" s="155"/>
      <c r="W8" s="155"/>
    </row>
    <row r="9" spans="2:25" s="190" customFormat="1" ht="8.25" customHeight="1" x14ac:dyDescent="0.25">
      <c r="B9" s="158"/>
      <c r="C9" s="159"/>
      <c r="D9" s="160"/>
      <c r="E9" s="159"/>
      <c r="F9" s="161"/>
      <c r="G9" s="161"/>
      <c r="H9" s="161"/>
      <c r="I9" s="161"/>
      <c r="J9" s="161"/>
      <c r="K9" s="161"/>
      <c r="L9" s="161"/>
      <c r="M9" s="161"/>
      <c r="N9" s="161"/>
      <c r="O9" s="161"/>
      <c r="P9" s="161"/>
      <c r="Q9" s="161"/>
      <c r="R9" s="157"/>
      <c r="S9" s="157"/>
      <c r="T9" s="157"/>
      <c r="U9" s="157"/>
      <c r="V9" s="157"/>
      <c r="W9" s="157"/>
    </row>
    <row r="10" spans="2:25" s="191" customFormat="1" ht="18" customHeight="1" x14ac:dyDescent="0.25">
      <c r="B10" s="146" t="s">
        <v>8</v>
      </c>
      <c r="C10" s="159"/>
      <c r="D10" s="163">
        <f>'41benpresaad'!D10</f>
        <v>291702</v>
      </c>
      <c r="E10" s="162"/>
      <c r="F10" s="164">
        <f>'41benpresaad'!F10+'41benpresaad'!H10+'41benpresaad'!J10+'41benpresaad'!L10+'41benpresaad'!N10</f>
        <v>341638</v>
      </c>
      <c r="G10" s="165">
        <f t="shared" ref="G10:G27" si="0">F10*100/$N10</f>
        <v>78.924655667111765</v>
      </c>
      <c r="H10" s="164">
        <f>'41benpresaad'!P10</f>
        <v>5044</v>
      </c>
      <c r="I10" s="165">
        <f t="shared" ref="I10:I27" si="1">H10*100/$N10</f>
        <v>1.1652566845166865</v>
      </c>
      <c r="J10" s="164">
        <f>'41benpresaad'!R10</f>
        <v>86172</v>
      </c>
      <c r="K10" s="165">
        <f t="shared" ref="K10:K27" si="2">J10*100/$N10</f>
        <v>19.907315427869133</v>
      </c>
      <c r="L10" s="164">
        <f>'41benpresaad'!T10</f>
        <v>12</v>
      </c>
      <c r="M10" s="165">
        <f t="shared" ref="M10:M27" si="3">L10*100/$N10</f>
        <v>2.7722205024187626E-3</v>
      </c>
      <c r="N10" s="164">
        <f>F10+H10+J10+L10</f>
        <v>432866</v>
      </c>
      <c r="O10" s="165">
        <f>G10+I10+K10+M10</f>
        <v>100.00000000000001</v>
      </c>
      <c r="P10" s="166"/>
      <c r="Q10" s="166">
        <f t="shared" ref="Q10:Q27" si="4">N10/D10</f>
        <v>1.4839322322095838</v>
      </c>
      <c r="R10" s="162"/>
      <c r="S10" s="162"/>
      <c r="T10" s="162"/>
      <c r="U10" s="162"/>
      <c r="V10" s="162"/>
      <c r="W10" s="162"/>
    </row>
    <row r="11" spans="2:25" s="191" customFormat="1" ht="18" customHeight="1" x14ac:dyDescent="0.25">
      <c r="B11" s="146" t="s">
        <v>7</v>
      </c>
      <c r="C11" s="159"/>
      <c r="D11" s="163">
        <f>'41benpresaad'!D11</f>
        <v>44856</v>
      </c>
      <c r="E11" s="162"/>
      <c r="F11" s="164">
        <f>'41benpresaad'!F11+'41benpresaad'!H11+'41benpresaad'!J11+'41benpresaad'!L11+'41benpresaad'!N11</f>
        <v>26574</v>
      </c>
      <c r="G11" s="165">
        <f t="shared" si="0"/>
        <v>44.676451303777675</v>
      </c>
      <c r="H11" s="164">
        <f>'41benpresaad'!P11</f>
        <v>9727</v>
      </c>
      <c r="I11" s="165">
        <f t="shared" si="1"/>
        <v>16.353121164741683</v>
      </c>
      <c r="J11" s="164">
        <f>'41benpresaad'!R11</f>
        <v>23180</v>
      </c>
      <c r="K11" s="165">
        <f t="shared" si="2"/>
        <v>38.970427531480638</v>
      </c>
      <c r="L11" s="164">
        <f>'41benpresaad'!T11</f>
        <v>0</v>
      </c>
      <c r="M11" s="165">
        <f t="shared" si="3"/>
        <v>0</v>
      </c>
      <c r="N11" s="164">
        <f t="shared" ref="N11:N27" si="5">F11+H11+J11+L11</f>
        <v>59481</v>
      </c>
      <c r="O11" s="165">
        <f t="shared" ref="O11:O27" si="6">G11+I11+K11+M11</f>
        <v>100</v>
      </c>
      <c r="P11" s="166"/>
      <c r="Q11" s="166">
        <f t="shared" si="4"/>
        <v>1.3260433386837882</v>
      </c>
      <c r="R11" s="162"/>
      <c r="S11" s="162"/>
      <c r="T11" s="162"/>
      <c r="U11" s="162"/>
      <c r="V11" s="162"/>
      <c r="W11" s="162"/>
    </row>
    <row r="12" spans="2:25" s="191" customFormat="1" ht="22.5" customHeight="1" x14ac:dyDescent="0.25">
      <c r="B12" s="146" t="s">
        <v>37</v>
      </c>
      <c r="C12" s="159"/>
      <c r="D12" s="163">
        <f>'41benpresaad'!D12</f>
        <v>32810</v>
      </c>
      <c r="E12" s="162"/>
      <c r="F12" s="163">
        <f>'41benpresaad'!F12+'41benpresaad'!H12+'41benpresaad'!J12+'41benpresaad'!L12+'41benpresaad'!N12</f>
        <v>27542</v>
      </c>
      <c r="G12" s="165">
        <f t="shared" si="0"/>
        <v>61.448874411548161</v>
      </c>
      <c r="H12" s="164">
        <f>'41benpresaad'!P12</f>
        <v>5012</v>
      </c>
      <c r="I12" s="165">
        <f t="shared" si="1"/>
        <v>11.182258316414181</v>
      </c>
      <c r="J12" s="164">
        <f>'41benpresaad'!R12</f>
        <v>12243</v>
      </c>
      <c r="K12" s="165">
        <f t="shared" si="2"/>
        <v>27.315320943307825</v>
      </c>
      <c r="L12" s="164">
        <f>'41benpresaad'!T12</f>
        <v>24</v>
      </c>
      <c r="M12" s="165">
        <f t="shared" si="3"/>
        <v>5.3546328729836459E-2</v>
      </c>
      <c r="N12" s="164">
        <f t="shared" si="5"/>
        <v>44821</v>
      </c>
      <c r="O12" s="165">
        <f t="shared" si="6"/>
        <v>100</v>
      </c>
      <c r="P12" s="166"/>
      <c r="Q12" s="166">
        <f t="shared" si="4"/>
        <v>1.3660774154221274</v>
      </c>
      <c r="R12" s="162"/>
      <c r="S12" s="162"/>
      <c r="T12" s="162"/>
      <c r="U12" s="162"/>
      <c r="V12" s="162"/>
      <c r="W12" s="162"/>
    </row>
    <row r="13" spans="2:25" s="191" customFormat="1" ht="18" customHeight="1" x14ac:dyDescent="0.25">
      <c r="B13" s="146" t="s">
        <v>38</v>
      </c>
      <c r="C13" s="159"/>
      <c r="D13" s="163">
        <f>'41benpresaad'!D13</f>
        <v>31849</v>
      </c>
      <c r="E13" s="162"/>
      <c r="F13" s="164">
        <f>'41benpresaad'!F13+'41benpresaad'!H13+'41benpresaad'!J13+'41benpresaad'!L13+'41benpresaad'!N13</f>
        <v>27905</v>
      </c>
      <c r="G13" s="165">
        <f t="shared" si="0"/>
        <v>52.732529574057978</v>
      </c>
      <c r="H13" s="164">
        <f>'41benpresaad'!P13</f>
        <v>816</v>
      </c>
      <c r="I13" s="165">
        <f t="shared" si="1"/>
        <v>1.542008390339771</v>
      </c>
      <c r="J13" s="164">
        <f>'41benpresaad'!R13</f>
        <v>24197</v>
      </c>
      <c r="K13" s="165">
        <f t="shared" si="2"/>
        <v>45.725462035602256</v>
      </c>
      <c r="L13" s="164">
        <f>'41benpresaad'!T13</f>
        <v>0</v>
      </c>
      <c r="M13" s="165">
        <f t="shared" si="3"/>
        <v>0</v>
      </c>
      <c r="N13" s="164">
        <f t="shared" si="5"/>
        <v>52918</v>
      </c>
      <c r="O13" s="165">
        <f t="shared" si="6"/>
        <v>100</v>
      </c>
      <c r="P13" s="166"/>
      <c r="Q13" s="166">
        <f t="shared" si="4"/>
        <v>1.6615278344689002</v>
      </c>
      <c r="R13" s="162"/>
      <c r="S13" s="162"/>
      <c r="T13" s="162"/>
      <c r="U13" s="162"/>
      <c r="V13" s="162"/>
      <c r="W13" s="162"/>
    </row>
    <row r="14" spans="2:25" s="191" customFormat="1" ht="18" customHeight="1" x14ac:dyDescent="0.25">
      <c r="B14" s="146" t="s">
        <v>6</v>
      </c>
      <c r="C14" s="159"/>
      <c r="D14" s="163">
        <f>'41benpresaad'!D14</f>
        <v>44273</v>
      </c>
      <c r="E14" s="162"/>
      <c r="F14" s="164">
        <f>'41benpresaad'!F14+'41benpresaad'!H14+'41benpresaad'!J14+'41benpresaad'!L14+'41benpresaad'!N14</f>
        <v>23765</v>
      </c>
      <c r="G14" s="165">
        <f t="shared" si="0"/>
        <v>40.436609892634124</v>
      </c>
      <c r="H14" s="164">
        <f>'41benpresaad'!P14</f>
        <v>15091</v>
      </c>
      <c r="I14" s="165">
        <f t="shared" si="1"/>
        <v>25.677630123700464</v>
      </c>
      <c r="J14" s="164">
        <f>'41benpresaad'!R14</f>
        <v>19915</v>
      </c>
      <c r="K14" s="165">
        <f t="shared" si="2"/>
        <v>33.885759983665416</v>
      </c>
      <c r="L14" s="164">
        <f>'41benpresaad'!T14</f>
        <v>0</v>
      </c>
      <c r="M14" s="165">
        <f t="shared" si="3"/>
        <v>0</v>
      </c>
      <c r="N14" s="164">
        <f t="shared" si="5"/>
        <v>58771</v>
      </c>
      <c r="O14" s="165">
        <f t="shared" si="6"/>
        <v>100</v>
      </c>
      <c r="P14" s="166"/>
      <c r="Q14" s="166">
        <f t="shared" si="4"/>
        <v>1.3274682086147314</v>
      </c>
      <c r="R14" s="162"/>
      <c r="S14" s="162"/>
      <c r="T14" s="162"/>
      <c r="U14" s="162"/>
      <c r="V14" s="162"/>
      <c r="W14" s="162"/>
    </row>
    <row r="15" spans="2:25" s="191" customFormat="1" ht="18" customHeight="1" x14ac:dyDescent="0.25">
      <c r="B15" s="146" t="s">
        <v>5</v>
      </c>
      <c r="C15" s="159"/>
      <c r="D15" s="163">
        <f>'41benpresaad'!D15</f>
        <v>18285</v>
      </c>
      <c r="E15" s="162"/>
      <c r="F15" s="163">
        <f>'41benpresaad'!F15+'41benpresaad'!H15+'41benpresaad'!J15+'41benpresaad'!L15+'41benpresaad'!N15</f>
        <v>19084</v>
      </c>
      <c r="G15" s="165">
        <f t="shared" si="0"/>
        <v>66.158219510504054</v>
      </c>
      <c r="H15" s="164">
        <f>'41benpresaad'!P15</f>
        <v>311</v>
      </c>
      <c r="I15" s="165">
        <f t="shared" si="1"/>
        <v>1.0781390834084448</v>
      </c>
      <c r="J15" s="164">
        <f>'41benpresaad'!R15</f>
        <v>9451</v>
      </c>
      <c r="K15" s="165">
        <f t="shared" si="2"/>
        <v>32.763641406087501</v>
      </c>
      <c r="L15" s="164">
        <f>'41benpresaad'!T15</f>
        <v>0</v>
      </c>
      <c r="M15" s="165">
        <f t="shared" si="3"/>
        <v>0</v>
      </c>
      <c r="N15" s="164">
        <f t="shared" si="5"/>
        <v>28846</v>
      </c>
      <c r="O15" s="165">
        <f t="shared" si="6"/>
        <v>100</v>
      </c>
      <c r="P15" s="166"/>
      <c r="Q15" s="166">
        <f t="shared" si="4"/>
        <v>1.5775772491112934</v>
      </c>
      <c r="R15" s="162"/>
      <c r="S15" s="162"/>
      <c r="T15" s="162"/>
      <c r="U15" s="162"/>
      <c r="V15" s="162"/>
      <c r="W15" s="162"/>
    </row>
    <row r="16" spans="2:25" s="191" customFormat="1" ht="18" customHeight="1" x14ac:dyDescent="0.25">
      <c r="B16" s="146" t="s">
        <v>4</v>
      </c>
      <c r="C16" s="159"/>
      <c r="D16" s="163">
        <f>'41benpresaad'!D16</f>
        <v>125746</v>
      </c>
      <c r="E16" s="162"/>
      <c r="F16" s="164">
        <f>'41benpresaad'!F16+'41benpresaad'!H16+'41benpresaad'!J16+'41benpresaad'!L16+'41benpresaad'!N16</f>
        <v>80253</v>
      </c>
      <c r="G16" s="165">
        <f t="shared" si="0"/>
        <v>46.352310597965776</v>
      </c>
      <c r="H16" s="164">
        <f>'41benpresaad'!P16</f>
        <v>53696</v>
      </c>
      <c r="I16" s="165">
        <f t="shared" si="1"/>
        <v>31.013590393734443</v>
      </c>
      <c r="J16" s="164">
        <f>'41benpresaad'!R16</f>
        <v>36517</v>
      </c>
      <c r="K16" s="165">
        <f t="shared" si="2"/>
        <v>21.091390055274147</v>
      </c>
      <c r="L16" s="164">
        <f>'41benpresaad'!T16</f>
        <v>2671</v>
      </c>
      <c r="M16" s="165">
        <f t="shared" si="3"/>
        <v>1.5427089530256386</v>
      </c>
      <c r="N16" s="164">
        <f t="shared" si="5"/>
        <v>173137</v>
      </c>
      <c r="O16" s="165">
        <f t="shared" si="6"/>
        <v>100</v>
      </c>
      <c r="P16" s="166"/>
      <c r="Q16" s="166">
        <f t="shared" si="4"/>
        <v>1.3768787873968158</v>
      </c>
      <c r="R16" s="162"/>
      <c r="S16" s="162"/>
      <c r="T16" s="162"/>
      <c r="U16" s="162"/>
      <c r="V16" s="162"/>
      <c r="W16" s="162"/>
    </row>
    <row r="17" spans="2:25" s="191" customFormat="1" ht="18" customHeight="1" x14ac:dyDescent="0.25">
      <c r="B17" s="146" t="s">
        <v>40</v>
      </c>
      <c r="C17" s="159"/>
      <c r="D17" s="163">
        <f>'41benpresaad'!D17</f>
        <v>76774</v>
      </c>
      <c r="E17" s="162"/>
      <c r="F17" s="164">
        <f>'41benpresaad'!F17+'41benpresaad'!H17+'41benpresaad'!J17+'41benpresaad'!L17+'41benpresaad'!N17</f>
        <v>73927</v>
      </c>
      <c r="G17" s="165">
        <f t="shared" si="0"/>
        <v>70.61649854806663</v>
      </c>
      <c r="H17" s="164">
        <f>'41benpresaad'!P17</f>
        <v>11738</v>
      </c>
      <c r="I17" s="165">
        <f t="shared" si="1"/>
        <v>11.212364358856794</v>
      </c>
      <c r="J17" s="164">
        <f>'41benpresaad'!R17</f>
        <v>19001</v>
      </c>
      <c r="K17" s="165">
        <f t="shared" si="2"/>
        <v>18.150122268072749</v>
      </c>
      <c r="L17" s="164">
        <f>'41benpresaad'!T17</f>
        <v>22</v>
      </c>
      <c r="M17" s="165">
        <f t="shared" si="3"/>
        <v>2.1014825003820879E-2</v>
      </c>
      <c r="N17" s="164">
        <f t="shared" si="5"/>
        <v>104688</v>
      </c>
      <c r="O17" s="165">
        <f t="shared" si="6"/>
        <v>99.999999999999986</v>
      </c>
      <c r="P17" s="166"/>
      <c r="Q17" s="166">
        <f t="shared" si="4"/>
        <v>1.3635866308906661</v>
      </c>
      <c r="R17" s="162"/>
      <c r="S17" s="162"/>
      <c r="T17" s="162"/>
      <c r="U17" s="162"/>
      <c r="V17" s="162"/>
      <c r="W17" s="162"/>
    </row>
    <row r="18" spans="2:25" s="191" customFormat="1" ht="18" customHeight="1" x14ac:dyDescent="0.25">
      <c r="B18" s="146" t="s">
        <v>41</v>
      </c>
      <c r="C18" s="159"/>
      <c r="D18" s="163">
        <f>'41benpresaad'!D18</f>
        <v>227099</v>
      </c>
      <c r="E18" s="162"/>
      <c r="F18" s="164">
        <f>'41benpresaad'!F18+'41benpresaad'!H18+'41benpresaad'!J18+'41benpresaad'!L18+'41benpresaad'!N18</f>
        <v>122064</v>
      </c>
      <c r="G18" s="165">
        <f t="shared" si="0"/>
        <v>43.636519631500491</v>
      </c>
      <c r="H18" s="164">
        <f>'41benpresaad'!P18</f>
        <v>24191</v>
      </c>
      <c r="I18" s="165">
        <f t="shared" si="1"/>
        <v>8.6480128981978979</v>
      </c>
      <c r="J18" s="164">
        <f>'41benpresaad'!R18</f>
        <v>133389</v>
      </c>
      <c r="K18" s="165">
        <f t="shared" si="2"/>
        <v>47.685080917602392</v>
      </c>
      <c r="L18" s="164">
        <f>'41benpresaad'!T18</f>
        <v>85</v>
      </c>
      <c r="M18" s="165">
        <f t="shared" si="3"/>
        <v>3.0386552699219603E-2</v>
      </c>
      <c r="N18" s="164">
        <f t="shared" si="5"/>
        <v>279729</v>
      </c>
      <c r="O18" s="165">
        <f t="shared" si="6"/>
        <v>100</v>
      </c>
      <c r="P18" s="166"/>
      <c r="Q18" s="166">
        <f t="shared" si="4"/>
        <v>1.2317491490495334</v>
      </c>
      <c r="R18" s="162"/>
      <c r="S18" s="162"/>
      <c r="T18" s="162"/>
      <c r="U18" s="162"/>
      <c r="V18" s="162"/>
      <c r="W18" s="162"/>
    </row>
    <row r="19" spans="2:25" s="191" customFormat="1" ht="18" customHeight="1" x14ac:dyDescent="0.25">
      <c r="B19" s="146" t="s">
        <v>3</v>
      </c>
      <c r="C19" s="159"/>
      <c r="D19" s="163">
        <f>'41benpresaad'!D19</f>
        <v>163267</v>
      </c>
      <c r="E19" s="162"/>
      <c r="F19" s="164">
        <f>'41benpresaad'!F19+'41benpresaad'!H19+'41benpresaad'!J19+'41benpresaad'!L19+'41benpresaad'!N19</f>
        <v>113756</v>
      </c>
      <c r="G19" s="165">
        <f t="shared" si="0"/>
        <v>45.95979184847603</v>
      </c>
      <c r="H19" s="164">
        <f>'41benpresaad'!P19</f>
        <v>24933</v>
      </c>
      <c r="I19" s="165">
        <f>H19*100/$N19</f>
        <v>10.073450984194706</v>
      </c>
      <c r="J19" s="164">
        <f>'41benpresaad'!R19</f>
        <v>108076</v>
      </c>
      <c r="K19" s="165">
        <f>J19*100/$N19</f>
        <v>43.664953618410422</v>
      </c>
      <c r="L19" s="164">
        <f>'41benpresaad'!T19</f>
        <v>747</v>
      </c>
      <c r="M19" s="165">
        <f t="shared" si="3"/>
        <v>0.30180354891884031</v>
      </c>
      <c r="N19" s="164">
        <f t="shared" si="5"/>
        <v>247512</v>
      </c>
      <c r="O19" s="165">
        <f t="shared" si="6"/>
        <v>100</v>
      </c>
      <c r="P19" s="166"/>
      <c r="Q19" s="166">
        <f t="shared" si="4"/>
        <v>1.5159952715490577</v>
      </c>
      <c r="R19" s="162"/>
      <c r="S19" s="162"/>
      <c r="T19" s="162"/>
      <c r="U19" s="162"/>
      <c r="V19" s="162"/>
      <c r="W19" s="162"/>
    </row>
    <row r="20" spans="2:25" s="191" customFormat="1" ht="18" customHeight="1" x14ac:dyDescent="0.25">
      <c r="B20" s="146" t="s">
        <v>2</v>
      </c>
      <c r="C20" s="159"/>
      <c r="D20" s="163">
        <f>'41benpresaad'!D20</f>
        <v>37195</v>
      </c>
      <c r="E20" s="162"/>
      <c r="F20" s="164">
        <f>'41benpresaad'!F20+'41benpresaad'!H20+'41benpresaad'!J20+'41benpresaad'!L20+'41benpresaad'!N20</f>
        <v>17389</v>
      </c>
      <c r="G20" s="165">
        <f t="shared" si="0"/>
        <v>39.002781266822176</v>
      </c>
      <c r="H20" s="164">
        <f>'41benpresaad'!P20</f>
        <v>20227</v>
      </c>
      <c r="I20" s="165">
        <f>H20*100/$N20</f>
        <v>45.368293558227165</v>
      </c>
      <c r="J20" s="164">
        <f>'41benpresaad'!R20</f>
        <v>6968</v>
      </c>
      <c r="K20" s="165">
        <f>J20*100/$N20</f>
        <v>15.628925174950655</v>
      </c>
      <c r="L20" s="164">
        <f>'41benpresaad'!T20</f>
        <v>0</v>
      </c>
      <c r="M20" s="165">
        <f t="shared" si="3"/>
        <v>0</v>
      </c>
      <c r="N20" s="164">
        <f t="shared" si="5"/>
        <v>44584</v>
      </c>
      <c r="O20" s="165">
        <f t="shared" si="6"/>
        <v>99.999999999999986</v>
      </c>
      <c r="P20" s="166"/>
      <c r="Q20" s="166">
        <f t="shared" si="4"/>
        <v>1.1986557332974863</v>
      </c>
      <c r="R20" s="162"/>
      <c r="S20" s="162"/>
      <c r="T20" s="162"/>
      <c r="U20" s="162"/>
      <c r="V20" s="162"/>
      <c r="W20" s="162"/>
    </row>
    <row r="21" spans="2:25" s="191" customFormat="1" ht="18" customHeight="1" x14ac:dyDescent="0.25">
      <c r="B21" s="146" t="s">
        <v>35</v>
      </c>
      <c r="C21" s="159"/>
      <c r="D21" s="163">
        <f>'41benpresaad'!D21</f>
        <v>77075</v>
      </c>
      <c r="E21" s="162"/>
      <c r="F21" s="164">
        <f>'41benpresaad'!F21+'41benpresaad'!H21+'41benpresaad'!J21+'41benpresaad'!L21+'41benpresaad'!N21</f>
        <v>67451</v>
      </c>
      <c r="G21" s="165">
        <f t="shared" si="0"/>
        <v>64.513074583468835</v>
      </c>
      <c r="H21" s="164">
        <f>'41benpresaad'!P21</f>
        <v>16295</v>
      </c>
      <c r="I21" s="165">
        <f>H21*100/$N21</f>
        <v>15.585247814526465</v>
      </c>
      <c r="J21" s="164">
        <f>'41benpresaad'!R21</f>
        <v>20673</v>
      </c>
      <c r="K21" s="165">
        <f>J21*100/$N21</f>
        <v>19.772557721368862</v>
      </c>
      <c r="L21" s="164">
        <f>'41benpresaad'!T21</f>
        <v>135</v>
      </c>
      <c r="M21" s="165">
        <f t="shared" si="3"/>
        <v>0.12911988063584368</v>
      </c>
      <c r="N21" s="164">
        <f t="shared" si="5"/>
        <v>104554</v>
      </c>
      <c r="O21" s="165">
        <f t="shared" si="6"/>
        <v>100</v>
      </c>
      <c r="P21" s="166"/>
      <c r="Q21" s="166">
        <f t="shared" si="4"/>
        <v>1.3565228673370093</v>
      </c>
      <c r="R21" s="162"/>
      <c r="S21" s="162"/>
      <c r="T21" s="162"/>
      <c r="U21" s="162"/>
      <c r="V21" s="162"/>
      <c r="W21" s="162"/>
    </row>
    <row r="22" spans="2:25" s="191" customFormat="1" ht="21" customHeight="1" x14ac:dyDescent="0.25">
      <c r="B22" s="146" t="s">
        <v>42</v>
      </c>
      <c r="C22" s="159"/>
      <c r="D22" s="163">
        <f>'41benpresaad'!D22</f>
        <v>189638</v>
      </c>
      <c r="E22" s="162"/>
      <c r="F22" s="164">
        <f>'41benpresaad'!F22+'41benpresaad'!H22+'41benpresaad'!J22+'41benpresaad'!L22+'41benpresaad'!N22</f>
        <v>183205</v>
      </c>
      <c r="G22" s="165">
        <f t="shared" si="0"/>
        <v>69.559192041916617</v>
      </c>
      <c r="H22" s="164">
        <f>'41benpresaad'!P22</f>
        <v>28978</v>
      </c>
      <c r="I22" s="165">
        <f>H22*100/$N22</f>
        <v>11.002354013212848</v>
      </c>
      <c r="J22" s="164">
        <f>'41benpresaad'!R22</f>
        <v>51114</v>
      </c>
      <c r="K22" s="165">
        <f>J22*100/$N22</f>
        <v>19.406940542182397</v>
      </c>
      <c r="L22" s="164">
        <f>'41benpresaad'!T22</f>
        <v>83</v>
      </c>
      <c r="M22" s="165">
        <f t="shared" si="3"/>
        <v>3.1513402688131215E-2</v>
      </c>
      <c r="N22" s="164">
        <f t="shared" si="5"/>
        <v>263380</v>
      </c>
      <c r="O22" s="165">
        <f t="shared" si="6"/>
        <v>100</v>
      </c>
      <c r="P22" s="166"/>
      <c r="Q22" s="166">
        <f t="shared" si="4"/>
        <v>1.3888566637488267</v>
      </c>
      <c r="R22" s="162"/>
      <c r="S22" s="162"/>
      <c r="T22" s="162"/>
      <c r="U22" s="162"/>
      <c r="V22" s="162"/>
      <c r="W22" s="162"/>
    </row>
    <row r="23" spans="2:25" s="191" customFormat="1" ht="18" customHeight="1" x14ac:dyDescent="0.25">
      <c r="B23" s="146" t="s">
        <v>43</v>
      </c>
      <c r="C23" s="159"/>
      <c r="D23" s="163">
        <f>'41benpresaad'!D23</f>
        <v>44420</v>
      </c>
      <c r="E23" s="162"/>
      <c r="F23" s="164">
        <f>'41benpresaad'!F23+'41benpresaad'!H23+'41benpresaad'!J23+'41benpresaad'!L23+'41benpresaad'!N23</f>
        <v>29636</v>
      </c>
      <c r="G23" s="165">
        <f t="shared" si="0"/>
        <v>51.610880847062099</v>
      </c>
      <c r="H23" s="164">
        <f>'41benpresaad'!P23</f>
        <v>1397</v>
      </c>
      <c r="I23" s="165">
        <f>H23*100/$N23</f>
        <v>2.4328654522656823</v>
      </c>
      <c r="J23" s="164">
        <f>'41benpresaad'!R23</f>
        <v>26386</v>
      </c>
      <c r="K23" s="165">
        <f>J23*100/$N23</f>
        <v>45.951029222249311</v>
      </c>
      <c r="L23" s="164">
        <f>'41benpresaad'!T23</f>
        <v>3</v>
      </c>
      <c r="M23" s="165">
        <f t="shared" si="3"/>
        <v>5.2244784229041131E-3</v>
      </c>
      <c r="N23" s="164">
        <f t="shared" si="5"/>
        <v>57422</v>
      </c>
      <c r="O23" s="165">
        <f t="shared" si="6"/>
        <v>99.999999999999986</v>
      </c>
      <c r="P23" s="166"/>
      <c r="Q23" s="166">
        <f t="shared" si="4"/>
        <v>1.2927059882935614</v>
      </c>
      <c r="R23" s="162"/>
      <c r="S23" s="162"/>
      <c r="T23" s="162"/>
      <c r="U23" s="162"/>
      <c r="V23" s="162"/>
      <c r="W23" s="162"/>
    </row>
    <row r="24" spans="2:25" s="191" customFormat="1" ht="22.5" customHeight="1" x14ac:dyDescent="0.25">
      <c r="B24" s="146" t="s">
        <v>44</v>
      </c>
      <c r="C24" s="159"/>
      <c r="D24" s="163">
        <f>'41benpresaad'!D24</f>
        <v>16137</v>
      </c>
      <c r="E24" s="162"/>
      <c r="F24" s="163">
        <f>'41benpresaad'!F24+'41benpresaad'!H24+'41benpresaad'!J24+'41benpresaad'!L24+'41benpresaad'!N24</f>
        <v>10140</v>
      </c>
      <c r="G24" s="167">
        <f t="shared" si="0"/>
        <v>44.791942751126427</v>
      </c>
      <c r="H24" s="164">
        <f>'41benpresaad'!P24</f>
        <v>2851</v>
      </c>
      <c r="I24" s="165">
        <f t="shared" si="1"/>
        <v>12.593868716317695</v>
      </c>
      <c r="J24" s="164">
        <f>'41benpresaad'!R24</f>
        <v>9604</v>
      </c>
      <c r="K24" s="165">
        <f t="shared" si="2"/>
        <v>42.424242424242422</v>
      </c>
      <c r="L24" s="164">
        <f>'41benpresaad'!T24</f>
        <v>43</v>
      </c>
      <c r="M24" s="165">
        <f t="shared" si="3"/>
        <v>0.18994610831345526</v>
      </c>
      <c r="N24" s="163">
        <f t="shared" si="5"/>
        <v>22638</v>
      </c>
      <c r="O24" s="165">
        <f t="shared" si="6"/>
        <v>100</v>
      </c>
      <c r="P24" s="166"/>
      <c r="Q24" s="166">
        <f t="shared" si="4"/>
        <v>1.4028629856850716</v>
      </c>
      <c r="R24" s="162"/>
      <c r="S24" s="162"/>
      <c r="T24" s="162"/>
      <c r="U24" s="162"/>
      <c r="V24" s="162"/>
      <c r="W24" s="162"/>
    </row>
    <row r="25" spans="2:25" s="191" customFormat="1" ht="18" customHeight="1" x14ac:dyDescent="0.25">
      <c r="B25" s="146" t="s">
        <v>45</v>
      </c>
      <c r="C25" s="159"/>
      <c r="D25" s="163">
        <f>'41benpresaad'!D25</f>
        <v>70589</v>
      </c>
      <c r="E25" s="162"/>
      <c r="F25" s="163">
        <f>'41benpresaad'!F25+'41benpresaad'!H25+'41benpresaad'!J25+'41benpresaad'!L25+'41benpresaad'!N25</f>
        <v>54457</v>
      </c>
      <c r="G25" s="167">
        <f t="shared" si="0"/>
        <v>54.179061414941351</v>
      </c>
      <c r="H25" s="164">
        <f>'41benpresaad'!P25</f>
        <v>1363</v>
      </c>
      <c r="I25" s="165">
        <f t="shared" si="1"/>
        <v>1.3560434968611026</v>
      </c>
      <c r="J25" s="164">
        <f>'41benpresaad'!R25</f>
        <v>37522</v>
      </c>
      <c r="K25" s="165">
        <f t="shared" si="2"/>
        <v>37.330494562892362</v>
      </c>
      <c r="L25" s="164">
        <f>'41benpresaad'!T25</f>
        <v>7171</v>
      </c>
      <c r="M25" s="165">
        <f t="shared" si="3"/>
        <v>7.1344005253051845</v>
      </c>
      <c r="N25" s="163">
        <f t="shared" si="5"/>
        <v>100513</v>
      </c>
      <c r="O25" s="165">
        <f t="shared" si="6"/>
        <v>100</v>
      </c>
      <c r="P25" s="166"/>
      <c r="Q25" s="166">
        <f t="shared" si="4"/>
        <v>1.4239187408803071</v>
      </c>
      <c r="R25" s="162"/>
      <c r="S25" s="162"/>
      <c r="T25" s="162"/>
      <c r="U25" s="162"/>
      <c r="V25" s="162"/>
      <c r="W25" s="162"/>
    </row>
    <row r="26" spans="2:25" s="191" customFormat="1" ht="18" customHeight="1" x14ac:dyDescent="0.25">
      <c r="B26" s="146" t="s">
        <v>46</v>
      </c>
      <c r="C26" s="159"/>
      <c r="D26" s="163">
        <f>'41benpresaad'!D26</f>
        <v>9320</v>
      </c>
      <c r="E26" s="162"/>
      <c r="F26" s="163">
        <f>'41benpresaad'!F26+'41benpresaad'!H26+'41benpresaad'!J26+'41benpresaad'!L26+'41benpresaad'!N26</f>
        <v>12014</v>
      </c>
      <c r="G26" s="167">
        <f t="shared" si="0"/>
        <v>84.46881811150952</v>
      </c>
      <c r="H26" s="164">
        <f>'41benpresaad'!P26</f>
        <v>1026</v>
      </c>
      <c r="I26" s="165">
        <f t="shared" si="1"/>
        <v>7.2136680025311115</v>
      </c>
      <c r="J26" s="164">
        <f>'41benpresaad'!R26</f>
        <v>1183</v>
      </c>
      <c r="K26" s="165">
        <f t="shared" si="2"/>
        <v>8.3175138859593609</v>
      </c>
      <c r="L26" s="164">
        <f>'41benpresaad'!T26</f>
        <v>0</v>
      </c>
      <c r="M26" s="165">
        <f t="shared" si="3"/>
        <v>0</v>
      </c>
      <c r="N26" s="163">
        <f t="shared" si="5"/>
        <v>14223</v>
      </c>
      <c r="O26" s="165">
        <f t="shared" si="6"/>
        <v>99.999999999999986</v>
      </c>
      <c r="P26" s="166"/>
      <c r="Q26" s="166">
        <f t="shared" si="4"/>
        <v>1.5260729613733905</v>
      </c>
      <c r="R26" s="162"/>
      <c r="S26" s="162"/>
      <c r="T26" s="162"/>
      <c r="U26" s="162"/>
      <c r="V26" s="162"/>
      <c r="W26" s="162"/>
    </row>
    <row r="27" spans="2:25" s="191" customFormat="1" ht="18" customHeight="1" x14ac:dyDescent="0.25">
      <c r="B27" s="146" t="s">
        <v>1</v>
      </c>
      <c r="C27" s="159"/>
      <c r="D27" s="163">
        <f>'41benpresaad'!D27</f>
        <v>3690</v>
      </c>
      <c r="E27" s="162"/>
      <c r="F27" s="163">
        <f>'41benpresaad'!F27+'41benpresaad'!H27+'41benpresaad'!J27+'41benpresaad'!L27+'41benpresaad'!N27</f>
        <v>3067</v>
      </c>
      <c r="G27" s="167">
        <f t="shared" si="0"/>
        <v>62.21095334685598</v>
      </c>
      <c r="H27" s="164">
        <f>'41benpresaad'!P27</f>
        <v>4</v>
      </c>
      <c r="I27" s="165">
        <f t="shared" si="1"/>
        <v>8.1135902636916835E-2</v>
      </c>
      <c r="J27" s="164">
        <f>'41benpresaad'!R27</f>
        <v>1859</v>
      </c>
      <c r="K27" s="165">
        <f t="shared" si="2"/>
        <v>37.707910750507097</v>
      </c>
      <c r="L27" s="164">
        <f>'41benpresaad'!T27</f>
        <v>0</v>
      </c>
      <c r="M27" s="165">
        <f t="shared" si="3"/>
        <v>0</v>
      </c>
      <c r="N27" s="164">
        <f t="shared" si="5"/>
        <v>4930</v>
      </c>
      <c r="O27" s="165">
        <f t="shared" si="6"/>
        <v>100</v>
      </c>
      <c r="P27" s="166"/>
      <c r="Q27" s="166">
        <f t="shared" si="4"/>
        <v>1.3360433604336044</v>
      </c>
      <c r="R27" s="162"/>
      <c r="S27" s="162"/>
      <c r="T27" s="162"/>
      <c r="U27" s="162"/>
      <c r="V27" s="162"/>
      <c r="W27" s="162"/>
    </row>
    <row r="28" spans="2:25" s="162" customFormat="1" ht="8.25" customHeight="1" x14ac:dyDescent="0.25">
      <c r="B28" s="168"/>
      <c r="C28" s="159"/>
      <c r="D28" s="169"/>
      <c r="F28" s="163"/>
      <c r="G28" s="170"/>
      <c r="H28" s="163"/>
      <c r="I28" s="170"/>
      <c r="J28" s="163"/>
      <c r="K28" s="170"/>
      <c r="L28" s="163"/>
      <c r="M28" s="170"/>
      <c r="N28" s="164"/>
      <c r="O28" s="166"/>
      <c r="P28" s="166"/>
      <c r="Q28" s="170"/>
    </row>
    <row r="29" spans="2:25" s="162" customFormat="1" ht="3" customHeight="1" x14ac:dyDescent="0.25">
      <c r="B29" s="158"/>
      <c r="C29" s="159"/>
      <c r="D29" s="171"/>
      <c r="F29" s="172"/>
      <c r="G29" s="172"/>
      <c r="H29" s="172"/>
      <c r="I29" s="172"/>
      <c r="J29" s="172"/>
      <c r="K29" s="172"/>
      <c r="L29" s="172"/>
      <c r="M29" s="172"/>
      <c r="N29" s="147"/>
      <c r="O29" s="172"/>
      <c r="P29" s="172"/>
      <c r="Q29" s="172"/>
    </row>
    <row r="30" spans="2:25" s="162" customFormat="1" ht="20.25" customHeight="1" x14ac:dyDescent="0.25">
      <c r="B30" s="146" t="s">
        <v>0</v>
      </c>
      <c r="C30" s="173"/>
      <c r="D30" s="147">
        <f>SUM(D10:D29)</f>
        <v>1504725</v>
      </c>
      <c r="E30" s="174"/>
      <c r="F30" s="147">
        <f>SUM(F10:F27)</f>
        <v>1233867</v>
      </c>
      <c r="G30" s="175">
        <f>F30*100/$N30</f>
        <v>58.895434061745682</v>
      </c>
      <c r="H30" s="147">
        <f>SUM(H10:H27)</f>
        <v>222700</v>
      </c>
      <c r="I30" s="175">
        <f>H30*100/$N30</f>
        <v>10.630005637196524</v>
      </c>
      <c r="J30" s="147">
        <f>SUM(J10:J27)</f>
        <v>627450</v>
      </c>
      <c r="K30" s="175">
        <f>J30*100/$N30</f>
        <v>29.949694822896088</v>
      </c>
      <c r="L30" s="147">
        <f>SUM(L10:L28)</f>
        <v>10996</v>
      </c>
      <c r="M30" s="175">
        <f>L30*100/$N30</f>
        <v>0.5248654781617107</v>
      </c>
      <c r="N30" s="147">
        <f>F30+H30+J30+L30</f>
        <v>2095013</v>
      </c>
      <c r="O30" s="175">
        <f>G30+I30+K30+M30</f>
        <v>100.00000000000001</v>
      </c>
      <c r="P30" s="176"/>
      <c r="Q30" s="176">
        <f>(N30/D30)</f>
        <v>1.3922896210270981</v>
      </c>
    </row>
    <row r="31" spans="2:25" s="162" customFormat="1" ht="5.25" customHeight="1" x14ac:dyDescent="0.25">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5">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3">
      <c r="B33" s="27" t="s">
        <v>47</v>
      </c>
      <c r="F33" s="25"/>
      <c r="G33" s="25"/>
      <c r="H33" s="25"/>
      <c r="I33" s="25"/>
      <c r="J33" s="25"/>
      <c r="K33" s="25"/>
      <c r="L33" s="25"/>
      <c r="M33" s="25"/>
      <c r="N33" s="25"/>
      <c r="O33" s="25"/>
      <c r="P33" s="25"/>
      <c r="Q33" s="25"/>
      <c r="R33" s="25"/>
      <c r="S33" s="25"/>
      <c r="T33" s="25"/>
      <c r="U33" s="25"/>
    </row>
    <row r="34" spans="2:25" x14ac:dyDescent="0.25">
      <c r="F34" s="14"/>
      <c r="G34" s="14"/>
      <c r="H34" s="14"/>
      <c r="I34" s="14"/>
      <c r="J34" s="14"/>
    </row>
    <row r="36" spans="2:25" x14ac:dyDescent="0.25">
      <c r="D36" s="8"/>
      <c r="T36" s="22"/>
      <c r="U36" s="22"/>
      <c r="X36" s="1"/>
      <c r="Y36" s="1"/>
    </row>
    <row r="37" spans="2:25" x14ac:dyDescent="0.25">
      <c r="T37" s="22"/>
      <c r="U37" s="22"/>
      <c r="X37" s="1"/>
      <c r="Y37" s="1"/>
    </row>
    <row r="38" spans="2:25" x14ac:dyDescent="0.25">
      <c r="T38" s="22"/>
      <c r="U38" s="22"/>
      <c r="X38" s="1"/>
      <c r="Y38" s="1"/>
    </row>
    <row r="39" spans="2:25" x14ac:dyDescent="0.25">
      <c r="T39" s="22"/>
      <c r="U39" s="22"/>
      <c r="X39" s="1"/>
      <c r="Y39" s="1"/>
    </row>
    <row r="40" spans="2:25" x14ac:dyDescent="0.25">
      <c r="T40" s="22"/>
      <c r="U40" s="22"/>
      <c r="X40" s="1"/>
      <c r="Y40" s="1"/>
    </row>
    <row r="41" spans="2:25" x14ac:dyDescent="0.25">
      <c r="T41" s="22"/>
      <c r="U41" s="22"/>
      <c r="X41" s="1"/>
      <c r="Y41" s="1"/>
    </row>
    <row r="42" spans="2:25" x14ac:dyDescent="0.25">
      <c r="T42" s="22"/>
      <c r="U42" s="22"/>
      <c r="X42" s="1"/>
      <c r="Y42" s="1"/>
    </row>
    <row r="43" spans="2:25" x14ac:dyDescent="0.25">
      <c r="T43" s="22"/>
      <c r="U43" s="22"/>
      <c r="X43" s="1"/>
      <c r="Y43" s="1"/>
    </row>
    <row r="44" spans="2:25" x14ac:dyDescent="0.25">
      <c r="T44" s="22"/>
      <c r="U44" s="22"/>
      <c r="X44" s="1"/>
      <c r="Y44" s="1"/>
    </row>
    <row r="45" spans="2:25" x14ac:dyDescent="0.25">
      <c r="T45" s="22"/>
      <c r="U45" s="22"/>
      <c r="X45" s="1"/>
      <c r="Y45" s="1"/>
    </row>
    <row r="46" spans="2:25" x14ac:dyDescent="0.25">
      <c r="T46" s="22"/>
      <c r="U46" s="22"/>
      <c r="X46" s="1"/>
      <c r="Y46" s="1"/>
    </row>
    <row r="47" spans="2:25" x14ac:dyDescent="0.25">
      <c r="T47" s="22"/>
      <c r="U47" s="22"/>
      <c r="X47" s="1"/>
      <c r="Y47" s="1"/>
    </row>
    <row r="48" spans="2:25" x14ac:dyDescent="0.25">
      <c r="T48" s="22"/>
      <c r="U48" s="22"/>
      <c r="X48" s="1"/>
      <c r="Y48" s="1"/>
    </row>
    <row r="49" spans="20:25" x14ac:dyDescent="0.25">
      <c r="T49" s="22"/>
      <c r="U49" s="22"/>
      <c r="X49" s="1"/>
      <c r="Y49" s="1"/>
    </row>
    <row r="50" spans="20:25" x14ac:dyDescent="0.25">
      <c r="T50" s="22"/>
      <c r="U50" s="22"/>
      <c r="X50" s="1"/>
      <c r="Y50" s="1"/>
    </row>
    <row r="51" spans="20:25" x14ac:dyDescent="0.25">
      <c r="T51" s="22"/>
      <c r="U51" s="22"/>
      <c r="X51" s="1"/>
      <c r="Y51" s="1"/>
    </row>
    <row r="52" spans="20:25" x14ac:dyDescent="0.25">
      <c r="T52" s="22"/>
      <c r="U52" s="22"/>
      <c r="X52" s="1"/>
      <c r="Y52" s="1"/>
    </row>
    <row r="53" spans="20:25" x14ac:dyDescent="0.25">
      <c r="T53" s="22"/>
      <c r="U53" s="22"/>
      <c r="X53" s="1"/>
      <c r="Y53" s="1"/>
    </row>
    <row r="54" spans="20:25" x14ac:dyDescent="0.25">
      <c r="T54" s="22"/>
      <c r="U54" s="22"/>
      <c r="X54" s="1"/>
      <c r="Y54" s="1"/>
    </row>
    <row r="55" spans="20:25" x14ac:dyDescent="0.25">
      <c r="T55" s="22"/>
      <c r="U55" s="22"/>
      <c r="X55" s="1"/>
      <c r="Y55" s="1"/>
    </row>
    <row r="56" spans="20:25" x14ac:dyDescent="0.25">
      <c r="T56" s="22"/>
      <c r="U56" s="22"/>
      <c r="X56" s="1"/>
      <c r="Y56" s="1"/>
    </row>
  </sheetData>
  <mergeCells count="9">
    <mergeCell ref="J7:K7"/>
    <mergeCell ref="L7:M7"/>
    <mergeCell ref="N7:O7"/>
    <mergeCell ref="B3:X3"/>
    <mergeCell ref="B4:W4"/>
    <mergeCell ref="F6:W6"/>
    <mergeCell ref="B7:B8"/>
    <mergeCell ref="F7:G7"/>
    <mergeCell ref="H7:I7"/>
  </mergeCells>
  <printOptions horizontalCentered="1"/>
  <pageMargins left="0" right="0" top="0.43307086614173229" bottom="0.43307086614173229" header="0" footer="0"/>
  <pageSetup paperSize="9" scale="91" orientation="landscape" horizontalDpi="300" verticalDpi="300" r:id="rId1"/>
  <headerFooter alignWithMargins="0"/>
  <rowBreaks count="1" manualBreakCount="1">
    <brk id="32" max="16383" man="1"/>
  </row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Hoja24">
    <tabColor theme="0"/>
    <pageSetUpPr fitToPage="1"/>
  </sheetPr>
  <dimension ref="B1:AD57"/>
  <sheetViews>
    <sheetView showGridLines="0"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1796875" style="615" bestFit="1" customWidth="1"/>
    <col min="10" max="10" width="7.54296875" style="615" customWidth="1"/>
    <col min="11" max="11" width="6.1796875" style="615" bestFit="1" customWidth="1"/>
    <col min="12" max="12" width="7.26953125" style="615" customWidth="1"/>
    <col min="13" max="13" width="5.7265625" style="615" customWidth="1"/>
    <col min="14" max="14" width="7.453125" style="615" customWidth="1"/>
    <col min="15" max="15" width="6.1796875" style="615" bestFit="1" customWidth="1"/>
    <col min="16" max="16" width="7.1796875" style="615" customWidth="1"/>
    <col min="17" max="17" width="6" style="615" customWidth="1"/>
    <col min="18" max="18" width="7.26953125" style="615" customWidth="1"/>
    <col min="19" max="19" width="6.1796875" style="615" bestFit="1" customWidth="1"/>
    <col min="20" max="20" width="6.81640625" style="615" customWidth="1"/>
    <col min="21" max="21" width="5.453125" style="615" customWidth="1"/>
    <col min="22" max="22" width="8.54296875" style="615" customWidth="1"/>
    <col min="23" max="23" width="6.7265625" style="615" customWidth="1"/>
    <col min="24" max="24" width="0.54296875" style="732" customWidth="1"/>
    <col min="25" max="25" width="10.453125" style="732" customWidth="1"/>
    <col min="26" max="26" width="1.453125" style="615" customWidth="1"/>
    <col min="27" max="16384" width="11.453125" style="615"/>
  </cols>
  <sheetData>
    <row r="1" spans="2:30" s="613" customFormat="1" ht="9" customHeight="1" x14ac:dyDescent="0.25">
      <c r="B1" s="613" t="s">
        <v>32</v>
      </c>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35">
      <c r="B2" s="718"/>
      <c r="C2" s="718"/>
      <c r="D2" s="718"/>
      <c r="E2" s="718"/>
      <c r="F2" s="718"/>
      <c r="G2" s="718"/>
      <c r="H2" s="718"/>
      <c r="I2" s="718"/>
      <c r="J2" s="718"/>
      <c r="K2" s="718"/>
      <c r="X2" s="667"/>
      <c r="Y2" s="667"/>
    </row>
    <row r="3" spans="2:30" s="621" customFormat="1" ht="18.75" customHeight="1" x14ac:dyDescent="0.25">
      <c r="B3" s="1483" t="s">
        <v>415</v>
      </c>
      <c r="C3" s="1483"/>
      <c r="D3" s="1483"/>
      <c r="E3" s="1483"/>
      <c r="F3" s="1483"/>
      <c r="G3" s="1483"/>
      <c r="H3" s="1483"/>
      <c r="I3" s="1483"/>
      <c r="J3" s="1483"/>
      <c r="K3" s="1483"/>
      <c r="L3" s="1483"/>
      <c r="M3" s="1483"/>
      <c r="N3" s="1483"/>
      <c r="O3" s="1483"/>
      <c r="P3" s="1483"/>
      <c r="Q3" s="1483"/>
      <c r="R3" s="1483"/>
      <c r="S3" s="1483"/>
      <c r="T3" s="1483"/>
      <c r="U3" s="1483"/>
      <c r="V3" s="1483"/>
      <c r="W3" s="1483"/>
      <c r="X3" s="1483"/>
      <c r="Y3" s="821"/>
    </row>
    <row r="4" spans="2:30" s="621" customFormat="1" ht="14.25" customHeight="1" x14ac:dyDescent="0.25">
      <c r="B4" s="1420" t="str">
        <f>porsaad!$B$6</f>
        <v>Situación a 30 de noviembre de 2024</v>
      </c>
      <c r="C4" s="1420"/>
      <c r="D4" s="1420"/>
      <c r="E4" s="1420"/>
      <c r="F4" s="1420"/>
      <c r="G4" s="1420"/>
      <c r="H4" s="1420"/>
      <c r="I4" s="1420"/>
      <c r="J4" s="1420"/>
      <c r="K4" s="1420"/>
      <c r="L4" s="1420"/>
      <c r="M4" s="1420"/>
      <c r="N4" s="1420"/>
      <c r="O4" s="1420"/>
      <c r="P4" s="1420"/>
      <c r="Q4" s="1420"/>
      <c r="R4" s="1420"/>
      <c r="S4" s="1420"/>
      <c r="T4" s="1420"/>
      <c r="U4" s="1420"/>
      <c r="V4" s="1420"/>
      <c r="W4" s="1420"/>
      <c r="X4" s="622"/>
      <c r="Y4" s="822"/>
    </row>
    <row r="5" spans="2:30" s="621" customFormat="1" ht="5.25" customHeight="1" x14ac:dyDescent="0.25">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5">
      <c r="B6" s="623"/>
      <c r="C6" s="623"/>
      <c r="D6" s="668"/>
      <c r="E6" s="623"/>
      <c r="F6" s="1535" t="s">
        <v>52</v>
      </c>
      <c r="G6" s="1536"/>
      <c r="H6" s="1536"/>
      <c r="I6" s="1536"/>
      <c r="J6" s="1536"/>
      <c r="K6" s="1536"/>
      <c r="L6" s="1536"/>
      <c r="M6" s="1536"/>
      <c r="N6" s="1536"/>
      <c r="O6" s="1536"/>
      <c r="P6" s="1536"/>
      <c r="Q6" s="1536"/>
      <c r="R6" s="1536"/>
      <c r="S6" s="1536"/>
      <c r="T6" s="1536"/>
      <c r="U6" s="1536"/>
      <c r="V6" s="1536"/>
      <c r="W6" s="1537"/>
      <c r="X6" s="825"/>
      <c r="Y6" s="826"/>
    </row>
    <row r="7" spans="2:30" s="621" customFormat="1" ht="64.5" customHeight="1" x14ac:dyDescent="0.25">
      <c r="B7" s="1497" t="s">
        <v>12</v>
      </c>
      <c r="C7" s="625"/>
      <c r="D7" s="871" t="s">
        <v>246</v>
      </c>
      <c r="E7" s="625"/>
      <c r="F7" s="1538" t="s">
        <v>54</v>
      </c>
      <c r="G7" s="1539"/>
      <c r="H7" s="1540" t="s">
        <v>55</v>
      </c>
      <c r="I7" s="1541"/>
      <c r="J7" s="1542" t="s">
        <v>56</v>
      </c>
      <c r="K7" s="1543"/>
      <c r="L7" s="1542" t="s">
        <v>57</v>
      </c>
      <c r="M7" s="1544"/>
      <c r="N7" s="1543" t="s">
        <v>58</v>
      </c>
      <c r="O7" s="1543"/>
      <c r="P7" s="1542" t="s">
        <v>59</v>
      </c>
      <c r="Q7" s="1544"/>
      <c r="R7" s="1540" t="s">
        <v>60</v>
      </c>
      <c r="S7" s="1541"/>
      <c r="T7" s="1542" t="s">
        <v>61</v>
      </c>
      <c r="U7" s="1544"/>
      <c r="V7" s="1542" t="s">
        <v>0</v>
      </c>
      <c r="W7" s="1545"/>
      <c r="X7" s="627"/>
      <c r="Y7" s="855" t="s">
        <v>247</v>
      </c>
      <c r="AD7" s="827"/>
    </row>
    <row r="8" spans="2:30" s="626" customFormat="1" ht="20.25" customHeight="1" x14ac:dyDescent="0.25">
      <c r="B8" s="1498"/>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5">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5">
      <c r="B10" s="674" t="s">
        <v>8</v>
      </c>
      <c r="C10" s="633"/>
      <c r="D10" s="830">
        <v>74480</v>
      </c>
      <c r="E10" s="633"/>
      <c r="F10" s="675">
        <v>4</v>
      </c>
      <c r="G10" s="676">
        <v>4.1448354287779113E-2</v>
      </c>
      <c r="H10" s="675">
        <v>26034</v>
      </c>
      <c r="I10" s="676">
        <v>22.496891373428415</v>
      </c>
      <c r="J10" s="675">
        <v>30140</v>
      </c>
      <c r="K10" s="676">
        <v>25.898844759971517</v>
      </c>
      <c r="L10" s="675">
        <v>5961</v>
      </c>
      <c r="M10" s="676">
        <v>6.7656467537436367</v>
      </c>
      <c r="N10" s="675">
        <v>12691</v>
      </c>
      <c r="O10" s="676">
        <v>12.528030778060005</v>
      </c>
      <c r="P10" s="675">
        <v>2546</v>
      </c>
      <c r="Q10" s="676">
        <v>2.7451563878290628</v>
      </c>
      <c r="R10" s="675">
        <v>26661</v>
      </c>
      <c r="S10" s="676">
        <v>29.514416587843943</v>
      </c>
      <c r="T10" s="675">
        <v>8</v>
      </c>
      <c r="U10" s="676">
        <v>9.5650048356413341E-3</v>
      </c>
      <c r="V10" s="831">
        <f>F10+H10+J10+L10+N10+P10+R10+T10</f>
        <v>104045</v>
      </c>
      <c r="W10" s="676">
        <f t="shared" ref="V10:W27" si="0">G10+I10+K10+M10+O10+Q10+S10+U10</f>
        <v>100</v>
      </c>
      <c r="X10" s="678"/>
      <c r="Y10" s="832">
        <f t="shared" ref="Y10:Y27" si="1">V10/D10</f>
        <v>1.3969522019334049</v>
      </c>
    </row>
    <row r="11" spans="2:30" s="633" customFormat="1" ht="18" customHeight="1" x14ac:dyDescent="0.25">
      <c r="B11" s="682" t="s">
        <v>7</v>
      </c>
      <c r="D11" s="833">
        <v>13222</v>
      </c>
      <c r="F11" s="683">
        <v>2122</v>
      </c>
      <c r="G11" s="684">
        <v>14.391281630215721</v>
      </c>
      <c r="H11" s="683">
        <v>1818</v>
      </c>
      <c r="I11" s="684">
        <v>3.2171381652608795</v>
      </c>
      <c r="J11" s="683">
        <v>703</v>
      </c>
      <c r="K11" s="684">
        <v>5.0160483690378443</v>
      </c>
      <c r="L11" s="683">
        <v>508</v>
      </c>
      <c r="M11" s="684">
        <v>3.4634619690975592</v>
      </c>
      <c r="N11" s="683">
        <v>2840</v>
      </c>
      <c r="O11" s="684">
        <v>20.243338060759871</v>
      </c>
      <c r="P11" s="683">
        <v>4027</v>
      </c>
      <c r="Q11" s="684">
        <v>22.057176979920879</v>
      </c>
      <c r="R11" s="683">
        <v>5147</v>
      </c>
      <c r="S11" s="684">
        <v>31.611554825707248</v>
      </c>
      <c r="T11" s="683">
        <v>0</v>
      </c>
      <c r="U11" s="684">
        <v>0</v>
      </c>
      <c r="V11" s="834">
        <f t="shared" si="0"/>
        <v>17165</v>
      </c>
      <c r="W11" s="684">
        <f t="shared" si="0"/>
        <v>100</v>
      </c>
      <c r="X11" s="678"/>
      <c r="Y11" s="835">
        <f t="shared" si="1"/>
        <v>1.2982150960520344</v>
      </c>
    </row>
    <row r="12" spans="2:30" s="633" customFormat="1" ht="22.5" customHeight="1" x14ac:dyDescent="0.25">
      <c r="B12" s="682" t="s">
        <v>37</v>
      </c>
      <c r="D12" s="833">
        <v>7870</v>
      </c>
      <c r="F12" s="685">
        <v>2364</v>
      </c>
      <c r="G12" s="684">
        <v>26.047201285061163</v>
      </c>
      <c r="H12" s="685">
        <v>661</v>
      </c>
      <c r="I12" s="684">
        <v>1.4456938094649698</v>
      </c>
      <c r="J12" s="685">
        <v>948</v>
      </c>
      <c r="K12" s="684">
        <v>7.7350796985048804</v>
      </c>
      <c r="L12" s="685">
        <v>571</v>
      </c>
      <c r="M12" s="684">
        <v>6.5735821079945636</v>
      </c>
      <c r="N12" s="685">
        <v>1832</v>
      </c>
      <c r="O12" s="684">
        <v>20.560978623501793</v>
      </c>
      <c r="P12" s="685">
        <v>1712</v>
      </c>
      <c r="Q12" s="684">
        <v>11.083652539231435</v>
      </c>
      <c r="R12" s="685">
        <v>2794</v>
      </c>
      <c r="S12" s="684">
        <v>26.553811936241196</v>
      </c>
      <c r="T12" s="685">
        <v>11</v>
      </c>
      <c r="U12" s="684">
        <v>0</v>
      </c>
      <c r="V12" s="834">
        <f t="shared" si="0"/>
        <v>10893</v>
      </c>
      <c r="W12" s="684">
        <f t="shared" si="0"/>
        <v>100</v>
      </c>
      <c r="X12" s="678"/>
      <c r="Y12" s="835">
        <f t="shared" si="1"/>
        <v>1.3841168996188056</v>
      </c>
    </row>
    <row r="13" spans="2:30" s="633" customFormat="1" ht="18" customHeight="1" x14ac:dyDescent="0.25">
      <c r="B13" s="682" t="s">
        <v>38</v>
      </c>
      <c r="D13" s="833">
        <v>8009</v>
      </c>
      <c r="F13" s="683">
        <v>369</v>
      </c>
      <c r="G13" s="684">
        <v>2.2477064220183487</v>
      </c>
      <c r="H13" s="683">
        <v>2643</v>
      </c>
      <c r="I13" s="684">
        <v>9.8776758409785934</v>
      </c>
      <c r="J13" s="683">
        <v>592</v>
      </c>
      <c r="K13" s="684">
        <v>2.6758409785932722</v>
      </c>
      <c r="L13" s="683">
        <v>615</v>
      </c>
      <c r="M13" s="684">
        <v>7.477064220183486</v>
      </c>
      <c r="N13" s="683">
        <v>2139</v>
      </c>
      <c r="O13" s="684">
        <v>19.602446483180429</v>
      </c>
      <c r="P13" s="683">
        <v>386</v>
      </c>
      <c r="Q13" s="684">
        <v>6.666666666666667</v>
      </c>
      <c r="R13" s="683">
        <v>4674</v>
      </c>
      <c r="S13" s="684">
        <v>51.452599388379205</v>
      </c>
      <c r="T13" s="683">
        <v>0</v>
      </c>
      <c r="U13" s="684">
        <v>0</v>
      </c>
      <c r="V13" s="834">
        <f t="shared" si="0"/>
        <v>11418</v>
      </c>
      <c r="W13" s="684">
        <f t="shared" si="0"/>
        <v>100</v>
      </c>
      <c r="X13" s="678"/>
      <c r="Y13" s="835">
        <f t="shared" si="1"/>
        <v>1.4256461480834062</v>
      </c>
    </row>
    <row r="14" spans="2:30" s="633" customFormat="1" ht="18" customHeight="1" x14ac:dyDescent="0.25">
      <c r="B14" s="682" t="s">
        <v>6</v>
      </c>
      <c r="D14" s="833">
        <v>14936</v>
      </c>
      <c r="F14" s="683">
        <v>1398</v>
      </c>
      <c r="G14" s="684">
        <v>0.16137708445400753</v>
      </c>
      <c r="H14" s="683">
        <v>869</v>
      </c>
      <c r="I14" s="684">
        <v>3.0984400215169448</v>
      </c>
      <c r="J14" s="683">
        <v>816</v>
      </c>
      <c r="K14" s="684">
        <v>0</v>
      </c>
      <c r="L14" s="683">
        <v>1733</v>
      </c>
      <c r="M14" s="684">
        <v>14.922001075847231</v>
      </c>
      <c r="N14" s="683">
        <v>3560</v>
      </c>
      <c r="O14" s="684">
        <v>24.314147391070467</v>
      </c>
      <c r="P14" s="683">
        <v>4257</v>
      </c>
      <c r="Q14" s="684">
        <v>21.79666487358795</v>
      </c>
      <c r="R14" s="683">
        <v>6819</v>
      </c>
      <c r="S14" s="684">
        <v>35.707369553523399</v>
      </c>
      <c r="T14" s="683">
        <v>0</v>
      </c>
      <c r="U14" s="684">
        <v>0</v>
      </c>
      <c r="V14" s="834">
        <f t="shared" si="0"/>
        <v>19452</v>
      </c>
      <c r="W14" s="684">
        <f t="shared" si="0"/>
        <v>100</v>
      </c>
      <c r="X14" s="678"/>
      <c r="Y14" s="835">
        <f t="shared" si="1"/>
        <v>1.302356722013926</v>
      </c>
    </row>
    <row r="15" spans="2:30" s="633" customFormat="1" ht="18" customHeight="1" x14ac:dyDescent="0.25">
      <c r="B15" s="682" t="s">
        <v>5</v>
      </c>
      <c r="D15" s="833">
        <v>5338</v>
      </c>
      <c r="F15" s="685">
        <v>2581</v>
      </c>
      <c r="G15" s="684">
        <v>0</v>
      </c>
      <c r="H15" s="685">
        <v>602</v>
      </c>
      <c r="I15" s="684">
        <v>5.5706304868316039</v>
      </c>
      <c r="J15" s="685">
        <v>425</v>
      </c>
      <c r="K15" s="684">
        <v>8.0925778132482051</v>
      </c>
      <c r="L15" s="685">
        <v>774</v>
      </c>
      <c r="M15" s="684">
        <v>12.721468475658419</v>
      </c>
      <c r="N15" s="685">
        <v>1949</v>
      </c>
      <c r="O15" s="684">
        <v>33.998403830806069</v>
      </c>
      <c r="P15" s="685">
        <v>156</v>
      </c>
      <c r="Q15" s="684">
        <v>0</v>
      </c>
      <c r="R15" s="685">
        <v>2308</v>
      </c>
      <c r="S15" s="684">
        <v>39.616919393455703</v>
      </c>
      <c r="T15" s="685">
        <v>0</v>
      </c>
      <c r="U15" s="684">
        <v>0</v>
      </c>
      <c r="V15" s="834">
        <f t="shared" si="0"/>
        <v>8795</v>
      </c>
      <c r="W15" s="684">
        <f t="shared" si="0"/>
        <v>100</v>
      </c>
      <c r="X15" s="678"/>
      <c r="Y15" s="835">
        <f t="shared" si="1"/>
        <v>1.6476208317721994</v>
      </c>
    </row>
    <row r="16" spans="2:30" s="742" customFormat="1" ht="18" customHeight="1" x14ac:dyDescent="0.25">
      <c r="B16" s="836" t="s">
        <v>4</v>
      </c>
      <c r="D16" s="837">
        <v>35075</v>
      </c>
      <c r="E16" s="820"/>
      <c r="F16" s="838">
        <v>5904</v>
      </c>
      <c r="G16" s="839">
        <v>14.10823965697068</v>
      </c>
      <c r="H16" s="838">
        <v>3905</v>
      </c>
      <c r="I16" s="839">
        <v>4.2299223548499247</v>
      </c>
      <c r="J16" s="838">
        <v>3331</v>
      </c>
      <c r="K16" s="839">
        <v>9.7183914706223202</v>
      </c>
      <c r="L16" s="838">
        <v>2070</v>
      </c>
      <c r="M16" s="839">
        <v>5.5742264457063389</v>
      </c>
      <c r="N16" s="838">
        <v>5576</v>
      </c>
      <c r="O16" s="839">
        <v>12.858963958743772</v>
      </c>
      <c r="P16" s="838">
        <v>16573</v>
      </c>
      <c r="Q16" s="839">
        <v>32.65036504809364</v>
      </c>
      <c r="R16" s="838">
        <v>9659</v>
      </c>
      <c r="S16" s="839">
        <v>20.020859891065012</v>
      </c>
      <c r="T16" s="838">
        <v>613</v>
      </c>
      <c r="U16" s="839">
        <v>0.83903117394831384</v>
      </c>
      <c r="V16" s="840">
        <f t="shared" si="0"/>
        <v>47631</v>
      </c>
      <c r="W16" s="839">
        <f t="shared" si="0"/>
        <v>100</v>
      </c>
      <c r="X16" s="841"/>
      <c r="Y16" s="835">
        <f t="shared" si="1"/>
        <v>1.357975766215253</v>
      </c>
    </row>
    <row r="17" spans="2:25" s="742" customFormat="1" ht="18" customHeight="1" x14ac:dyDescent="0.25">
      <c r="B17" s="836" t="s">
        <v>40</v>
      </c>
      <c r="D17" s="837">
        <v>23176</v>
      </c>
      <c r="E17" s="820"/>
      <c r="F17" s="838">
        <v>3177</v>
      </c>
      <c r="G17" s="839">
        <v>6.9774527726995732</v>
      </c>
      <c r="H17" s="838">
        <v>5334</v>
      </c>
      <c r="I17" s="839">
        <v>8.4573866109515112</v>
      </c>
      <c r="J17" s="838">
        <v>2890</v>
      </c>
      <c r="K17" s="839">
        <v>12.122399233916601</v>
      </c>
      <c r="L17" s="838">
        <v>1419</v>
      </c>
      <c r="M17" s="839">
        <v>4.8359014538173586</v>
      </c>
      <c r="N17" s="838">
        <v>7010</v>
      </c>
      <c r="O17" s="839">
        <v>28.332027509358404</v>
      </c>
      <c r="P17" s="838">
        <v>4115</v>
      </c>
      <c r="Q17" s="839">
        <v>12.823191433794724</v>
      </c>
      <c r="R17" s="838">
        <v>7946</v>
      </c>
      <c r="S17" s="839">
        <v>26.412466266213983</v>
      </c>
      <c r="T17" s="838">
        <v>17</v>
      </c>
      <c r="U17" s="839">
        <v>3.9174719247845394E-2</v>
      </c>
      <c r="V17" s="840">
        <f t="shared" si="0"/>
        <v>31908</v>
      </c>
      <c r="W17" s="839">
        <f t="shared" si="0"/>
        <v>99.999999999999986</v>
      </c>
      <c r="X17" s="841"/>
      <c r="Y17" s="835">
        <f t="shared" si="1"/>
        <v>1.3767690714532275</v>
      </c>
    </row>
    <row r="18" spans="2:25" s="742" customFormat="1" ht="18" customHeight="1" x14ac:dyDescent="0.25">
      <c r="B18" s="836" t="s">
        <v>41</v>
      </c>
      <c r="D18" s="837">
        <v>45728</v>
      </c>
      <c r="E18" s="820"/>
      <c r="F18" s="838">
        <v>10</v>
      </c>
      <c r="G18" s="839">
        <v>0.38917682645664642</v>
      </c>
      <c r="H18" s="838">
        <v>4063</v>
      </c>
      <c r="I18" s="839">
        <v>5.0131877455410665</v>
      </c>
      <c r="J18" s="838">
        <v>5847</v>
      </c>
      <c r="K18" s="839">
        <v>10.515152074072708</v>
      </c>
      <c r="L18" s="838">
        <v>3564</v>
      </c>
      <c r="M18" s="839">
        <v>6.5237840529723146</v>
      </c>
      <c r="N18" s="838">
        <v>15022</v>
      </c>
      <c r="O18" s="839">
        <v>32.416031871922094</v>
      </c>
      <c r="P18" s="838">
        <v>6534</v>
      </c>
      <c r="Q18" s="839">
        <v>11.359905564675286</v>
      </c>
      <c r="R18" s="838">
        <v>21289</v>
      </c>
      <c r="S18" s="839">
        <v>33.677628788018517</v>
      </c>
      <c r="T18" s="838">
        <v>61</v>
      </c>
      <c r="U18" s="839">
        <v>0.10513307634136894</v>
      </c>
      <c r="V18" s="840">
        <f t="shared" si="0"/>
        <v>56390</v>
      </c>
      <c r="W18" s="839">
        <f t="shared" si="0"/>
        <v>100.00000000000001</v>
      </c>
      <c r="X18" s="841"/>
      <c r="Y18" s="835">
        <f t="shared" si="1"/>
        <v>1.2331613016095171</v>
      </c>
    </row>
    <row r="19" spans="2:25" s="742" customFormat="1" ht="18" customHeight="1" x14ac:dyDescent="0.25">
      <c r="B19" s="836" t="s">
        <v>3</v>
      </c>
      <c r="D19" s="837">
        <v>46329</v>
      </c>
      <c r="E19" s="820"/>
      <c r="F19" s="838">
        <v>19</v>
      </c>
      <c r="G19" s="839">
        <v>7.0628950806935764E-3</v>
      </c>
      <c r="H19" s="838">
        <v>20105</v>
      </c>
      <c r="I19" s="839">
        <v>5.0323127449941731</v>
      </c>
      <c r="J19" s="838">
        <v>1089</v>
      </c>
      <c r="K19" s="839">
        <v>8.1223293427976129E-2</v>
      </c>
      <c r="L19" s="838">
        <v>3027</v>
      </c>
      <c r="M19" s="839">
        <v>7.5113889183176186</v>
      </c>
      <c r="N19" s="838">
        <v>6395</v>
      </c>
      <c r="O19" s="839">
        <v>19.811420701345483</v>
      </c>
      <c r="P19" s="838">
        <v>7758</v>
      </c>
      <c r="Q19" s="839">
        <v>16.121058021683087</v>
      </c>
      <c r="R19" s="838">
        <v>30182</v>
      </c>
      <c r="S19" s="839">
        <v>51.403750397287851</v>
      </c>
      <c r="T19" s="838">
        <v>281</v>
      </c>
      <c r="U19" s="839">
        <v>3.1783027863121094E-2</v>
      </c>
      <c r="V19" s="840">
        <f t="shared" si="0"/>
        <v>68856</v>
      </c>
      <c r="W19" s="839">
        <f t="shared" si="0"/>
        <v>100.00000000000001</v>
      </c>
      <c r="X19" s="841"/>
      <c r="Y19" s="835">
        <f t="shared" si="1"/>
        <v>1.4862397202616071</v>
      </c>
    </row>
    <row r="20" spans="2:25" s="633" customFormat="1" ht="18" customHeight="1" x14ac:dyDescent="0.25">
      <c r="B20" s="836" t="s">
        <v>2</v>
      </c>
      <c r="D20" s="833">
        <v>12574</v>
      </c>
      <c r="F20" s="683">
        <v>385</v>
      </c>
      <c r="G20" s="684">
        <v>2.6190698107931776</v>
      </c>
      <c r="H20" s="683">
        <v>1030</v>
      </c>
      <c r="I20" s="684">
        <v>3.3647124615528008</v>
      </c>
      <c r="J20" s="683">
        <v>202</v>
      </c>
      <c r="K20" s="684">
        <v>1.8175039612265822</v>
      </c>
      <c r="L20" s="683">
        <v>763</v>
      </c>
      <c r="M20" s="684">
        <v>6.0117438717494638</v>
      </c>
      <c r="N20" s="683">
        <v>3484</v>
      </c>
      <c r="O20" s="684">
        <v>28.250535930655232</v>
      </c>
      <c r="P20" s="683">
        <v>6177</v>
      </c>
      <c r="Q20" s="684">
        <v>37.794761860378415</v>
      </c>
      <c r="R20" s="683">
        <v>2057</v>
      </c>
      <c r="S20" s="684">
        <v>20.141672103644328</v>
      </c>
      <c r="T20" s="683">
        <v>0</v>
      </c>
      <c r="U20" s="684">
        <v>0</v>
      </c>
      <c r="V20" s="834">
        <f t="shared" si="0"/>
        <v>14098</v>
      </c>
      <c r="W20" s="684">
        <f t="shared" si="0"/>
        <v>100</v>
      </c>
      <c r="X20" s="678"/>
      <c r="Y20" s="835">
        <f t="shared" si="1"/>
        <v>1.1212024813106409</v>
      </c>
    </row>
    <row r="21" spans="2:25" s="633" customFormat="1" ht="18" customHeight="1" x14ac:dyDescent="0.25">
      <c r="B21" s="682" t="s">
        <v>35</v>
      </c>
      <c r="D21" s="833">
        <v>25890</v>
      </c>
      <c r="F21" s="683">
        <v>1558</v>
      </c>
      <c r="G21" s="684">
        <v>5.3052431721922009</v>
      </c>
      <c r="H21" s="683">
        <v>5992</v>
      </c>
      <c r="I21" s="684">
        <v>3.6950489265371695</v>
      </c>
      <c r="J21" s="683">
        <v>8735</v>
      </c>
      <c r="K21" s="684">
        <v>30.798159778004965</v>
      </c>
      <c r="L21" s="683">
        <v>1964</v>
      </c>
      <c r="M21" s="684">
        <v>7.5471009201109975</v>
      </c>
      <c r="N21" s="683">
        <v>4073</v>
      </c>
      <c r="O21" s="684">
        <v>17.328757119906527</v>
      </c>
      <c r="P21" s="683">
        <v>5956</v>
      </c>
      <c r="Q21" s="684">
        <v>16.445158463560684</v>
      </c>
      <c r="R21" s="683">
        <v>5630</v>
      </c>
      <c r="S21" s="684">
        <v>18.613991529136847</v>
      </c>
      <c r="T21" s="683">
        <v>85</v>
      </c>
      <c r="U21" s="684">
        <v>0.26654009055060612</v>
      </c>
      <c r="V21" s="834">
        <f t="shared" si="0"/>
        <v>33993</v>
      </c>
      <c r="W21" s="684">
        <f t="shared" si="0"/>
        <v>100.00000000000001</v>
      </c>
      <c r="X21" s="678"/>
      <c r="Y21" s="835">
        <f t="shared" si="1"/>
        <v>1.3129779837775202</v>
      </c>
    </row>
    <row r="22" spans="2:25" s="633" customFormat="1" ht="21" customHeight="1" x14ac:dyDescent="0.25">
      <c r="B22" s="682" t="s">
        <v>42</v>
      </c>
      <c r="D22" s="833">
        <v>63179</v>
      </c>
      <c r="F22" s="683">
        <v>2317</v>
      </c>
      <c r="G22" s="684">
        <v>2.2532814395789673</v>
      </c>
      <c r="H22" s="683">
        <v>17314</v>
      </c>
      <c r="I22" s="684">
        <v>13.798591305169941</v>
      </c>
      <c r="J22" s="683">
        <v>15031</v>
      </c>
      <c r="K22" s="684">
        <v>14.416274049446134</v>
      </c>
      <c r="L22" s="683">
        <v>7029</v>
      </c>
      <c r="M22" s="684">
        <v>8.5530151426815628</v>
      </c>
      <c r="N22" s="683">
        <v>15408</v>
      </c>
      <c r="O22" s="684">
        <v>24.417377054346627</v>
      </c>
      <c r="P22" s="683">
        <v>13613</v>
      </c>
      <c r="Q22" s="684">
        <v>16.926398058711374</v>
      </c>
      <c r="R22" s="683">
        <v>16123</v>
      </c>
      <c r="S22" s="684">
        <v>19.521611017443234</v>
      </c>
      <c r="T22" s="683">
        <v>66</v>
      </c>
      <c r="U22" s="684">
        <v>0.11345193262215779</v>
      </c>
      <c r="V22" s="834">
        <f t="shared" si="0"/>
        <v>86901</v>
      </c>
      <c r="W22" s="684">
        <f t="shared" si="0"/>
        <v>100</v>
      </c>
      <c r="X22" s="678"/>
      <c r="Y22" s="835">
        <f t="shared" si="1"/>
        <v>1.3754728628183415</v>
      </c>
    </row>
    <row r="23" spans="2:25" s="633" customFormat="1" ht="18" customHeight="1" x14ac:dyDescent="0.25">
      <c r="B23" s="682" t="s">
        <v>43</v>
      </c>
      <c r="D23" s="833">
        <v>13593</v>
      </c>
      <c r="F23" s="683">
        <v>1277</v>
      </c>
      <c r="G23" s="684">
        <v>8.3258093641171165</v>
      </c>
      <c r="H23" s="683">
        <v>2212</v>
      </c>
      <c r="I23" s="684">
        <v>9.538243260673287</v>
      </c>
      <c r="J23" s="683">
        <v>536</v>
      </c>
      <c r="K23" s="684">
        <v>0.88352895653295493</v>
      </c>
      <c r="L23" s="683">
        <v>1471</v>
      </c>
      <c r="M23" s="684">
        <v>8.2742164323487675</v>
      </c>
      <c r="N23" s="683">
        <v>2811</v>
      </c>
      <c r="O23" s="684">
        <v>15.62620920933832</v>
      </c>
      <c r="P23" s="683">
        <v>770</v>
      </c>
      <c r="Q23" s="684">
        <v>3.5147684767186895</v>
      </c>
      <c r="R23" s="683">
        <v>7669</v>
      </c>
      <c r="S23" s="684">
        <v>53.81787695085773</v>
      </c>
      <c r="T23" s="683">
        <v>2</v>
      </c>
      <c r="U23" s="684">
        <v>1.9347349413130401E-2</v>
      </c>
      <c r="V23" s="834">
        <f>F23+H23+J23+L23+N23+P23+R23+T23</f>
        <v>16748</v>
      </c>
      <c r="W23" s="684">
        <f t="shared" si="0"/>
        <v>100</v>
      </c>
      <c r="X23" s="678"/>
      <c r="Y23" s="835">
        <f t="shared" si="1"/>
        <v>1.2321047598028396</v>
      </c>
    </row>
    <row r="24" spans="2:25" s="633" customFormat="1" ht="22.5" customHeight="1" x14ac:dyDescent="0.25">
      <c r="B24" s="682" t="s">
        <v>44</v>
      </c>
      <c r="D24" s="833">
        <v>3236</v>
      </c>
      <c r="F24" s="685">
        <v>325</v>
      </c>
      <c r="G24" s="686">
        <v>3.2579185520361991</v>
      </c>
      <c r="H24" s="685">
        <v>350</v>
      </c>
      <c r="I24" s="684">
        <v>6.4253393665158374</v>
      </c>
      <c r="J24" s="685">
        <v>164</v>
      </c>
      <c r="K24" s="684">
        <v>5.2187028657616894</v>
      </c>
      <c r="L24" s="685">
        <v>196</v>
      </c>
      <c r="M24" s="684">
        <v>3.4690799396681751</v>
      </c>
      <c r="N24" s="685">
        <v>953</v>
      </c>
      <c r="O24" s="684">
        <v>17.134238310708898</v>
      </c>
      <c r="P24" s="685">
        <v>766</v>
      </c>
      <c r="Q24" s="684">
        <v>12.428355957767723</v>
      </c>
      <c r="R24" s="685">
        <v>1346</v>
      </c>
      <c r="S24" s="684">
        <v>51.945701357466064</v>
      </c>
      <c r="T24" s="685">
        <v>12</v>
      </c>
      <c r="U24" s="684">
        <v>0.12066365007541478</v>
      </c>
      <c r="V24" s="842">
        <f t="shared" si="0"/>
        <v>4112</v>
      </c>
      <c r="W24" s="684">
        <f t="shared" si="0"/>
        <v>100</v>
      </c>
      <c r="X24" s="678"/>
      <c r="Y24" s="835">
        <f t="shared" si="1"/>
        <v>1.2707045735475897</v>
      </c>
    </row>
    <row r="25" spans="2:25" s="633" customFormat="1" ht="18" customHeight="1" x14ac:dyDescent="0.25">
      <c r="B25" s="682" t="s">
        <v>45</v>
      </c>
      <c r="D25" s="833">
        <v>17325</v>
      </c>
      <c r="F25" s="685">
        <v>258</v>
      </c>
      <c r="G25" s="686">
        <v>0.41635124905374715</v>
      </c>
      <c r="H25" s="685">
        <v>4483</v>
      </c>
      <c r="I25" s="684">
        <v>12.162503154176129</v>
      </c>
      <c r="J25" s="685">
        <v>1355</v>
      </c>
      <c r="K25" s="684">
        <v>6.594330894103793</v>
      </c>
      <c r="L25" s="685">
        <v>1972</v>
      </c>
      <c r="M25" s="684">
        <v>8.2555303221465213</v>
      </c>
      <c r="N25" s="685">
        <v>6150</v>
      </c>
      <c r="O25" s="684">
        <v>27.294137437967869</v>
      </c>
      <c r="P25" s="685">
        <v>682</v>
      </c>
      <c r="Q25" s="684">
        <v>2.5864244259399447</v>
      </c>
      <c r="R25" s="685">
        <v>7383</v>
      </c>
      <c r="S25" s="684">
        <v>35.057616283959966</v>
      </c>
      <c r="T25" s="685">
        <v>1998</v>
      </c>
      <c r="U25" s="684">
        <v>7.6331062326520316</v>
      </c>
      <c r="V25" s="842">
        <f t="shared" si="0"/>
        <v>24281</v>
      </c>
      <c r="W25" s="684">
        <f t="shared" si="0"/>
        <v>99.999999999999986</v>
      </c>
      <c r="X25" s="678"/>
      <c r="Y25" s="835">
        <f t="shared" si="1"/>
        <v>1.4015007215007216</v>
      </c>
    </row>
    <row r="26" spans="2:25" s="633" customFormat="1" ht="18" customHeight="1" x14ac:dyDescent="0.25">
      <c r="B26" s="682" t="s">
        <v>46</v>
      </c>
      <c r="D26" s="833">
        <v>2333</v>
      </c>
      <c r="F26" s="685">
        <v>395</v>
      </c>
      <c r="G26" s="686">
        <v>8.1975827640567527</v>
      </c>
      <c r="H26" s="685">
        <v>488</v>
      </c>
      <c r="I26" s="684">
        <v>11.008933263268524</v>
      </c>
      <c r="J26" s="685">
        <v>683</v>
      </c>
      <c r="K26" s="684">
        <v>20.546505517603784</v>
      </c>
      <c r="L26" s="685">
        <v>438</v>
      </c>
      <c r="M26" s="684">
        <v>9.1697320021019451</v>
      </c>
      <c r="N26" s="685">
        <v>715</v>
      </c>
      <c r="O26" s="684">
        <v>17.892800840777721</v>
      </c>
      <c r="P26" s="685">
        <v>478</v>
      </c>
      <c r="Q26" s="684">
        <v>13.110877561744614</v>
      </c>
      <c r="R26" s="685">
        <v>479</v>
      </c>
      <c r="S26" s="684">
        <v>20.073568050446664</v>
      </c>
      <c r="T26" s="685">
        <v>0</v>
      </c>
      <c r="U26" s="684">
        <v>0</v>
      </c>
      <c r="V26" s="842">
        <f t="shared" si="0"/>
        <v>3676</v>
      </c>
      <c r="W26" s="684">
        <f t="shared" si="0"/>
        <v>100.00000000000001</v>
      </c>
      <c r="X26" s="678"/>
      <c r="Y26" s="835">
        <f t="shared" si="1"/>
        <v>1.5756536648092585</v>
      </c>
    </row>
    <row r="27" spans="2:25" s="633" customFormat="1" ht="18" customHeight="1" x14ac:dyDescent="0.25">
      <c r="B27" s="682" t="s">
        <v>1</v>
      </c>
      <c r="D27" s="833">
        <v>1188</v>
      </c>
      <c r="F27" s="685">
        <v>182</v>
      </c>
      <c r="G27" s="686">
        <v>9.2670598146588041</v>
      </c>
      <c r="H27" s="685">
        <v>192</v>
      </c>
      <c r="I27" s="684">
        <v>12.973883740522325</v>
      </c>
      <c r="J27" s="685">
        <v>364</v>
      </c>
      <c r="K27" s="684">
        <v>20.387531592249367</v>
      </c>
      <c r="L27" s="685">
        <v>22</v>
      </c>
      <c r="M27" s="684">
        <v>1.5164279696714407</v>
      </c>
      <c r="N27" s="685">
        <v>104</v>
      </c>
      <c r="O27" s="684">
        <v>7.5821398483572029</v>
      </c>
      <c r="P27" s="685">
        <v>0</v>
      </c>
      <c r="Q27" s="684">
        <v>0.42122999157540014</v>
      </c>
      <c r="R27" s="685">
        <v>668</v>
      </c>
      <c r="S27" s="684">
        <v>47.851727042965457</v>
      </c>
      <c r="T27" s="685">
        <v>0</v>
      </c>
      <c r="U27" s="684">
        <v>0</v>
      </c>
      <c r="V27" s="834">
        <f t="shared" si="0"/>
        <v>1532</v>
      </c>
      <c r="W27" s="684">
        <f t="shared" si="0"/>
        <v>100</v>
      </c>
      <c r="X27" s="678"/>
      <c r="Y27" s="835">
        <f t="shared" si="1"/>
        <v>1.2895622895622896</v>
      </c>
    </row>
    <row r="28" spans="2:25" s="633" customFormat="1" ht="8.25" customHeight="1" x14ac:dyDescent="0.25">
      <c r="B28" s="688"/>
      <c r="D28" s="843"/>
      <c r="F28" s="689"/>
      <c r="G28" s="844"/>
      <c r="H28" s="689"/>
      <c r="I28" s="845"/>
      <c r="J28" s="689"/>
      <c r="K28" s="845"/>
      <c r="L28" s="689"/>
      <c r="M28" s="845"/>
      <c r="N28" s="689"/>
      <c r="O28" s="844"/>
      <c r="P28" s="689"/>
      <c r="Q28" s="844"/>
      <c r="R28" s="689"/>
      <c r="S28" s="844"/>
      <c r="T28" s="689"/>
      <c r="U28" s="844"/>
      <c r="V28" s="691"/>
      <c r="W28" s="845"/>
      <c r="X28" s="678"/>
      <c r="Y28" s="846"/>
    </row>
    <row r="29" spans="2:25" s="633" customFormat="1" ht="3" customHeight="1" x14ac:dyDescent="0.25">
      <c r="B29" s="630"/>
      <c r="C29" s="631"/>
      <c r="D29" s="847"/>
      <c r="E29" s="631"/>
      <c r="F29" s="630"/>
      <c r="G29" s="630"/>
      <c r="H29" s="630"/>
      <c r="I29" s="630"/>
      <c r="J29" s="630"/>
      <c r="K29" s="630"/>
      <c r="L29" s="630"/>
      <c r="M29" s="630"/>
      <c r="N29" s="630"/>
      <c r="O29" s="630"/>
      <c r="P29" s="630"/>
      <c r="Q29" s="630"/>
      <c r="R29" s="630"/>
      <c r="S29" s="630"/>
      <c r="T29" s="630"/>
      <c r="U29" s="630"/>
      <c r="V29" s="848"/>
      <c r="W29" s="630"/>
      <c r="X29" s="630"/>
      <c r="Y29" s="630"/>
    </row>
    <row r="30" spans="2:25" s="918" customFormat="1" ht="20.25" customHeight="1" x14ac:dyDescent="0.25">
      <c r="B30" s="1253" t="s">
        <v>0</v>
      </c>
      <c r="C30" s="1229"/>
      <c r="D30" s="1270">
        <f>SUM(D10:D29)</f>
        <v>413481</v>
      </c>
      <c r="E30" s="1229"/>
      <c r="F30" s="1254">
        <f>SUM(F10:F27)</f>
        <v>24645</v>
      </c>
      <c r="G30" s="1255">
        <f>F30*100/$V30</f>
        <v>4.386058580443998</v>
      </c>
      <c r="H30" s="1254">
        <f>SUM(H10:H27)</f>
        <v>98095</v>
      </c>
      <c r="I30" s="1255">
        <f>H30*100/$V30</f>
        <v>17.457919109298196</v>
      </c>
      <c r="J30" s="1254">
        <f>SUM(J10:J27)</f>
        <v>73851</v>
      </c>
      <c r="K30" s="1255">
        <f>J30*100/$V30</f>
        <v>13.143226302469861</v>
      </c>
      <c r="L30" s="1254">
        <f>SUM(L10:L27)</f>
        <v>34097</v>
      </c>
      <c r="M30" s="1255">
        <f>L30*100/$V30</f>
        <v>6.0682263914546164</v>
      </c>
      <c r="N30" s="1254">
        <f>SUM(N10:N27)</f>
        <v>92712</v>
      </c>
      <c r="O30" s="1255">
        <f>N30*100/$V30</f>
        <v>16.499909235549765</v>
      </c>
      <c r="P30" s="1254">
        <f>SUM(P10:P27)</f>
        <v>76506</v>
      </c>
      <c r="Q30" s="1255">
        <f>P30*100/$V30</f>
        <v>13.615735352219458</v>
      </c>
      <c r="R30" s="1254">
        <f>SUM(R10:R27)</f>
        <v>158834</v>
      </c>
      <c r="S30" s="1255">
        <f>R30*100/$V30</f>
        <v>28.267609193193021</v>
      </c>
      <c r="T30" s="1254">
        <f>SUM(T10:T28)</f>
        <v>3154</v>
      </c>
      <c r="U30" s="1255">
        <f>T30*100/$V30</f>
        <v>0.5613158353710842</v>
      </c>
      <c r="V30" s="1254">
        <f>SUM(V10:V27)</f>
        <v>561894</v>
      </c>
      <c r="W30" s="1255">
        <f>G30+I30+K30+M30+O30+Q30+S30+U30</f>
        <v>100</v>
      </c>
      <c r="X30" s="1271"/>
      <c r="Y30" s="1272">
        <f>(V30/D30)</f>
        <v>1.3589354770835902</v>
      </c>
    </row>
    <row r="31" spans="2:25" s="631" customFormat="1" ht="5.25" customHeight="1" x14ac:dyDescent="0.25">
      <c r="B31" s="644"/>
      <c r="C31" s="645"/>
      <c r="D31" s="646"/>
      <c r="E31" s="645"/>
      <c r="F31" s="646"/>
      <c r="G31" s="849"/>
      <c r="H31" s="646"/>
      <c r="I31" s="849"/>
      <c r="J31" s="646"/>
      <c r="K31" s="849"/>
      <c r="L31" s="646"/>
      <c r="M31" s="849"/>
      <c r="N31" s="646"/>
      <c r="O31" s="849"/>
      <c r="P31" s="646"/>
      <c r="Q31" s="849"/>
      <c r="R31" s="646"/>
      <c r="S31" s="849"/>
      <c r="T31" s="646"/>
      <c r="U31" s="849"/>
      <c r="V31" s="646"/>
      <c r="W31" s="849"/>
      <c r="X31" s="849"/>
      <c r="Y31" s="849"/>
    </row>
    <row r="32" spans="2:25" s="697" customFormat="1" ht="18.75" customHeight="1" x14ac:dyDescent="0.25">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8" s="852" customFormat="1" x14ac:dyDescent="0.35">
      <c r="B33" s="698" t="s">
        <v>47</v>
      </c>
      <c r="Q33" s="1346"/>
      <c r="R33" s="1346"/>
      <c r="S33" s="1346"/>
      <c r="T33" s="1346"/>
      <c r="U33" s="1346"/>
      <c r="V33" s="1346"/>
      <c r="W33" s="1346"/>
      <c r="X33" s="1347"/>
      <c r="Y33" s="1347"/>
      <c r="Z33" s="1346"/>
      <c r="AA33" s="1346"/>
      <c r="AB33" s="1346"/>
    </row>
    <row r="34" spans="2:28" s="852" customFormat="1" x14ac:dyDescent="0.25">
      <c r="Q34" s="1346"/>
      <c r="R34" s="1346"/>
      <c r="S34" s="1346"/>
      <c r="T34" s="1346"/>
      <c r="U34" s="1346"/>
      <c r="V34" s="1346"/>
      <c r="W34" s="1346"/>
      <c r="X34" s="1347"/>
      <c r="Y34" s="1347"/>
      <c r="Z34" s="1346"/>
      <c r="AA34" s="1346"/>
      <c r="AB34" s="1346"/>
    </row>
    <row r="35" spans="2:28" s="852" customFormat="1" x14ac:dyDescent="0.25">
      <c r="B35" s="852" t="s">
        <v>39</v>
      </c>
      <c r="D35" s="852" t="e">
        <f>GETPIVOTDATA("Cuenta número de expedientes",#REF!,"CCAA",$B35,"Grado Resuelto",$B$1)</f>
        <v>#REF!</v>
      </c>
      <c r="N35" s="852" t="e">
        <f>GETPIVOTDATA("ID PRESTACION
COUNT",#REF!,"
CCAA",$B35,"
Tipo Prestación",N$1,"Grado Resuelto",$B$1)</f>
        <v>#REF!</v>
      </c>
      <c r="Q35" s="1346"/>
      <c r="R35" s="1346"/>
      <c r="S35" s="1346"/>
      <c r="T35" s="1346"/>
      <c r="U35" s="1346"/>
      <c r="V35" s="1346"/>
      <c r="W35" s="1346"/>
      <c r="X35" s="1347"/>
      <c r="Y35" s="1347"/>
      <c r="Z35" s="1346"/>
      <c r="AA35" s="1346"/>
      <c r="AB35" s="1346"/>
    </row>
    <row r="36" spans="2:28" s="852" customFormat="1" x14ac:dyDescent="0.25">
      <c r="B36" s="852" t="s">
        <v>47</v>
      </c>
      <c r="D36" s="853" t="e">
        <f>GETPIVOTDATA("Cuenta número de expedientes",#REF!,"CCAA",$B36,"Grado Resuelto",$B$1)</f>
        <v>#REF!</v>
      </c>
      <c r="N36" s="852" t="e">
        <f>GETPIVOTDATA("ID PRESTACION
COUNT",#REF!,"
CCAA",$B36,"
Tipo Prestación",N$1,"Grado Resuelto",$B$1)</f>
        <v>#REF!</v>
      </c>
      <c r="Q36" s="1346"/>
      <c r="R36" s="1346"/>
      <c r="S36" s="1346"/>
      <c r="T36" s="1347"/>
      <c r="U36" s="1347"/>
      <c r="V36" s="1346"/>
      <c r="W36" s="1346"/>
      <c r="X36" s="1346"/>
      <c r="Y36" s="1346"/>
      <c r="Z36" s="1346"/>
      <c r="AA36" s="1346"/>
      <c r="AB36" s="1346"/>
    </row>
    <row r="37" spans="2:28" s="852" customFormat="1" x14ac:dyDescent="0.25">
      <c r="Q37" s="1346"/>
      <c r="R37" s="1346"/>
      <c r="S37" s="1346"/>
      <c r="T37" s="1347"/>
      <c r="U37" s="1347"/>
      <c r="V37" s="1346"/>
      <c r="W37" s="1346"/>
      <c r="X37" s="1346"/>
      <c r="Y37" s="1346"/>
      <c r="Z37" s="1346"/>
      <c r="AA37" s="1346"/>
      <c r="AB37" s="1346"/>
    </row>
    <row r="38" spans="2:28" s="852" customFormat="1" x14ac:dyDescent="0.25">
      <c r="Q38" s="1346"/>
      <c r="R38" s="1346"/>
      <c r="S38" s="1346"/>
      <c r="T38" s="1347"/>
      <c r="U38" s="1347"/>
      <c r="V38" s="1346"/>
      <c r="W38" s="1346"/>
      <c r="X38" s="1346"/>
      <c r="Y38" s="1346"/>
      <c r="Z38" s="1346"/>
      <c r="AA38" s="1346"/>
      <c r="AB38" s="1346"/>
    </row>
    <row r="39" spans="2:28" s="852" customFormat="1" x14ac:dyDescent="0.25">
      <c r="Q39" s="1346"/>
      <c r="R39" s="1346"/>
      <c r="S39" s="1346"/>
      <c r="T39" s="1347"/>
      <c r="U39" s="1347"/>
      <c r="V39" s="1346"/>
      <c r="W39" s="1346"/>
      <c r="X39" s="1346"/>
      <c r="Y39" s="1346"/>
      <c r="Z39" s="1346"/>
      <c r="AA39" s="1346"/>
      <c r="AB39" s="1346"/>
    </row>
    <row r="40" spans="2:28" s="852" customFormat="1" x14ac:dyDescent="0.25">
      <c r="B40" s="1346"/>
      <c r="C40" s="1346"/>
      <c r="D40" s="1346"/>
      <c r="E40" s="1346"/>
      <c r="F40" s="1346"/>
      <c r="G40" s="1346"/>
      <c r="H40" s="1346"/>
      <c r="I40" s="1346"/>
      <c r="J40" s="1346"/>
      <c r="K40" s="1346"/>
      <c r="L40" s="1346"/>
      <c r="M40" s="1346"/>
      <c r="N40" s="1346"/>
      <c r="O40" s="1346"/>
      <c r="P40" s="1346"/>
      <c r="Q40" s="1346"/>
      <c r="R40" s="1346"/>
      <c r="S40" s="1346"/>
      <c r="T40" s="1347"/>
      <c r="U40" s="1347"/>
      <c r="V40" s="1346"/>
      <c r="W40" s="1346"/>
      <c r="X40" s="1346"/>
      <c r="Y40" s="1346"/>
      <c r="Z40" s="1346"/>
      <c r="AA40" s="1346"/>
      <c r="AB40" s="1346"/>
    </row>
    <row r="41" spans="2:28" s="852" customFormat="1" x14ac:dyDescent="0.25">
      <c r="B41" s="1346"/>
      <c r="C41" s="1346"/>
      <c r="D41" s="1346"/>
      <c r="E41" s="1346"/>
      <c r="F41" s="1346"/>
      <c r="G41" s="1346"/>
      <c r="H41" s="1346"/>
      <c r="I41" s="1346"/>
      <c r="J41" s="1346"/>
      <c r="K41" s="1346"/>
      <c r="L41" s="1346"/>
      <c r="M41" s="1346"/>
      <c r="N41" s="1346"/>
      <c r="O41" s="1346"/>
      <c r="P41" s="1346"/>
      <c r="Q41" s="1346"/>
      <c r="R41" s="1346"/>
      <c r="S41" s="1346"/>
      <c r="T41" s="1347"/>
      <c r="U41" s="1347"/>
      <c r="V41" s="1346"/>
      <c r="W41" s="1346"/>
      <c r="X41" s="1346"/>
      <c r="Y41" s="1346"/>
      <c r="Z41" s="1346"/>
      <c r="AA41" s="1346"/>
      <c r="AB41" s="1346"/>
    </row>
    <row r="42" spans="2:28" s="852" customFormat="1" x14ac:dyDescent="0.25">
      <c r="B42" s="1346"/>
      <c r="C42" s="1346"/>
      <c r="D42" s="1346"/>
      <c r="E42" s="1346"/>
      <c r="F42" s="1346"/>
      <c r="G42" s="1346"/>
      <c r="H42" s="1346"/>
      <c r="I42" s="1346"/>
      <c r="J42" s="1346"/>
      <c r="K42" s="1346"/>
      <c r="L42" s="1346"/>
      <c r="M42" s="1346"/>
      <c r="N42" s="1346"/>
      <c r="O42" s="1346"/>
      <c r="P42" s="1346"/>
      <c r="Q42" s="1346"/>
      <c r="R42" s="1346"/>
      <c r="S42" s="1346"/>
      <c r="T42" s="1347"/>
      <c r="U42" s="1347"/>
      <c r="V42" s="1346"/>
      <c r="W42" s="1346"/>
      <c r="X42" s="1346"/>
      <c r="Y42" s="1346"/>
      <c r="Z42" s="1346"/>
      <c r="AA42" s="1346"/>
      <c r="AB42" s="1346"/>
    </row>
    <row r="43" spans="2:28" s="852" customFormat="1" x14ac:dyDescent="0.25">
      <c r="B43" s="1346"/>
      <c r="C43" s="1346"/>
      <c r="D43" s="1346"/>
      <c r="E43" s="1346"/>
      <c r="F43" s="1346"/>
      <c r="G43" s="1346"/>
      <c r="H43" s="1346"/>
      <c r="I43" s="1346"/>
      <c r="J43" s="1346"/>
      <c r="K43" s="1346"/>
      <c r="L43" s="1346"/>
      <c r="M43" s="1346"/>
      <c r="N43" s="1346"/>
      <c r="O43" s="1346"/>
      <c r="P43" s="1346"/>
      <c r="Q43" s="1346"/>
      <c r="R43" s="1346"/>
      <c r="S43" s="1346"/>
      <c r="T43" s="1347"/>
      <c r="U43" s="1347"/>
      <c r="V43" s="1346"/>
      <c r="W43" s="1346"/>
      <c r="X43" s="1346"/>
      <c r="Y43" s="1346"/>
      <c r="Z43" s="1346"/>
      <c r="AA43" s="1346"/>
      <c r="AB43" s="1346"/>
    </row>
    <row r="44" spans="2:28" s="852" customFormat="1" x14ac:dyDescent="0.25">
      <c r="T44" s="697"/>
      <c r="U44" s="697"/>
      <c r="V44" s="1346"/>
      <c r="W44" s="1346"/>
      <c r="X44" s="1346"/>
      <c r="Y44" s="1346"/>
      <c r="Z44" s="1346"/>
      <c r="AA44" s="1346"/>
    </row>
    <row r="45" spans="2:28" s="852" customFormat="1" x14ac:dyDescent="0.25">
      <c r="T45" s="697"/>
      <c r="U45" s="697"/>
      <c r="V45" s="1346"/>
      <c r="W45" s="1346"/>
      <c r="X45" s="1346"/>
      <c r="Y45" s="1346"/>
      <c r="Z45" s="1346"/>
      <c r="AA45" s="1346"/>
    </row>
    <row r="46" spans="2:28" s="852" customFormat="1" x14ac:dyDescent="0.25">
      <c r="T46" s="697"/>
      <c r="U46" s="697"/>
      <c r="V46" s="1346"/>
      <c r="W46" s="1346"/>
      <c r="X46" s="1346"/>
      <c r="Y46" s="1346"/>
      <c r="Z46" s="1346"/>
      <c r="AA46" s="1346"/>
    </row>
    <row r="47" spans="2:28" s="852" customFormat="1" x14ac:dyDescent="0.25">
      <c r="T47" s="697"/>
      <c r="U47" s="697"/>
      <c r="V47" s="1346"/>
      <c r="W47" s="1346"/>
      <c r="X47" s="1346"/>
      <c r="Y47" s="1346"/>
      <c r="Z47" s="1346"/>
      <c r="AA47" s="1346"/>
    </row>
    <row r="48" spans="2:28" s="852" customFormat="1" x14ac:dyDescent="0.25">
      <c r="T48" s="697"/>
      <c r="U48" s="697"/>
      <c r="V48" s="1346"/>
      <c r="W48" s="1346"/>
      <c r="X48" s="1346"/>
      <c r="Y48" s="1346"/>
      <c r="Z48" s="1346"/>
      <c r="AA48" s="1346"/>
    </row>
    <row r="49" spans="2:27" x14ac:dyDescent="0.25">
      <c r="B49" s="852"/>
      <c r="C49" s="852"/>
      <c r="D49" s="852"/>
      <c r="E49" s="852"/>
      <c r="F49" s="852"/>
      <c r="G49" s="852"/>
      <c r="H49" s="852"/>
      <c r="I49" s="852"/>
      <c r="J49" s="852"/>
      <c r="K49" s="852"/>
      <c r="L49" s="852"/>
      <c r="M49" s="852"/>
      <c r="N49" s="852"/>
      <c r="O49" s="852"/>
      <c r="P49" s="852"/>
      <c r="Q49" s="852"/>
      <c r="R49" s="852"/>
      <c r="S49" s="852"/>
      <c r="T49" s="697"/>
      <c r="U49" s="697"/>
      <c r="V49" s="1346"/>
      <c r="W49" s="1346"/>
      <c r="X49" s="1346"/>
      <c r="Y49" s="1346"/>
      <c r="Z49" s="1346"/>
      <c r="AA49" s="1346"/>
    </row>
    <row r="50" spans="2:27" x14ac:dyDescent="0.25">
      <c r="B50" s="852"/>
      <c r="C50" s="852"/>
      <c r="D50" s="852"/>
      <c r="E50" s="852"/>
      <c r="F50" s="852"/>
      <c r="G50" s="852"/>
      <c r="H50" s="852"/>
      <c r="I50" s="852"/>
      <c r="J50" s="852"/>
      <c r="K50" s="852"/>
      <c r="L50" s="852"/>
      <c r="M50" s="852"/>
      <c r="N50" s="852"/>
      <c r="O50" s="852"/>
      <c r="P50" s="852"/>
      <c r="Q50" s="852"/>
      <c r="R50" s="852"/>
      <c r="S50" s="852"/>
      <c r="T50" s="697"/>
      <c r="U50" s="697"/>
      <c r="V50" s="1346"/>
      <c r="W50" s="1346"/>
      <c r="X50" s="1346"/>
      <c r="Y50" s="1346"/>
      <c r="Z50" s="1346"/>
      <c r="AA50" s="1346"/>
    </row>
    <row r="51" spans="2:27" x14ac:dyDescent="0.25">
      <c r="B51" s="1346"/>
      <c r="C51" s="1346"/>
      <c r="D51" s="1346"/>
      <c r="E51" s="1346"/>
      <c r="F51" s="1346"/>
      <c r="G51" s="1346"/>
      <c r="H51" s="1346"/>
      <c r="I51" s="1346"/>
      <c r="J51" s="1346"/>
      <c r="K51" s="1346"/>
      <c r="L51" s="1346"/>
      <c r="M51" s="1346"/>
      <c r="N51" s="1346"/>
      <c r="O51" s="1346"/>
      <c r="P51" s="1346"/>
      <c r="Q51" s="1346"/>
      <c r="R51" s="1346"/>
      <c r="S51" s="1346"/>
      <c r="T51" s="1347"/>
      <c r="U51" s="1347"/>
      <c r="V51" s="1346"/>
      <c r="W51" s="1346"/>
      <c r="X51" s="1346"/>
      <c r="Y51" s="1346"/>
      <c r="Z51" s="1346"/>
      <c r="AA51" s="1346"/>
    </row>
    <row r="52" spans="2:27" x14ac:dyDescent="0.25">
      <c r="B52" s="1346"/>
      <c r="C52" s="1346"/>
      <c r="D52" s="1346"/>
      <c r="E52" s="1346"/>
      <c r="F52" s="1346"/>
      <c r="G52" s="1346"/>
      <c r="H52" s="1346"/>
      <c r="I52" s="1346"/>
      <c r="J52" s="1346"/>
      <c r="K52" s="1346"/>
      <c r="L52" s="1346"/>
      <c r="M52" s="1346"/>
      <c r="N52" s="1346"/>
      <c r="O52" s="1346"/>
      <c r="P52" s="1346"/>
      <c r="Q52" s="1346"/>
      <c r="R52" s="1346"/>
      <c r="S52" s="1346"/>
      <c r="T52" s="1347"/>
      <c r="U52" s="1347"/>
      <c r="V52" s="1346"/>
      <c r="W52" s="1346"/>
      <c r="X52" s="1346"/>
      <c r="Y52" s="1346"/>
      <c r="Z52" s="1346"/>
      <c r="AA52" s="1346"/>
    </row>
    <row r="53" spans="2:27" x14ac:dyDescent="0.25">
      <c r="B53" s="1346"/>
      <c r="C53" s="1346"/>
      <c r="D53" s="1346"/>
      <c r="E53" s="1346"/>
      <c r="F53" s="1346"/>
      <c r="G53" s="1346"/>
      <c r="H53" s="1346"/>
      <c r="I53" s="1346"/>
      <c r="J53" s="1346"/>
      <c r="K53" s="1346"/>
      <c r="L53" s="1346"/>
      <c r="M53" s="1346"/>
      <c r="N53" s="1346"/>
      <c r="O53" s="1346"/>
      <c r="P53" s="1346"/>
      <c r="Q53" s="1346"/>
      <c r="R53" s="1346"/>
      <c r="S53" s="1346"/>
      <c r="T53" s="1347"/>
      <c r="U53" s="1347"/>
      <c r="V53" s="1346"/>
      <c r="W53" s="1346"/>
      <c r="X53" s="1346"/>
      <c r="Y53" s="1346"/>
      <c r="Z53" s="1346"/>
      <c r="AA53" s="1346"/>
    </row>
    <row r="54" spans="2:27" x14ac:dyDescent="0.25">
      <c r="B54" s="1346"/>
      <c r="C54" s="1346"/>
      <c r="D54" s="1346"/>
      <c r="E54" s="1346"/>
      <c r="F54" s="1346"/>
      <c r="G54" s="1346"/>
      <c r="H54" s="1346"/>
      <c r="I54" s="1346"/>
      <c r="J54" s="1346"/>
      <c r="K54" s="1346"/>
      <c r="L54" s="1346"/>
      <c r="M54" s="1346"/>
      <c r="N54" s="1346"/>
      <c r="O54" s="1346"/>
      <c r="P54" s="1346"/>
      <c r="Q54" s="1346"/>
      <c r="R54" s="1346"/>
      <c r="S54" s="1346"/>
      <c r="T54" s="1347"/>
      <c r="U54" s="1347"/>
      <c r="V54" s="1346"/>
      <c r="W54" s="1346"/>
      <c r="X54" s="1346"/>
      <c r="Y54" s="1346"/>
      <c r="Z54" s="1346"/>
      <c r="AA54" s="1346"/>
    </row>
    <row r="55" spans="2:27" x14ac:dyDescent="0.25">
      <c r="B55" s="1346"/>
      <c r="C55" s="1346"/>
      <c r="D55" s="1346"/>
      <c r="E55" s="1346"/>
      <c r="F55" s="1346"/>
      <c r="G55" s="1346"/>
      <c r="H55" s="1346"/>
      <c r="I55" s="1346"/>
      <c r="J55" s="1346"/>
      <c r="K55" s="1346"/>
      <c r="L55" s="1346"/>
      <c r="M55" s="1346"/>
      <c r="N55" s="1346"/>
      <c r="O55" s="1346"/>
      <c r="P55" s="1346"/>
      <c r="Q55" s="1346"/>
      <c r="R55" s="1346"/>
      <c r="S55" s="1346"/>
      <c r="T55" s="1347"/>
      <c r="U55" s="1347"/>
      <c r="V55" s="1346"/>
      <c r="W55" s="1346"/>
      <c r="X55" s="1346"/>
      <c r="Y55" s="1346"/>
      <c r="Z55" s="1346"/>
      <c r="AA55" s="1346"/>
    </row>
    <row r="56" spans="2:27" x14ac:dyDescent="0.25">
      <c r="B56" s="1346"/>
      <c r="C56" s="1346"/>
      <c r="D56" s="1346"/>
      <c r="E56" s="1346"/>
      <c r="F56" s="1346"/>
      <c r="G56" s="1346"/>
      <c r="H56" s="1346"/>
      <c r="I56" s="1346"/>
      <c r="J56" s="1346"/>
      <c r="K56" s="1346"/>
      <c r="L56" s="1346"/>
      <c r="M56" s="1346"/>
      <c r="N56" s="1346"/>
      <c r="O56" s="1346"/>
      <c r="P56" s="1346"/>
      <c r="Q56" s="1346"/>
      <c r="R56" s="1346"/>
      <c r="S56" s="1346"/>
      <c r="T56" s="1347"/>
      <c r="U56" s="1347"/>
      <c r="V56" s="1346"/>
      <c r="W56" s="1346"/>
      <c r="X56" s="1346"/>
      <c r="Y56" s="1346"/>
      <c r="Z56" s="1346"/>
      <c r="AA56" s="1346"/>
    </row>
    <row r="57" spans="2:27" x14ac:dyDescent="0.25">
      <c r="B57" s="1346"/>
      <c r="C57" s="1346"/>
      <c r="D57" s="1346"/>
      <c r="E57" s="1346"/>
      <c r="F57" s="1346"/>
      <c r="G57" s="1346"/>
      <c r="H57" s="1346"/>
      <c r="I57" s="1346"/>
      <c r="J57" s="1346"/>
      <c r="K57" s="1346"/>
      <c r="L57" s="1346"/>
      <c r="M57" s="1346"/>
      <c r="N57" s="1346"/>
      <c r="O57" s="1346"/>
      <c r="P57" s="1346"/>
      <c r="Q57" s="1346"/>
      <c r="R57" s="1346"/>
      <c r="S57" s="1346"/>
      <c r="T57" s="1346"/>
      <c r="U57" s="1346"/>
      <c r="V57" s="1346"/>
      <c r="W57" s="1346"/>
      <c r="X57" s="1347"/>
      <c r="Y57" s="1347"/>
      <c r="Z57" s="1346"/>
      <c r="AA57" s="1346"/>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89" orientation="landscape" horizontalDpi="300" verticalDpi="300"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Hoja43">
    <tabColor theme="0"/>
    <pageSetUpPr fitToPage="1"/>
  </sheetPr>
  <dimension ref="B1:Y56"/>
  <sheetViews>
    <sheetView zoomScaleNormal="100" workbookViewId="0">
      <selection activeCell="B4" sqref="B4:W4"/>
    </sheetView>
  </sheetViews>
  <sheetFormatPr baseColWidth="10" defaultColWidth="11.453125" defaultRowHeight="15" x14ac:dyDescent="0.25"/>
  <cols>
    <col min="1" max="1" width="0.7265625" style="1" customWidth="1"/>
    <col min="2" max="2" width="21.7265625" style="1" customWidth="1"/>
    <col min="3" max="3" width="0.54296875" style="1" customWidth="1"/>
    <col min="4" max="4" width="9.7265625" style="1" customWidth="1"/>
    <col min="5" max="5" width="0.7265625" style="1" customWidth="1"/>
    <col min="6" max="6" width="8" style="1" customWidth="1"/>
    <col min="7" max="7" width="5.54296875" style="1" customWidth="1"/>
    <col min="8" max="8" width="7.54296875" style="1" customWidth="1"/>
    <col min="9" max="9" width="5.453125" style="1" customWidth="1"/>
    <col min="10" max="10" width="7.54296875" style="1" customWidth="1"/>
    <col min="11" max="11" width="5.453125" style="1" customWidth="1"/>
    <col min="12" max="12" width="6.453125" style="1" customWidth="1"/>
    <col min="13" max="13" width="5.7265625" style="1" customWidth="1"/>
    <col min="14" max="14" width="8.81640625" style="1" customWidth="1"/>
    <col min="15" max="15" width="7.26953125" style="1" customWidth="1"/>
    <col min="16" max="16" width="7.1796875" style="1" customWidth="1"/>
    <col min="17" max="17" width="6" style="1" customWidth="1"/>
    <col min="18" max="18" width="7.26953125" style="1" customWidth="1"/>
    <col min="19" max="19" width="5.453125" style="1" customWidth="1"/>
    <col min="20" max="20" width="5.54296875" style="1" customWidth="1"/>
    <col min="21" max="21" width="5.453125" style="1" customWidth="1"/>
    <col min="22" max="22" width="8.54296875" style="1" customWidth="1"/>
    <col min="23" max="23" width="6.7265625" style="1" customWidth="1"/>
    <col min="24" max="24" width="0.54296875" style="22" customWidth="1"/>
    <col min="25" max="25" width="10.453125" style="22" customWidth="1"/>
    <col min="26" max="26" width="1.453125" style="1" customWidth="1"/>
    <col min="27" max="16384" width="11.453125" style="1"/>
  </cols>
  <sheetData>
    <row r="1" spans="2:25" s="2" customFormat="1" ht="9" customHeight="1" x14ac:dyDescent="0.25">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3">
      <c r="B2" s="18"/>
      <c r="C2" s="18"/>
      <c r="D2" s="18"/>
      <c r="E2" s="18"/>
      <c r="F2" s="18"/>
      <c r="G2" s="18"/>
      <c r="H2" s="18"/>
      <c r="I2" s="18"/>
      <c r="J2" s="18"/>
      <c r="K2" s="18"/>
      <c r="X2" s="17"/>
      <c r="Y2" s="17"/>
    </row>
    <row r="3" spans="2:25" s="4" customFormat="1" ht="36.75" customHeight="1" x14ac:dyDescent="0.25">
      <c r="B3" s="1499" t="s">
        <v>420</v>
      </c>
      <c r="C3" s="1499"/>
      <c r="D3" s="1499"/>
      <c r="E3" s="1499"/>
      <c r="F3" s="1499"/>
      <c r="G3" s="1499"/>
      <c r="H3" s="1499"/>
      <c r="I3" s="1499"/>
      <c r="J3" s="1499"/>
      <c r="K3" s="1499"/>
      <c r="L3" s="1499"/>
      <c r="M3" s="1499"/>
      <c r="N3" s="1499"/>
      <c r="O3" s="1499"/>
      <c r="P3" s="1499"/>
      <c r="Q3" s="1499"/>
      <c r="R3" s="1499"/>
      <c r="S3" s="1499"/>
      <c r="T3" s="1499"/>
      <c r="U3" s="1499"/>
      <c r="V3" s="1499"/>
      <c r="W3" s="1499"/>
      <c r="X3" s="1499"/>
      <c r="Y3" s="7"/>
    </row>
    <row r="4" spans="2:25" s="4" customFormat="1" ht="14.25" customHeight="1" x14ac:dyDescent="0.25">
      <c r="B4" s="1420" t="str">
        <f>porsaad!$B$6</f>
        <v>Situación a 30 de noviembre de 2024</v>
      </c>
      <c r="C4" s="1420"/>
      <c r="D4" s="1420"/>
      <c r="E4" s="1420"/>
      <c r="F4" s="1420"/>
      <c r="G4" s="1420"/>
      <c r="H4" s="1420"/>
      <c r="I4" s="1420"/>
      <c r="J4" s="1420"/>
      <c r="K4" s="1420"/>
      <c r="L4" s="1420"/>
      <c r="M4" s="1420"/>
      <c r="N4" s="1420"/>
      <c r="O4" s="1420"/>
      <c r="P4" s="1420"/>
      <c r="Q4" s="1420"/>
      <c r="R4" s="1420"/>
      <c r="S4" s="1420"/>
      <c r="T4" s="1420"/>
      <c r="U4" s="1420"/>
      <c r="V4" s="1420"/>
      <c r="W4" s="1420"/>
      <c r="X4" s="5"/>
      <c r="Y4" s="5"/>
    </row>
    <row r="5" spans="2:25" s="178" customFormat="1" ht="5.25" customHeight="1" x14ac:dyDescent="0.25">
      <c r="B5" s="179"/>
      <c r="C5" s="179"/>
      <c r="D5" s="179"/>
      <c r="E5" s="179"/>
      <c r="F5" s="179"/>
      <c r="G5" s="179"/>
      <c r="H5" s="179"/>
      <c r="I5" s="179"/>
      <c r="J5" s="179"/>
      <c r="K5" s="179"/>
      <c r="L5" s="179"/>
      <c r="M5" s="179"/>
      <c r="N5" s="179"/>
      <c r="O5" s="179"/>
      <c r="P5" s="179"/>
      <c r="Q5" s="179"/>
      <c r="R5" s="179"/>
      <c r="S5" s="179"/>
      <c r="T5" s="179"/>
      <c r="U5" s="179"/>
      <c r="V5" s="179"/>
      <c r="W5" s="179"/>
      <c r="X5" s="180"/>
      <c r="Y5" s="180"/>
    </row>
    <row r="6" spans="2:25" s="133" customFormat="1" ht="19.5" customHeight="1" x14ac:dyDescent="0.25">
      <c r="F6" s="1502" t="s">
        <v>52</v>
      </c>
      <c r="G6" s="1502"/>
      <c r="H6" s="1502"/>
      <c r="I6" s="1502"/>
      <c r="J6" s="1502"/>
      <c r="K6" s="1502"/>
      <c r="L6" s="1502"/>
      <c r="M6" s="1502"/>
      <c r="N6" s="1502"/>
      <c r="O6" s="1502"/>
      <c r="P6" s="1502"/>
      <c r="Q6" s="1502"/>
      <c r="R6" s="1502"/>
      <c r="S6" s="1502"/>
      <c r="T6" s="1502"/>
      <c r="U6" s="1502"/>
      <c r="V6" s="1502"/>
      <c r="W6" s="1502"/>
      <c r="X6" s="154"/>
      <c r="Y6" s="154"/>
    </row>
    <row r="7" spans="2:25" s="133" customFormat="1" ht="64.5" customHeight="1" x14ac:dyDescent="0.25">
      <c r="B7" s="1503" t="s">
        <v>12</v>
      </c>
      <c r="C7" s="155"/>
      <c r="D7" s="156" t="s">
        <v>53</v>
      </c>
      <c r="E7" s="155"/>
      <c r="F7" s="1504" t="s">
        <v>168</v>
      </c>
      <c r="G7" s="1504"/>
      <c r="H7" s="1504" t="s">
        <v>59</v>
      </c>
      <c r="I7" s="1504"/>
      <c r="J7" s="1504" t="s">
        <v>60</v>
      </c>
      <c r="K7" s="1504"/>
      <c r="L7" s="1504" t="s">
        <v>152</v>
      </c>
      <c r="M7" s="1504"/>
      <c r="N7" s="1504" t="s">
        <v>0</v>
      </c>
      <c r="O7" s="1504"/>
      <c r="P7" s="156"/>
      <c r="Q7" s="156" t="s">
        <v>62</v>
      </c>
    </row>
    <row r="8" spans="2:25" s="155" customFormat="1" ht="20.25" customHeight="1" x14ac:dyDescent="0.25">
      <c r="B8" s="1503"/>
      <c r="C8" s="157"/>
      <c r="D8" s="156" t="s">
        <v>9</v>
      </c>
      <c r="E8" s="157"/>
      <c r="F8" s="156" t="s">
        <v>9</v>
      </c>
      <c r="G8" s="156" t="s">
        <v>28</v>
      </c>
      <c r="H8" s="156" t="s">
        <v>9</v>
      </c>
      <c r="I8" s="156" t="s">
        <v>28</v>
      </c>
      <c r="J8" s="156" t="s">
        <v>9</v>
      </c>
      <c r="K8" s="156" t="s">
        <v>28</v>
      </c>
      <c r="L8" s="156" t="s">
        <v>9</v>
      </c>
      <c r="M8" s="156" t="s">
        <v>28</v>
      </c>
      <c r="N8" s="156" t="s">
        <v>9</v>
      </c>
      <c r="O8" s="156" t="s">
        <v>28</v>
      </c>
      <c r="P8" s="156"/>
      <c r="Q8" s="156" t="s">
        <v>9</v>
      </c>
    </row>
    <row r="9" spans="2:25" s="157" customFormat="1" ht="8.25" customHeight="1" x14ac:dyDescent="0.25">
      <c r="B9" s="158"/>
      <c r="C9" s="159"/>
      <c r="D9" s="160"/>
      <c r="E9" s="159"/>
      <c r="F9" s="161"/>
      <c r="G9" s="161"/>
      <c r="H9" s="161"/>
      <c r="I9" s="161"/>
      <c r="J9" s="161"/>
      <c r="K9" s="161"/>
      <c r="L9" s="161"/>
      <c r="M9" s="161"/>
      <c r="N9" s="161"/>
      <c r="O9" s="161"/>
      <c r="P9" s="161"/>
      <c r="Q9" s="161"/>
    </row>
    <row r="10" spans="2:25" s="162" customFormat="1" ht="18" customHeight="1" x14ac:dyDescent="0.25">
      <c r="B10" s="146" t="s">
        <v>8</v>
      </c>
      <c r="C10" s="159"/>
      <c r="D10" s="163">
        <f>'41abenpreGIII'!D10</f>
        <v>74480</v>
      </c>
      <c r="F10" s="164">
        <f>'41abenpreGIII'!F10+'41abenpreGIII'!H10+'41abenpreGIII'!J10+'41abenpreGIII'!L10+'41abenpreGIII'!N10</f>
        <v>74830</v>
      </c>
      <c r="G10" s="165">
        <f t="shared" ref="G10:G27" si="0">F10*100/$N10</f>
        <v>71.920803498486237</v>
      </c>
      <c r="H10" s="164">
        <f>'41abenpreGIII'!P10</f>
        <v>2546</v>
      </c>
      <c r="I10" s="165">
        <f t="shared" ref="I10:I27" si="1">H10*100/$N10</f>
        <v>2.4470181171608441</v>
      </c>
      <c r="J10" s="164">
        <f>'41abenpreGIII'!R10</f>
        <v>26661</v>
      </c>
      <c r="K10" s="165">
        <f t="shared" ref="K10:K27" si="2">J10*100/$N10</f>
        <v>25.624489403623432</v>
      </c>
      <c r="L10" s="164">
        <f>'41abenpreGIII'!T10</f>
        <v>8</v>
      </c>
      <c r="M10" s="165">
        <f t="shared" ref="M10:M27" si="3">L10*100/$N10</f>
        <v>7.6889807294920464E-3</v>
      </c>
      <c r="N10" s="164">
        <f>F10+H10+J10+L10</f>
        <v>104045</v>
      </c>
      <c r="O10" s="165">
        <f>G10+I10+K10+M10</f>
        <v>100</v>
      </c>
      <c r="P10" s="166"/>
      <c r="Q10" s="166">
        <f t="shared" ref="Q10:Q27" si="4">N10/D10</f>
        <v>1.3969522019334049</v>
      </c>
    </row>
    <row r="11" spans="2:25" s="162" customFormat="1" ht="18" customHeight="1" x14ac:dyDescent="0.25">
      <c r="B11" s="146" t="s">
        <v>7</v>
      </c>
      <c r="C11" s="159"/>
      <c r="D11" s="163">
        <f>'41abenpreGIII'!D11</f>
        <v>13222</v>
      </c>
      <c r="F11" s="164">
        <f>'41abenpreGIII'!F11+'41abenpreGIII'!H11+'41abenpreGIII'!J11+'41abenpreGIII'!L11+'41abenpreGIII'!N11</f>
        <v>7991</v>
      </c>
      <c r="G11" s="165">
        <f t="shared" si="0"/>
        <v>46.55403437226915</v>
      </c>
      <c r="H11" s="164">
        <f>'41abenpreGIII'!P11</f>
        <v>4027</v>
      </c>
      <c r="I11" s="165">
        <f t="shared" si="1"/>
        <v>23.460530148558114</v>
      </c>
      <c r="J11" s="164">
        <f>'41abenpreGIII'!R11</f>
        <v>5147</v>
      </c>
      <c r="K11" s="165">
        <f t="shared" si="2"/>
        <v>29.985435479172736</v>
      </c>
      <c r="L11" s="164">
        <f>'41abenpreGIII'!T11</f>
        <v>0</v>
      </c>
      <c r="M11" s="165">
        <f t="shared" si="3"/>
        <v>0</v>
      </c>
      <c r="N11" s="164">
        <f t="shared" ref="N11:O27" si="5">F11+H11+J11+L11</f>
        <v>17165</v>
      </c>
      <c r="O11" s="165">
        <f t="shared" si="5"/>
        <v>100</v>
      </c>
      <c r="P11" s="166"/>
      <c r="Q11" s="166">
        <f t="shared" si="4"/>
        <v>1.2982150960520344</v>
      </c>
    </row>
    <row r="12" spans="2:25" s="162" customFormat="1" ht="22.5" customHeight="1" x14ac:dyDescent="0.25">
      <c r="B12" s="146" t="s">
        <v>37</v>
      </c>
      <c r="C12" s="159"/>
      <c r="D12" s="163">
        <f>'41abenpreGIII'!D12</f>
        <v>7870</v>
      </c>
      <c r="F12" s="164">
        <f>'41abenpreGIII'!F12+'41abenpreGIII'!H12+'41abenpreGIII'!J12+'41abenpreGIII'!L12+'41abenpreGIII'!N12</f>
        <v>6376</v>
      </c>
      <c r="G12" s="165">
        <f t="shared" si="0"/>
        <v>58.533002845864317</v>
      </c>
      <c r="H12" s="163">
        <f>'41abenpreGIII'!P12</f>
        <v>1712</v>
      </c>
      <c r="I12" s="165">
        <f t="shared" si="1"/>
        <v>15.716515193243367</v>
      </c>
      <c r="J12" s="164">
        <f>'41abenpreGIII'!R12</f>
        <v>2794</v>
      </c>
      <c r="K12" s="165">
        <f t="shared" si="2"/>
        <v>25.649499678692738</v>
      </c>
      <c r="L12" s="164">
        <f>'41abenpreGIII'!T12</f>
        <v>11</v>
      </c>
      <c r="M12" s="165">
        <f t="shared" si="3"/>
        <v>0.10098228219957771</v>
      </c>
      <c r="N12" s="164">
        <f t="shared" si="5"/>
        <v>10893</v>
      </c>
      <c r="O12" s="165">
        <f t="shared" si="5"/>
        <v>100</v>
      </c>
      <c r="P12" s="166"/>
      <c r="Q12" s="166">
        <f t="shared" si="4"/>
        <v>1.3841168996188056</v>
      </c>
    </row>
    <row r="13" spans="2:25" s="162" customFormat="1" ht="18" customHeight="1" x14ac:dyDescent="0.25">
      <c r="B13" s="146" t="s">
        <v>38</v>
      </c>
      <c r="C13" s="159"/>
      <c r="D13" s="163">
        <f>'41abenpreGIII'!D13</f>
        <v>8009</v>
      </c>
      <c r="F13" s="164">
        <f>'41abenpreGIII'!F13+'41abenpreGIII'!H13+'41abenpreGIII'!J13+'41abenpreGIII'!L13+'41abenpreGIII'!N13</f>
        <v>6358</v>
      </c>
      <c r="G13" s="165">
        <f t="shared" si="0"/>
        <v>55.684007707129098</v>
      </c>
      <c r="H13" s="164">
        <f>'41abenpreGIII'!P13</f>
        <v>386</v>
      </c>
      <c r="I13" s="165">
        <f t="shared" si="1"/>
        <v>3.3806270800490452</v>
      </c>
      <c r="J13" s="164">
        <f>'41abenpreGIII'!R13</f>
        <v>4674</v>
      </c>
      <c r="K13" s="165">
        <f t="shared" si="2"/>
        <v>40.935365212821857</v>
      </c>
      <c r="L13" s="164">
        <f>'41abenpreGIII'!T13</f>
        <v>0</v>
      </c>
      <c r="M13" s="165">
        <f t="shared" si="3"/>
        <v>0</v>
      </c>
      <c r="N13" s="164">
        <f t="shared" si="5"/>
        <v>11418</v>
      </c>
      <c r="O13" s="165">
        <f t="shared" si="5"/>
        <v>100</v>
      </c>
      <c r="P13" s="166"/>
      <c r="Q13" s="166">
        <f t="shared" si="4"/>
        <v>1.4256461480834062</v>
      </c>
    </row>
    <row r="14" spans="2:25" s="162" customFormat="1" ht="18" customHeight="1" x14ac:dyDescent="0.25">
      <c r="B14" s="146" t="s">
        <v>6</v>
      </c>
      <c r="C14" s="159"/>
      <c r="D14" s="163">
        <f>'41abenpreGIII'!D14</f>
        <v>14936</v>
      </c>
      <c r="F14" s="164">
        <f>'41abenpreGIII'!F14+'41abenpreGIII'!H14+'41abenpreGIII'!J14+'41abenpreGIII'!L14+'41abenpreGIII'!N14</f>
        <v>8376</v>
      </c>
      <c r="G14" s="165">
        <f t="shared" si="0"/>
        <v>43.059839605181985</v>
      </c>
      <c r="H14" s="164">
        <f>'41abenpreGIII'!P14</f>
        <v>4257</v>
      </c>
      <c r="I14" s="165">
        <f t="shared" si="1"/>
        <v>21.884639111659471</v>
      </c>
      <c r="J14" s="164">
        <f>'41abenpreGIII'!R14</f>
        <v>6819</v>
      </c>
      <c r="K14" s="165">
        <f t="shared" si="2"/>
        <v>35.055521283158541</v>
      </c>
      <c r="L14" s="164">
        <f>'41abenpreGIII'!T14</f>
        <v>0</v>
      </c>
      <c r="M14" s="165">
        <f t="shared" si="3"/>
        <v>0</v>
      </c>
      <c r="N14" s="164">
        <f t="shared" si="5"/>
        <v>19452</v>
      </c>
      <c r="O14" s="165">
        <f t="shared" si="5"/>
        <v>100</v>
      </c>
      <c r="P14" s="166"/>
      <c r="Q14" s="166">
        <f t="shared" si="4"/>
        <v>1.302356722013926</v>
      </c>
    </row>
    <row r="15" spans="2:25" s="162" customFormat="1" ht="18" customHeight="1" x14ac:dyDescent="0.25">
      <c r="B15" s="146" t="s">
        <v>5</v>
      </c>
      <c r="C15" s="159"/>
      <c r="D15" s="163">
        <f>'41abenpreGIII'!D15</f>
        <v>5338</v>
      </c>
      <c r="F15" s="164">
        <f>'41abenpreGIII'!F15+'41abenpreGIII'!H15+'41abenpreGIII'!J15+'41abenpreGIII'!L15+'41abenpreGIII'!N15</f>
        <v>6331</v>
      </c>
      <c r="G15" s="165">
        <f t="shared" si="0"/>
        <v>71.984081864695852</v>
      </c>
      <c r="H15" s="163">
        <f>'41abenpreGIII'!P15</f>
        <v>156</v>
      </c>
      <c r="I15" s="165">
        <f t="shared" si="1"/>
        <v>1.7737350767481523</v>
      </c>
      <c r="J15" s="164">
        <f>'41abenpreGIII'!R15</f>
        <v>2308</v>
      </c>
      <c r="K15" s="165">
        <f t="shared" si="2"/>
        <v>26.242183058555998</v>
      </c>
      <c r="L15" s="164">
        <f>'41abenpreGIII'!T15</f>
        <v>0</v>
      </c>
      <c r="M15" s="165">
        <f t="shared" si="3"/>
        <v>0</v>
      </c>
      <c r="N15" s="164">
        <f t="shared" si="5"/>
        <v>8795</v>
      </c>
      <c r="O15" s="165">
        <f t="shared" si="5"/>
        <v>100</v>
      </c>
      <c r="P15" s="166"/>
      <c r="Q15" s="166">
        <f t="shared" si="4"/>
        <v>1.6476208317721994</v>
      </c>
    </row>
    <row r="16" spans="2:25" s="162" customFormat="1" ht="18" customHeight="1" x14ac:dyDescent="0.25">
      <c r="B16" s="146" t="s">
        <v>4</v>
      </c>
      <c r="C16" s="159"/>
      <c r="D16" s="163">
        <f>'41abenpreGIII'!D16</f>
        <v>35075</v>
      </c>
      <c r="F16" s="164">
        <f>'41abenpreGIII'!F16+'41abenpreGIII'!H16+'41abenpreGIII'!J16+'41abenpreGIII'!L16+'41abenpreGIII'!N16</f>
        <v>20786</v>
      </c>
      <c r="G16" s="165">
        <f t="shared" si="0"/>
        <v>43.639646448741367</v>
      </c>
      <c r="H16" s="164">
        <f>'41abenpreGIII'!P16</f>
        <v>16573</v>
      </c>
      <c r="I16" s="165">
        <f t="shared" si="1"/>
        <v>34.794566563792486</v>
      </c>
      <c r="J16" s="164">
        <f>'41abenpreGIII'!R16</f>
        <v>9659</v>
      </c>
      <c r="K16" s="165">
        <f t="shared" si="2"/>
        <v>20.278810018685309</v>
      </c>
      <c r="L16" s="164">
        <f>'41abenpreGIII'!T16</f>
        <v>613</v>
      </c>
      <c r="M16" s="165">
        <f t="shared" si="3"/>
        <v>1.2869769687808361</v>
      </c>
      <c r="N16" s="164">
        <f t="shared" si="5"/>
        <v>47631</v>
      </c>
      <c r="O16" s="165">
        <f t="shared" si="5"/>
        <v>100</v>
      </c>
      <c r="P16" s="166"/>
      <c r="Q16" s="166">
        <f t="shared" si="4"/>
        <v>1.357975766215253</v>
      </c>
    </row>
    <row r="17" spans="2:25" s="162" customFormat="1" ht="18" customHeight="1" x14ac:dyDescent="0.25">
      <c r="B17" s="146" t="s">
        <v>40</v>
      </c>
      <c r="C17" s="159"/>
      <c r="D17" s="163">
        <f>'41abenpreGIII'!D17</f>
        <v>23176</v>
      </c>
      <c r="F17" s="164">
        <f>'41abenpreGIII'!F17+'41abenpreGIII'!H17+'41abenpreGIII'!J17+'41abenpreGIII'!L17+'41abenpreGIII'!N17</f>
        <v>19830</v>
      </c>
      <c r="G17" s="165">
        <f t="shared" si="0"/>
        <v>62.147423843550207</v>
      </c>
      <c r="H17" s="164">
        <f>'41abenpreGIII'!P17</f>
        <v>4115</v>
      </c>
      <c r="I17" s="165">
        <f t="shared" si="1"/>
        <v>12.896452300363546</v>
      </c>
      <c r="J17" s="164">
        <f>'41abenpreGIII'!R17</f>
        <v>7946</v>
      </c>
      <c r="K17" s="165">
        <f t="shared" si="2"/>
        <v>24.902845681333833</v>
      </c>
      <c r="L17" s="164">
        <f>'41abenpreGIII'!T17</f>
        <v>17</v>
      </c>
      <c r="M17" s="165">
        <f t="shared" si="3"/>
        <v>5.3278174752413185E-2</v>
      </c>
      <c r="N17" s="164">
        <f t="shared" si="5"/>
        <v>31908</v>
      </c>
      <c r="O17" s="165">
        <f t="shared" si="5"/>
        <v>99.999999999999986</v>
      </c>
      <c r="P17" s="166"/>
      <c r="Q17" s="166">
        <f t="shared" si="4"/>
        <v>1.3767690714532275</v>
      </c>
    </row>
    <row r="18" spans="2:25" s="162" customFormat="1" ht="18" customHeight="1" x14ac:dyDescent="0.25">
      <c r="B18" s="146" t="s">
        <v>41</v>
      </c>
      <c r="C18" s="159"/>
      <c r="D18" s="163">
        <f>'41abenpreGIII'!D18</f>
        <v>45728</v>
      </c>
      <c r="F18" s="164">
        <f>'41abenpreGIII'!F18+'41abenpreGIII'!H18+'41abenpreGIII'!J18+'41abenpreGIII'!L18+'41abenpreGIII'!N18</f>
        <v>28506</v>
      </c>
      <c r="G18" s="165">
        <f t="shared" si="0"/>
        <v>50.551516226281258</v>
      </c>
      <c r="H18" s="164">
        <f>'41abenpreGIII'!P18</f>
        <v>6534</v>
      </c>
      <c r="I18" s="165">
        <f t="shared" si="1"/>
        <v>11.587160844121298</v>
      </c>
      <c r="J18" s="164">
        <f>'41abenpreGIII'!R18</f>
        <v>21289</v>
      </c>
      <c r="K18" s="165">
        <f t="shared" si="2"/>
        <v>37.753147721227165</v>
      </c>
      <c r="L18" s="164">
        <f>'41abenpreGIII'!T18</f>
        <v>61</v>
      </c>
      <c r="M18" s="165">
        <f t="shared" si="3"/>
        <v>0.10817520837027841</v>
      </c>
      <c r="N18" s="164">
        <f t="shared" si="5"/>
        <v>56390</v>
      </c>
      <c r="O18" s="165">
        <f t="shared" si="5"/>
        <v>100</v>
      </c>
      <c r="P18" s="166"/>
      <c r="Q18" s="166">
        <f t="shared" si="4"/>
        <v>1.2331613016095171</v>
      </c>
    </row>
    <row r="19" spans="2:25" s="162" customFormat="1" ht="18" customHeight="1" x14ac:dyDescent="0.25">
      <c r="B19" s="146" t="s">
        <v>3</v>
      </c>
      <c r="C19" s="159"/>
      <c r="D19" s="163">
        <f>'41abenpreGIII'!D19</f>
        <v>46329</v>
      </c>
      <c r="F19" s="164">
        <f>'41abenpreGIII'!F19+'41abenpreGIII'!H19+'41abenpreGIII'!J19+'41abenpreGIII'!L19+'41abenpreGIII'!N19</f>
        <v>30635</v>
      </c>
      <c r="G19" s="165">
        <f t="shared" si="0"/>
        <v>44.491402346926918</v>
      </c>
      <c r="H19" s="164">
        <f>'41abenpreGIII'!P19</f>
        <v>7758</v>
      </c>
      <c r="I19" s="165">
        <f>H19*100/$N19</f>
        <v>11.266991983269431</v>
      </c>
      <c r="J19" s="164">
        <f>'41abenpreGIII'!R19</f>
        <v>30182</v>
      </c>
      <c r="K19" s="165">
        <f>J19*100/$N19</f>
        <v>43.833507610084816</v>
      </c>
      <c r="L19" s="164">
        <f>'41abenpreGIII'!T19</f>
        <v>281</v>
      </c>
      <c r="M19" s="165">
        <f t="shared" si="3"/>
        <v>0.40809805971883351</v>
      </c>
      <c r="N19" s="164">
        <f t="shared" si="5"/>
        <v>68856</v>
      </c>
      <c r="O19" s="165">
        <f t="shared" si="5"/>
        <v>100</v>
      </c>
      <c r="P19" s="166"/>
      <c r="Q19" s="166">
        <f t="shared" si="4"/>
        <v>1.4862397202616071</v>
      </c>
    </row>
    <row r="20" spans="2:25" s="162" customFormat="1" ht="18" customHeight="1" x14ac:dyDescent="0.25">
      <c r="B20" s="146" t="s">
        <v>2</v>
      </c>
      <c r="C20" s="159"/>
      <c r="D20" s="163">
        <f>'41abenpreGIII'!D20</f>
        <v>12574</v>
      </c>
      <c r="F20" s="164">
        <f>'41abenpreGIII'!F20+'41abenpreGIII'!H20+'41abenpreGIII'!J20+'41abenpreGIII'!L20+'41abenpreGIII'!N20</f>
        <v>5864</v>
      </c>
      <c r="G20" s="165">
        <f t="shared" si="0"/>
        <v>41.594552418782804</v>
      </c>
      <c r="H20" s="164">
        <f>'41abenpreGIII'!P20</f>
        <v>6177</v>
      </c>
      <c r="I20" s="165">
        <f>H20*100/$N20</f>
        <v>43.814725492977729</v>
      </c>
      <c r="J20" s="164">
        <f>'41abenpreGIII'!R20</f>
        <v>2057</v>
      </c>
      <c r="K20" s="165">
        <f>J20*100/$N20</f>
        <v>14.590722088239467</v>
      </c>
      <c r="L20" s="164">
        <f>'41abenpreGIII'!T20</f>
        <v>0</v>
      </c>
      <c r="M20" s="165">
        <f t="shared" si="3"/>
        <v>0</v>
      </c>
      <c r="N20" s="164">
        <f t="shared" si="5"/>
        <v>14098</v>
      </c>
      <c r="O20" s="165">
        <f t="shared" si="5"/>
        <v>100</v>
      </c>
      <c r="P20" s="166"/>
      <c r="Q20" s="166">
        <f t="shared" si="4"/>
        <v>1.1212024813106409</v>
      </c>
    </row>
    <row r="21" spans="2:25" s="162" customFormat="1" ht="18" customHeight="1" x14ac:dyDescent="0.25">
      <c r="B21" s="146" t="s">
        <v>35</v>
      </c>
      <c r="C21" s="159"/>
      <c r="D21" s="163">
        <f>'41abenpreGIII'!D21</f>
        <v>25890</v>
      </c>
      <c r="F21" s="164">
        <f>'41abenpreGIII'!F21+'41abenpreGIII'!H21+'41abenpreGIII'!J21+'41abenpreGIII'!L21+'41abenpreGIII'!N21</f>
        <v>22322</v>
      </c>
      <c r="G21" s="165">
        <f t="shared" si="0"/>
        <v>65.666460741917447</v>
      </c>
      <c r="H21" s="164">
        <f>'41abenpreGIII'!P21</f>
        <v>5956</v>
      </c>
      <c r="I21" s="165">
        <f>H21*100/$N21</f>
        <v>17.52125437590092</v>
      </c>
      <c r="J21" s="164">
        <f>'41abenpreGIII'!R21</f>
        <v>5630</v>
      </c>
      <c r="K21" s="165">
        <f>J21*100/$N21</f>
        <v>16.562233400994323</v>
      </c>
      <c r="L21" s="164">
        <f>'41abenpreGIII'!T21</f>
        <v>85</v>
      </c>
      <c r="M21" s="165">
        <f t="shared" si="3"/>
        <v>0.25005148118730325</v>
      </c>
      <c r="N21" s="164">
        <f t="shared" si="5"/>
        <v>33993</v>
      </c>
      <c r="O21" s="165">
        <f t="shared" si="5"/>
        <v>99.999999999999986</v>
      </c>
      <c r="P21" s="166"/>
      <c r="Q21" s="166">
        <f t="shared" si="4"/>
        <v>1.3129779837775202</v>
      </c>
    </row>
    <row r="22" spans="2:25" s="162" customFormat="1" ht="21" customHeight="1" x14ac:dyDescent="0.25">
      <c r="B22" s="146" t="s">
        <v>42</v>
      </c>
      <c r="C22" s="159"/>
      <c r="D22" s="163">
        <f>'41abenpreGIII'!D22</f>
        <v>63179</v>
      </c>
      <c r="F22" s="164">
        <f>'41abenpreGIII'!F22+'41abenpreGIII'!H22+'41abenpreGIII'!J22+'41abenpreGIII'!L22+'41abenpreGIII'!N22</f>
        <v>57099</v>
      </c>
      <c r="G22" s="165">
        <f t="shared" si="0"/>
        <v>65.705803155314669</v>
      </c>
      <c r="H22" s="164">
        <f>'41abenpreGIII'!P22</f>
        <v>13613</v>
      </c>
      <c r="I22" s="165">
        <f>H22*100/$N22</f>
        <v>15.664952071897908</v>
      </c>
      <c r="J22" s="164">
        <f>'41abenpreGIII'!R22</f>
        <v>16123</v>
      </c>
      <c r="K22" s="165">
        <f>J22*100/$N22</f>
        <v>18.553296279674573</v>
      </c>
      <c r="L22" s="164">
        <f>'41abenpreGIII'!T22</f>
        <v>66</v>
      </c>
      <c r="M22" s="165">
        <f t="shared" si="3"/>
        <v>7.5948493112852553E-2</v>
      </c>
      <c r="N22" s="164">
        <f t="shared" si="5"/>
        <v>86901</v>
      </c>
      <c r="O22" s="165">
        <f t="shared" si="5"/>
        <v>100</v>
      </c>
      <c r="P22" s="166"/>
      <c r="Q22" s="166">
        <f t="shared" si="4"/>
        <v>1.3754728628183415</v>
      </c>
    </row>
    <row r="23" spans="2:25" s="162" customFormat="1" ht="18" customHeight="1" x14ac:dyDescent="0.25">
      <c r="B23" s="146" t="s">
        <v>43</v>
      </c>
      <c r="C23" s="159"/>
      <c r="D23" s="163">
        <f>'41abenpreGIII'!D23</f>
        <v>13593</v>
      </c>
      <c r="F23" s="164">
        <f>'41abenpreGIII'!F23+'41abenpreGIII'!H23+'41abenpreGIII'!J23+'41abenpreGIII'!L23+'41abenpreGIII'!N23</f>
        <v>8307</v>
      </c>
      <c r="G23" s="165">
        <f t="shared" si="0"/>
        <v>49.599952233102456</v>
      </c>
      <c r="H23" s="164">
        <f>'41abenpreGIII'!P23</f>
        <v>770</v>
      </c>
      <c r="I23" s="165">
        <f>H23*100/$N23</f>
        <v>4.5975638882254595</v>
      </c>
      <c r="J23" s="164">
        <f>'41abenpreGIII'!R23</f>
        <v>7669</v>
      </c>
      <c r="K23" s="165">
        <f>J23*100/$N23</f>
        <v>45.790542154287081</v>
      </c>
      <c r="L23" s="164">
        <f>'41abenpreGIII'!T23</f>
        <v>2</v>
      </c>
      <c r="M23" s="165">
        <f t="shared" si="3"/>
        <v>1.1941724385001195E-2</v>
      </c>
      <c r="N23" s="164">
        <f t="shared" si="5"/>
        <v>16748</v>
      </c>
      <c r="O23" s="165">
        <f t="shared" si="5"/>
        <v>100</v>
      </c>
      <c r="P23" s="166"/>
      <c r="Q23" s="166">
        <f t="shared" si="4"/>
        <v>1.2321047598028396</v>
      </c>
    </row>
    <row r="24" spans="2:25" s="162" customFormat="1" ht="22.5" customHeight="1" x14ac:dyDescent="0.25">
      <c r="B24" s="146" t="s">
        <v>44</v>
      </c>
      <c r="C24" s="159"/>
      <c r="D24" s="163">
        <f>'41abenpreGIII'!D24</f>
        <v>3236</v>
      </c>
      <c r="F24" s="164">
        <f>'41abenpreGIII'!F24+'41abenpreGIII'!H24+'41abenpreGIII'!J24+'41abenpreGIII'!L24+'41abenpreGIII'!N24</f>
        <v>1988</v>
      </c>
      <c r="G24" s="167">
        <f t="shared" si="0"/>
        <v>48.346303501945528</v>
      </c>
      <c r="H24" s="163">
        <f>'41abenpreGIII'!P24</f>
        <v>766</v>
      </c>
      <c r="I24" s="165">
        <f t="shared" si="1"/>
        <v>18.6284046692607</v>
      </c>
      <c r="J24" s="164">
        <f>'41abenpreGIII'!R24</f>
        <v>1346</v>
      </c>
      <c r="K24" s="165">
        <f t="shared" si="2"/>
        <v>32.733463035019454</v>
      </c>
      <c r="L24" s="164">
        <f>'41abenpreGIII'!T24</f>
        <v>12</v>
      </c>
      <c r="M24" s="165">
        <f t="shared" si="3"/>
        <v>0.29182879377431908</v>
      </c>
      <c r="N24" s="163">
        <f t="shared" si="5"/>
        <v>4112</v>
      </c>
      <c r="O24" s="165">
        <f t="shared" si="5"/>
        <v>100</v>
      </c>
      <c r="P24" s="166"/>
      <c r="Q24" s="166">
        <f t="shared" si="4"/>
        <v>1.2707045735475897</v>
      </c>
    </row>
    <row r="25" spans="2:25" s="162" customFormat="1" ht="18" customHeight="1" x14ac:dyDescent="0.25">
      <c r="B25" s="146" t="s">
        <v>45</v>
      </c>
      <c r="C25" s="159"/>
      <c r="D25" s="163">
        <f>'41abenpreGIII'!D25</f>
        <v>17325</v>
      </c>
      <c r="F25" s="164">
        <f>'41abenpreGIII'!F25+'41abenpreGIII'!H25+'41abenpreGIII'!J25+'41abenpreGIII'!L25+'41abenpreGIII'!N25</f>
        <v>14218</v>
      </c>
      <c r="G25" s="167">
        <f t="shared" si="0"/>
        <v>58.556072649396647</v>
      </c>
      <c r="H25" s="163">
        <f>'41abenpreGIII'!P25</f>
        <v>682</v>
      </c>
      <c r="I25" s="165">
        <f t="shared" si="1"/>
        <v>2.8087805279848439</v>
      </c>
      <c r="J25" s="164">
        <f>'41abenpreGIII'!R25</f>
        <v>7383</v>
      </c>
      <c r="K25" s="165">
        <f t="shared" si="2"/>
        <v>30.406490671718629</v>
      </c>
      <c r="L25" s="164">
        <f>'41abenpreGIII'!T25</f>
        <v>1998</v>
      </c>
      <c r="M25" s="165">
        <f t="shared" si="3"/>
        <v>8.2286561508998801</v>
      </c>
      <c r="N25" s="163">
        <f t="shared" si="5"/>
        <v>24281</v>
      </c>
      <c r="O25" s="165">
        <f t="shared" si="5"/>
        <v>100</v>
      </c>
      <c r="P25" s="166"/>
      <c r="Q25" s="166">
        <f t="shared" si="4"/>
        <v>1.4015007215007216</v>
      </c>
    </row>
    <row r="26" spans="2:25" s="162" customFormat="1" ht="18" customHeight="1" x14ac:dyDescent="0.25">
      <c r="B26" s="146" t="s">
        <v>46</v>
      </c>
      <c r="C26" s="159"/>
      <c r="D26" s="163">
        <f>'41abenpreGIII'!D26</f>
        <v>2333</v>
      </c>
      <c r="F26" s="164">
        <f>'41abenpreGIII'!F26+'41abenpreGIII'!H26+'41abenpreGIII'!J26+'41abenpreGIII'!L26+'41abenpreGIII'!N26</f>
        <v>2719</v>
      </c>
      <c r="G26" s="167">
        <f t="shared" si="0"/>
        <v>73.966267682263336</v>
      </c>
      <c r="H26" s="163">
        <f>'41abenpreGIII'!P26</f>
        <v>478</v>
      </c>
      <c r="I26" s="165">
        <f t="shared" si="1"/>
        <v>13.003264417845484</v>
      </c>
      <c r="J26" s="164">
        <f>'41abenpreGIII'!R26</f>
        <v>479</v>
      </c>
      <c r="K26" s="165">
        <f t="shared" si="2"/>
        <v>13.030467899891185</v>
      </c>
      <c r="L26" s="164">
        <f>'41abenpreGIII'!T26</f>
        <v>0</v>
      </c>
      <c r="M26" s="165">
        <f t="shared" si="3"/>
        <v>0</v>
      </c>
      <c r="N26" s="163">
        <f t="shared" si="5"/>
        <v>3676</v>
      </c>
      <c r="O26" s="165">
        <f t="shared" si="5"/>
        <v>100</v>
      </c>
      <c r="P26" s="166"/>
      <c r="Q26" s="166">
        <f t="shared" si="4"/>
        <v>1.5756536648092585</v>
      </c>
    </row>
    <row r="27" spans="2:25" s="162" customFormat="1" ht="18" customHeight="1" x14ac:dyDescent="0.25">
      <c r="B27" s="146" t="s">
        <v>1</v>
      </c>
      <c r="C27" s="159"/>
      <c r="D27" s="163">
        <f>'41abenpreGIII'!D27</f>
        <v>1188</v>
      </c>
      <c r="F27" s="164">
        <f>'41abenpreGIII'!F27+'41abenpreGIII'!H27+'41abenpreGIII'!J27+'41abenpreGIII'!L27+'41abenpreGIII'!N27</f>
        <v>864</v>
      </c>
      <c r="G27" s="167">
        <f t="shared" si="0"/>
        <v>56.396866840731072</v>
      </c>
      <c r="H27" s="163">
        <f>'41abenpreGIII'!P27</f>
        <v>0</v>
      </c>
      <c r="I27" s="165">
        <f t="shared" si="1"/>
        <v>0</v>
      </c>
      <c r="J27" s="164">
        <f>'41abenpreGIII'!R27</f>
        <v>668</v>
      </c>
      <c r="K27" s="165">
        <f t="shared" si="2"/>
        <v>43.603133159268928</v>
      </c>
      <c r="L27" s="164">
        <f>'41abenpreGIII'!T27</f>
        <v>0</v>
      </c>
      <c r="M27" s="165">
        <f t="shared" si="3"/>
        <v>0</v>
      </c>
      <c r="N27" s="164">
        <f t="shared" si="5"/>
        <v>1532</v>
      </c>
      <c r="O27" s="165">
        <f t="shared" si="5"/>
        <v>100</v>
      </c>
      <c r="P27" s="166"/>
      <c r="Q27" s="166">
        <f t="shared" si="4"/>
        <v>1.2895622895622896</v>
      </c>
    </row>
    <row r="28" spans="2:25" s="162" customFormat="1" ht="8.25" customHeight="1" x14ac:dyDescent="0.25">
      <c r="B28" s="168"/>
      <c r="C28" s="159"/>
      <c r="D28" s="169"/>
      <c r="F28" s="163"/>
      <c r="G28" s="170"/>
      <c r="H28" s="163"/>
      <c r="I28" s="170"/>
      <c r="J28" s="163"/>
      <c r="K28" s="170"/>
      <c r="L28" s="163"/>
      <c r="M28" s="170"/>
      <c r="N28" s="164"/>
      <c r="O28" s="166"/>
      <c r="P28" s="166"/>
      <c r="Q28" s="170"/>
    </row>
    <row r="29" spans="2:25" s="162" customFormat="1" ht="3" customHeight="1" x14ac:dyDescent="0.25">
      <c r="B29" s="158"/>
      <c r="C29" s="159"/>
      <c r="D29" s="171"/>
      <c r="F29" s="172"/>
      <c r="G29" s="172"/>
      <c r="H29" s="172"/>
      <c r="I29" s="172"/>
      <c r="J29" s="172"/>
      <c r="K29" s="172"/>
      <c r="L29" s="172"/>
      <c r="M29" s="172"/>
      <c r="N29" s="147"/>
      <c r="O29" s="172"/>
      <c r="P29" s="172"/>
      <c r="Q29" s="172"/>
    </row>
    <row r="30" spans="2:25" s="162" customFormat="1" ht="20.25" customHeight="1" x14ac:dyDescent="0.25">
      <c r="B30" s="146" t="s">
        <v>0</v>
      </c>
      <c r="C30" s="173"/>
      <c r="D30" s="147">
        <f>SUM(D10:D29)</f>
        <v>413481</v>
      </c>
      <c r="E30" s="174"/>
      <c r="F30" s="147">
        <f>SUM(F10:F27)</f>
        <v>323400</v>
      </c>
      <c r="G30" s="175">
        <f>F30*100/$N30</f>
        <v>57.555339619216433</v>
      </c>
      <c r="H30" s="147">
        <f>SUM(H10:H27)</f>
        <v>76506</v>
      </c>
      <c r="I30" s="175">
        <f>H30*100/$N30</f>
        <v>13.615735352219458</v>
      </c>
      <c r="J30" s="147">
        <f>SUM(J10:J27)</f>
        <v>158834</v>
      </c>
      <c r="K30" s="175">
        <f>J30*100/$N30</f>
        <v>28.267609193193021</v>
      </c>
      <c r="L30" s="147">
        <f>SUM(L10:L28)</f>
        <v>3154</v>
      </c>
      <c r="M30" s="175">
        <f>L30*100/$N30</f>
        <v>0.5613158353710842</v>
      </c>
      <c r="N30" s="147">
        <f>F30+H30+J30+L30</f>
        <v>561894</v>
      </c>
      <c r="O30" s="175">
        <f>G30+I30+K30+M30</f>
        <v>100</v>
      </c>
      <c r="P30" s="176"/>
      <c r="Q30" s="176">
        <f>(N30/D30)</f>
        <v>1.3589354770835902</v>
      </c>
    </row>
    <row r="31" spans="2:25" s="162" customFormat="1" ht="5.25" customHeight="1" x14ac:dyDescent="0.25">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5">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3">
      <c r="B33" s="27" t="s">
        <v>47</v>
      </c>
      <c r="F33" s="25"/>
      <c r="G33" s="25"/>
      <c r="H33" s="25"/>
      <c r="I33" s="25"/>
      <c r="J33" s="25"/>
      <c r="K33" s="25"/>
      <c r="L33" s="25"/>
      <c r="M33" s="25"/>
      <c r="N33" s="25"/>
      <c r="O33" s="25"/>
      <c r="P33" s="25"/>
      <c r="Q33" s="25"/>
      <c r="R33" s="25"/>
      <c r="S33" s="25"/>
      <c r="T33" s="25"/>
      <c r="U33" s="25"/>
    </row>
    <row r="34" spans="2:25" x14ac:dyDescent="0.25">
      <c r="F34" s="14"/>
      <c r="G34" s="14"/>
      <c r="H34" s="14"/>
      <c r="I34" s="14"/>
      <c r="J34" s="14"/>
    </row>
    <row r="36" spans="2:25" x14ac:dyDescent="0.25">
      <c r="D36" s="8"/>
      <c r="T36" s="22"/>
      <c r="U36" s="22"/>
      <c r="X36" s="1"/>
      <c r="Y36" s="1"/>
    </row>
    <row r="37" spans="2:25" x14ac:dyDescent="0.25">
      <c r="T37" s="22"/>
      <c r="U37" s="22"/>
      <c r="X37" s="1"/>
      <c r="Y37" s="1"/>
    </row>
    <row r="38" spans="2:25" x14ac:dyDescent="0.25">
      <c r="T38" s="22"/>
      <c r="U38" s="22"/>
      <c r="X38" s="1"/>
      <c r="Y38" s="1"/>
    </row>
    <row r="39" spans="2:25" x14ac:dyDescent="0.25">
      <c r="T39" s="22"/>
      <c r="U39" s="22"/>
      <c r="X39" s="1"/>
      <c r="Y39" s="1"/>
    </row>
    <row r="40" spans="2:25" x14ac:dyDescent="0.25">
      <c r="T40" s="22"/>
      <c r="U40" s="22"/>
      <c r="X40" s="1"/>
      <c r="Y40" s="1"/>
    </row>
    <row r="41" spans="2:25" x14ac:dyDescent="0.25">
      <c r="T41" s="22"/>
      <c r="U41" s="22"/>
      <c r="X41" s="1"/>
      <c r="Y41" s="1"/>
    </row>
    <row r="42" spans="2:25" x14ac:dyDescent="0.25">
      <c r="T42" s="22"/>
      <c r="U42" s="22"/>
      <c r="X42" s="1"/>
      <c r="Y42" s="1"/>
    </row>
    <row r="43" spans="2:25" x14ac:dyDescent="0.25">
      <c r="T43" s="22"/>
      <c r="U43" s="22"/>
      <c r="X43" s="1"/>
      <c r="Y43" s="1"/>
    </row>
    <row r="44" spans="2:25" x14ac:dyDescent="0.25">
      <c r="T44" s="22"/>
      <c r="U44" s="22"/>
      <c r="X44" s="1"/>
      <c r="Y44" s="1"/>
    </row>
    <row r="45" spans="2:25" x14ac:dyDescent="0.25">
      <c r="T45" s="22"/>
      <c r="U45" s="22"/>
      <c r="X45" s="1"/>
      <c r="Y45" s="1"/>
    </row>
    <row r="46" spans="2:25" x14ac:dyDescent="0.25">
      <c r="T46" s="22"/>
      <c r="U46" s="22"/>
      <c r="X46" s="1"/>
      <c r="Y46" s="1"/>
    </row>
    <row r="47" spans="2:25" x14ac:dyDescent="0.25">
      <c r="T47" s="22"/>
      <c r="U47" s="22"/>
      <c r="X47" s="1"/>
      <c r="Y47" s="1"/>
    </row>
    <row r="48" spans="2:25" x14ac:dyDescent="0.25">
      <c r="T48" s="22"/>
      <c r="U48" s="22"/>
      <c r="X48" s="1"/>
      <c r="Y48" s="1"/>
    </row>
    <row r="49" spans="20:25" x14ac:dyDescent="0.25">
      <c r="T49" s="22"/>
      <c r="U49" s="22"/>
      <c r="X49" s="1"/>
      <c r="Y49" s="1"/>
    </row>
    <row r="50" spans="20:25" x14ac:dyDescent="0.25">
      <c r="T50" s="22"/>
      <c r="U50" s="22"/>
      <c r="X50" s="1"/>
      <c r="Y50" s="1"/>
    </row>
    <row r="51" spans="20:25" x14ac:dyDescent="0.25">
      <c r="T51" s="22"/>
      <c r="U51" s="22"/>
      <c r="X51" s="1"/>
      <c r="Y51" s="1"/>
    </row>
    <row r="52" spans="20:25" x14ac:dyDescent="0.25">
      <c r="T52" s="22"/>
      <c r="U52" s="22"/>
      <c r="X52" s="1"/>
      <c r="Y52" s="1"/>
    </row>
    <row r="53" spans="20:25" x14ac:dyDescent="0.25">
      <c r="T53" s="22"/>
      <c r="U53" s="22"/>
      <c r="X53" s="1"/>
      <c r="Y53" s="1"/>
    </row>
    <row r="54" spans="20:25" x14ac:dyDescent="0.25">
      <c r="T54" s="22"/>
      <c r="U54" s="22"/>
      <c r="X54" s="1"/>
      <c r="Y54" s="1"/>
    </row>
    <row r="55" spans="20:25" x14ac:dyDescent="0.25">
      <c r="T55" s="22"/>
      <c r="U55" s="22"/>
      <c r="X55" s="1"/>
      <c r="Y55" s="1"/>
    </row>
    <row r="56" spans="20:25" x14ac:dyDescent="0.25">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8" orientation="landscape" horizontalDpi="300" verticalDpi="300" r:id="rId1"/>
  <headerFooter alignWithMargins="0"/>
  <rowBreaks count="1" manualBreakCount="1">
    <brk id="32" max="16383" man="1"/>
  </rowBreaks>
  <colBreaks count="1" manualBreakCount="1">
    <brk id="23"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07">
    <tabColor theme="0"/>
    <pageSetUpPr fitToPage="1"/>
  </sheetPr>
  <dimension ref="A1:AB43"/>
  <sheetViews>
    <sheetView zoomScaleNormal="100" workbookViewId="0">
      <selection activeCell="J8" sqref="J8"/>
    </sheetView>
  </sheetViews>
  <sheetFormatPr baseColWidth="10" defaultColWidth="11.453125" defaultRowHeight="14.5" x14ac:dyDescent="0.35"/>
  <cols>
    <col min="1" max="1" width="1.81640625" style="220" customWidth="1"/>
    <col min="2" max="2" width="44.1796875" style="220" customWidth="1"/>
    <col min="3" max="3" width="1.1796875" style="220" customWidth="1"/>
    <col min="4" max="10" width="10.81640625" style="220" customWidth="1"/>
    <col min="11" max="11" width="7.1796875" style="220" customWidth="1"/>
    <col min="12" max="12" width="1.1796875" style="220" customWidth="1"/>
    <col min="13" max="13" width="7.1796875" style="220" customWidth="1"/>
    <col min="14" max="14" width="7.7265625" style="220" customWidth="1"/>
    <col min="15" max="22" width="8.26953125" style="220" customWidth="1"/>
    <col min="23" max="24" width="7.7265625" style="220" customWidth="1"/>
    <col min="25" max="25" width="11.453125" style="220" customWidth="1"/>
    <col min="26" max="26" width="11.453125" style="220"/>
    <col min="27" max="27" width="11.81640625" style="220" bestFit="1" customWidth="1"/>
    <col min="28" max="16384" width="11.453125" style="220"/>
  </cols>
  <sheetData>
    <row r="1" spans="1:24" x14ac:dyDescent="0.35">
      <c r="A1" s="219"/>
      <c r="B1" s="219"/>
      <c r="C1" s="219"/>
      <c r="J1" s="221"/>
      <c r="K1" s="221"/>
    </row>
    <row r="2" spans="1:24" ht="48.75" customHeight="1" x14ac:dyDescent="0.35">
      <c r="A2" s="219"/>
      <c r="B2" s="219"/>
      <c r="C2" s="219"/>
      <c r="J2" s="221"/>
      <c r="K2" s="221"/>
    </row>
    <row r="3" spans="1:24" ht="24" customHeight="1" x14ac:dyDescent="0.35">
      <c r="A3" s="219"/>
      <c r="B3" s="1367" t="s">
        <v>338</v>
      </c>
      <c r="C3" s="1367"/>
      <c r="D3" s="1367"/>
      <c r="E3" s="1367"/>
      <c r="F3" s="1367"/>
      <c r="G3" s="1367"/>
      <c r="H3" s="1367"/>
      <c r="I3" s="1367"/>
      <c r="J3" s="1367"/>
      <c r="K3" s="1367"/>
      <c r="L3" s="1367"/>
      <c r="M3" s="1367"/>
      <c r="N3" s="1367"/>
      <c r="O3" s="1367"/>
      <c r="P3" s="1367"/>
      <c r="Q3" s="1367"/>
      <c r="R3" s="1367"/>
      <c r="S3" s="1367"/>
      <c r="T3" s="1367"/>
      <c r="U3" s="1367"/>
      <c r="V3" s="1367"/>
      <c r="W3" s="1367"/>
    </row>
    <row r="4" spans="1:24" ht="13.5" customHeight="1" x14ac:dyDescent="0.35">
      <c r="A4" s="219"/>
      <c r="B4" s="219"/>
      <c r="C4" s="219"/>
      <c r="J4" s="221"/>
      <c r="K4" s="221"/>
    </row>
    <row r="5" spans="1:24" x14ac:dyDescent="0.35">
      <c r="A5" s="219"/>
      <c r="B5" s="219"/>
      <c r="C5" s="219"/>
      <c r="D5" s="1368" t="s">
        <v>339</v>
      </c>
      <c r="E5" s="1368"/>
      <c r="F5" s="1368"/>
      <c r="G5" s="1368"/>
      <c r="H5" s="1368"/>
      <c r="I5" s="1368"/>
      <c r="J5" s="1368"/>
      <c r="K5" s="1368"/>
      <c r="L5" s="219"/>
      <c r="M5" s="1369" t="s">
        <v>340</v>
      </c>
      <c r="N5" s="1369"/>
      <c r="O5" s="1369"/>
      <c r="P5" s="1369"/>
      <c r="Q5" s="1369"/>
      <c r="R5" s="1369"/>
      <c r="S5" s="1369"/>
      <c r="T5" s="1369"/>
      <c r="U5" s="1369"/>
      <c r="V5" s="1369"/>
      <c r="W5" s="1369"/>
      <c r="X5" s="1369"/>
    </row>
    <row r="6" spans="1:24" ht="25.5" customHeight="1" x14ac:dyDescent="0.35">
      <c r="A6" s="219"/>
      <c r="B6" s="219"/>
      <c r="C6" s="219"/>
      <c r="D6" s="1369"/>
      <c r="E6" s="1369"/>
      <c r="F6" s="1369"/>
      <c r="G6" s="1369"/>
      <c r="H6" s="1369"/>
      <c r="I6" s="1369"/>
      <c r="J6" s="1369"/>
      <c r="K6" s="1369"/>
      <c r="L6" s="219"/>
      <c r="M6" s="1370">
        <v>43830</v>
      </c>
      <c r="N6" s="1371"/>
      <c r="O6" s="1372">
        <v>44196</v>
      </c>
      <c r="P6" s="1373"/>
      <c r="Q6" s="1372">
        <v>44561</v>
      </c>
      <c r="R6" s="1373"/>
      <c r="S6" s="1376">
        <v>44926</v>
      </c>
      <c r="T6" s="1377"/>
      <c r="U6" s="1374">
        <v>45291</v>
      </c>
      <c r="V6" s="1378"/>
      <c r="W6" s="1374">
        <v>45626</v>
      </c>
      <c r="X6" s="1375"/>
    </row>
    <row r="7" spans="1:24" x14ac:dyDescent="0.35">
      <c r="B7" s="225"/>
      <c r="C7" s="219"/>
      <c r="D7" s="226">
        <v>43465</v>
      </c>
      <c r="E7" s="227">
        <v>43830</v>
      </c>
      <c r="F7" s="228">
        <v>44196</v>
      </c>
      <c r="G7" s="228">
        <v>44561</v>
      </c>
      <c r="H7" s="228">
        <v>44926</v>
      </c>
      <c r="I7" s="228">
        <v>45291</v>
      </c>
      <c r="J7" s="228" t="s">
        <v>493</v>
      </c>
      <c r="K7" s="229"/>
      <c r="L7" s="219"/>
      <c r="M7" s="230" t="s">
        <v>28</v>
      </c>
      <c r="N7" s="231" t="s">
        <v>341</v>
      </c>
      <c r="O7" s="232" t="s">
        <v>28</v>
      </c>
      <c r="P7" s="233" t="s">
        <v>341</v>
      </c>
      <c r="Q7" s="231" t="s">
        <v>28</v>
      </c>
      <c r="R7" s="232" t="s">
        <v>341</v>
      </c>
      <c r="S7" s="232" t="s">
        <v>28</v>
      </c>
      <c r="T7" s="232" t="s">
        <v>341</v>
      </c>
      <c r="U7" s="232" t="s">
        <v>28</v>
      </c>
      <c r="V7" s="227" t="s">
        <v>341</v>
      </c>
      <c r="W7" s="231" t="s">
        <v>28</v>
      </c>
      <c r="X7" s="229" t="s">
        <v>341</v>
      </c>
    </row>
    <row r="8" spans="1:24" ht="6.75" customHeight="1" x14ac:dyDescent="0.35">
      <c r="B8" s="225"/>
      <c r="C8" s="219"/>
      <c r="D8" s="234"/>
      <c r="E8" s="234"/>
      <c r="F8" s="234"/>
      <c r="G8" s="234"/>
      <c r="H8" s="234"/>
      <c r="I8" s="234"/>
      <c r="J8" s="234"/>
      <c r="K8" s="234"/>
      <c r="L8" s="219"/>
      <c r="M8" s="234"/>
      <c r="N8" s="234"/>
      <c r="O8" s="234"/>
      <c r="P8" s="234"/>
      <c r="Q8" s="234"/>
      <c r="R8" s="234"/>
      <c r="S8" s="234"/>
      <c r="T8" s="234"/>
      <c r="U8" s="234"/>
      <c r="V8" s="234"/>
      <c r="W8" s="234"/>
      <c r="X8" s="234"/>
    </row>
    <row r="9" spans="1:24" x14ac:dyDescent="0.35">
      <c r="B9" s="235" t="s">
        <v>29</v>
      </c>
      <c r="C9" s="219"/>
      <c r="D9" s="236">
        <v>1767186</v>
      </c>
      <c r="E9" s="237">
        <v>1894744</v>
      </c>
      <c r="F9" s="237">
        <v>1850950</v>
      </c>
      <c r="G9" s="237">
        <v>1892604</v>
      </c>
      <c r="H9" s="237">
        <v>1982018</v>
      </c>
      <c r="I9" s="237">
        <v>2061372</v>
      </c>
      <c r="J9" s="238">
        <v>2161156</v>
      </c>
      <c r="K9" s="239"/>
      <c r="L9" s="222"/>
      <c r="M9" s="240">
        <v>7.2181422894930236E-2</v>
      </c>
      <c r="N9" s="241">
        <v>127558</v>
      </c>
      <c r="O9" s="242">
        <v>-2.3113412682663204E-2</v>
      </c>
      <c r="P9" s="243">
        <v>-43794</v>
      </c>
      <c r="Q9" s="242">
        <f>G9/F9-1</f>
        <v>2.250411950619946E-2</v>
      </c>
      <c r="R9" s="243">
        <f t="shared" ref="R9:R23" si="0">G9-F9</f>
        <v>41654</v>
      </c>
      <c r="S9" s="242">
        <f>H9/G9-1</f>
        <v>4.7243903109155383E-2</v>
      </c>
      <c r="T9" s="243">
        <f>H9-G9</f>
        <v>89414</v>
      </c>
      <c r="U9" s="242">
        <f>I9/H9-1</f>
        <v>4.003697241901949E-2</v>
      </c>
      <c r="V9" s="243">
        <f>I9-H9</f>
        <v>79354</v>
      </c>
      <c r="W9" s="242">
        <v>4.838777748617562E-2</v>
      </c>
      <c r="X9" s="243">
        <v>99747</v>
      </c>
    </row>
    <row r="10" spans="1:24" x14ac:dyDescent="0.35">
      <c r="B10" s="244" t="s">
        <v>244</v>
      </c>
      <c r="C10" s="219"/>
      <c r="D10" s="245">
        <v>1638618</v>
      </c>
      <c r="E10" s="246">
        <v>1735551</v>
      </c>
      <c r="F10" s="246">
        <v>1709394</v>
      </c>
      <c r="G10" s="246">
        <v>1768008</v>
      </c>
      <c r="H10" s="246">
        <v>1850208</v>
      </c>
      <c r="I10" s="246">
        <v>1944185</v>
      </c>
      <c r="J10" s="247">
        <v>2026085</v>
      </c>
      <c r="K10" s="248"/>
      <c r="L10" s="219"/>
      <c r="M10" s="249">
        <v>5.9155336997396502E-2</v>
      </c>
      <c r="N10" s="250">
        <v>96933</v>
      </c>
      <c r="O10" s="251">
        <v>-1.507129436127197E-2</v>
      </c>
      <c r="P10" s="250">
        <v>-26157</v>
      </c>
      <c r="Q10" s="251">
        <f t="shared" ref="Q10:Q23" si="1">G10/F10-1</f>
        <v>3.4289344644944375E-2</v>
      </c>
      <c r="R10" s="250">
        <f t="shared" si="0"/>
        <v>58614</v>
      </c>
      <c r="S10" s="251">
        <f t="shared" ref="S10:S23" si="2">H10/G10-1</f>
        <v>4.6493002294107244E-2</v>
      </c>
      <c r="T10" s="250">
        <f t="shared" ref="T10:T23" si="3">H10-G10</f>
        <v>82200</v>
      </c>
      <c r="U10" s="251">
        <f t="shared" ref="U10:U23" si="4">I10/H10-1</f>
        <v>5.0792667635206401E-2</v>
      </c>
      <c r="V10" s="250">
        <f t="shared" ref="V10:V23" si="5">I10-H10</f>
        <v>93977</v>
      </c>
      <c r="W10" s="251">
        <v>4.594640498109781E-2</v>
      </c>
      <c r="X10" s="250">
        <v>89002</v>
      </c>
    </row>
    <row r="11" spans="1:24" x14ac:dyDescent="0.35">
      <c r="B11" s="252" t="s">
        <v>342</v>
      </c>
      <c r="C11" s="219"/>
      <c r="D11" s="253">
        <v>334306</v>
      </c>
      <c r="E11" s="254">
        <v>350514</v>
      </c>
      <c r="F11" s="254">
        <v>352921</v>
      </c>
      <c r="G11" s="254">
        <v>352430</v>
      </c>
      <c r="H11" s="254">
        <v>359348</v>
      </c>
      <c r="I11" s="254">
        <v>377078</v>
      </c>
      <c r="J11" s="255">
        <v>397414</v>
      </c>
      <c r="L11" s="222"/>
      <c r="M11" s="256">
        <v>4.8482527983344514E-2</v>
      </c>
      <c r="N11" s="257">
        <v>16208</v>
      </c>
      <c r="O11" s="258">
        <v>6.8670580918308577E-3</v>
      </c>
      <c r="P11" s="257">
        <v>2407</v>
      </c>
      <c r="Q11" s="258">
        <f t="shared" si="1"/>
        <v>-1.3912461995744252E-3</v>
      </c>
      <c r="R11" s="257">
        <f t="shared" si="0"/>
        <v>-491</v>
      </c>
      <c r="S11" s="258">
        <f t="shared" si="2"/>
        <v>1.9629429957722211E-2</v>
      </c>
      <c r="T11" s="257">
        <f t="shared" si="3"/>
        <v>6918</v>
      </c>
      <c r="U11" s="258">
        <f t="shared" si="4"/>
        <v>4.9339359061411292E-2</v>
      </c>
      <c r="V11" s="257">
        <f t="shared" si="5"/>
        <v>17730</v>
      </c>
      <c r="W11" s="258">
        <v>6.2675312520890536E-2</v>
      </c>
      <c r="X11" s="257">
        <v>23439</v>
      </c>
    </row>
    <row r="12" spans="1:24" x14ac:dyDescent="0.35">
      <c r="B12" s="303" t="s">
        <v>343</v>
      </c>
      <c r="C12" s="219"/>
      <c r="D12" s="1204">
        <v>1304312</v>
      </c>
      <c r="E12" s="1205">
        <v>1385037</v>
      </c>
      <c r="F12" s="1207">
        <v>1356473</v>
      </c>
      <c r="G12" s="1207">
        <v>1415578</v>
      </c>
      <c r="H12" s="1205">
        <v>1490860</v>
      </c>
      <c r="I12" s="1205">
        <v>1567107</v>
      </c>
      <c r="J12" s="1208">
        <v>1628671</v>
      </c>
      <c r="K12" s="1209"/>
      <c r="L12" s="219"/>
      <c r="M12" s="1211">
        <v>6.1890866602469341E-2</v>
      </c>
      <c r="N12" s="1210">
        <v>80725</v>
      </c>
      <c r="O12" s="1213">
        <v>-2.0623275768084204E-2</v>
      </c>
      <c r="P12" s="1215">
        <v>-28564</v>
      </c>
      <c r="Q12" s="1217">
        <f t="shared" si="1"/>
        <v>4.3572559129448241E-2</v>
      </c>
      <c r="R12" s="1215">
        <f t="shared" si="0"/>
        <v>59105</v>
      </c>
      <c r="S12" s="1213">
        <f t="shared" si="2"/>
        <v>5.3181103407936581E-2</v>
      </c>
      <c r="T12" s="1215">
        <f t="shared" si="3"/>
        <v>75282</v>
      </c>
      <c r="U12" s="1213">
        <f t="shared" si="4"/>
        <v>5.1142964463464002E-2</v>
      </c>
      <c r="V12" s="1215">
        <f t="shared" si="5"/>
        <v>76247</v>
      </c>
      <c r="W12" s="1217">
        <v>4.1943998751206024E-2</v>
      </c>
      <c r="X12" s="1215">
        <v>65563</v>
      </c>
    </row>
    <row r="13" spans="1:24" x14ac:dyDescent="0.35">
      <c r="B13" s="1203" t="s">
        <v>344</v>
      </c>
      <c r="C13" s="219"/>
      <c r="D13" s="253">
        <v>429437</v>
      </c>
      <c r="E13" s="1206">
        <v>467298</v>
      </c>
      <c r="F13" s="254">
        <v>473559</v>
      </c>
      <c r="G13" s="254">
        <v>487549</v>
      </c>
      <c r="H13" s="1206">
        <v>515590</v>
      </c>
      <c r="I13" s="1206">
        <v>543298</v>
      </c>
      <c r="J13" s="255">
        <v>586427</v>
      </c>
      <c r="K13" s="269"/>
      <c r="L13" s="219"/>
      <c r="M13" s="1212">
        <v>8.8164270894217411E-2</v>
      </c>
      <c r="N13" s="257">
        <v>37861</v>
      </c>
      <c r="O13" s="1214">
        <v>1.3398302582078303E-2</v>
      </c>
      <c r="P13" s="1216">
        <v>6261</v>
      </c>
      <c r="Q13" s="258">
        <f t="shared" si="1"/>
        <v>2.9542253446772193E-2</v>
      </c>
      <c r="R13" s="1216">
        <f t="shared" si="0"/>
        <v>13990</v>
      </c>
      <c r="S13" s="1214">
        <f t="shared" si="2"/>
        <v>5.7514219083620421E-2</v>
      </c>
      <c r="T13" s="1216">
        <f t="shared" si="3"/>
        <v>28041</v>
      </c>
      <c r="U13" s="1214">
        <f t="shared" si="4"/>
        <v>5.374037510424956E-2</v>
      </c>
      <c r="V13" s="1216">
        <f t="shared" si="5"/>
        <v>27708</v>
      </c>
      <c r="W13" s="258">
        <v>8.1268403672160705E-2</v>
      </c>
      <c r="X13" s="1216">
        <v>44076</v>
      </c>
    </row>
    <row r="14" spans="1:24" x14ac:dyDescent="0.35">
      <c r="B14" s="252" t="s">
        <v>345</v>
      </c>
      <c r="C14" s="219"/>
      <c r="D14" s="253">
        <v>490680</v>
      </c>
      <c r="E14" s="254">
        <v>515590</v>
      </c>
      <c r="F14" s="254">
        <v>506355</v>
      </c>
      <c r="G14" s="254">
        <v>529632</v>
      </c>
      <c r="H14" s="254">
        <v>560619</v>
      </c>
      <c r="I14" s="254">
        <v>592130</v>
      </c>
      <c r="J14" s="255">
        <v>610317</v>
      </c>
      <c r="L14" s="222"/>
      <c r="M14" s="256">
        <v>5.076628352490431E-2</v>
      </c>
      <c r="N14" s="257">
        <v>24910</v>
      </c>
      <c r="O14" s="258">
        <v>-1.7911518842491092E-2</v>
      </c>
      <c r="P14" s="257">
        <v>-9235</v>
      </c>
      <c r="Q14" s="258">
        <f t="shared" si="1"/>
        <v>4.5969724797819689E-2</v>
      </c>
      <c r="R14" s="257">
        <f t="shared" si="0"/>
        <v>23277</v>
      </c>
      <c r="S14" s="258">
        <f t="shared" si="2"/>
        <v>5.8506661228928669E-2</v>
      </c>
      <c r="T14" s="257">
        <f t="shared" si="3"/>
        <v>30987</v>
      </c>
      <c r="U14" s="258">
        <f t="shared" si="4"/>
        <v>5.6207513480634796E-2</v>
      </c>
      <c r="V14" s="257">
        <f t="shared" si="5"/>
        <v>31511</v>
      </c>
      <c r="W14" s="258">
        <v>3.3941404277955334E-2</v>
      </c>
      <c r="X14" s="257">
        <v>20035</v>
      </c>
    </row>
    <row r="15" spans="1:24" x14ac:dyDescent="0.35">
      <c r="B15" s="259" t="s">
        <v>346</v>
      </c>
      <c r="C15" s="219"/>
      <c r="D15" s="260">
        <v>384195</v>
      </c>
      <c r="E15" s="261">
        <v>402149</v>
      </c>
      <c r="F15" s="261">
        <v>376559</v>
      </c>
      <c r="G15" s="261">
        <v>398397</v>
      </c>
      <c r="H15" s="261">
        <v>414651</v>
      </c>
      <c r="I15" s="261">
        <v>431679</v>
      </c>
      <c r="J15" s="262">
        <v>431927</v>
      </c>
      <c r="K15" s="263"/>
      <c r="L15" s="222"/>
      <c r="M15" s="264">
        <v>4.67314775049128E-2</v>
      </c>
      <c r="N15" s="265">
        <v>17954</v>
      </c>
      <c r="O15" s="266">
        <v>-6.363313100368273E-2</v>
      </c>
      <c r="P15" s="265">
        <v>-25590</v>
      </c>
      <c r="Q15" s="266">
        <f t="shared" si="1"/>
        <v>5.7993568072997936E-2</v>
      </c>
      <c r="R15" s="265">
        <f t="shared" si="0"/>
        <v>21838</v>
      </c>
      <c r="S15" s="266">
        <f t="shared" si="2"/>
        <v>4.0798499988704773E-2</v>
      </c>
      <c r="T15" s="265">
        <f t="shared" si="3"/>
        <v>16254</v>
      </c>
      <c r="U15" s="266">
        <f t="shared" si="4"/>
        <v>4.1065860205329319E-2</v>
      </c>
      <c r="V15" s="265">
        <f t="shared" si="5"/>
        <v>17028</v>
      </c>
      <c r="W15" s="266">
        <v>3.3730181775946111E-3</v>
      </c>
      <c r="X15" s="265">
        <v>1452</v>
      </c>
    </row>
    <row r="16" spans="1:24" x14ac:dyDescent="0.35">
      <c r="B16" s="244" t="s">
        <v>347</v>
      </c>
      <c r="C16" s="219"/>
      <c r="D16" s="245">
        <v>1054275</v>
      </c>
      <c r="E16" s="246">
        <v>1115183</v>
      </c>
      <c r="F16" s="246">
        <v>1124230</v>
      </c>
      <c r="G16" s="246">
        <v>1222142</v>
      </c>
      <c r="H16" s="246">
        <v>1313437</v>
      </c>
      <c r="I16" s="246">
        <v>1411866</v>
      </c>
      <c r="J16" s="247">
        <v>1504725</v>
      </c>
      <c r="K16" s="267"/>
      <c r="L16" s="222"/>
      <c r="M16" s="249">
        <v>5.7772402836072212E-2</v>
      </c>
      <c r="N16" s="250">
        <v>60908</v>
      </c>
      <c r="O16" s="268">
        <v>8.1125698652149136E-3</v>
      </c>
      <c r="P16" s="250">
        <v>9047</v>
      </c>
      <c r="Q16" s="268">
        <f t="shared" si="1"/>
        <v>8.7092498865890322E-2</v>
      </c>
      <c r="R16" s="250">
        <f t="shared" si="0"/>
        <v>97912</v>
      </c>
      <c r="S16" s="268">
        <f t="shared" si="2"/>
        <v>7.4700812180581222E-2</v>
      </c>
      <c r="T16" s="250">
        <f t="shared" si="3"/>
        <v>91295</v>
      </c>
      <c r="U16" s="268">
        <f t="shared" si="4"/>
        <v>7.4940023769697328E-2</v>
      </c>
      <c r="V16" s="250">
        <f t="shared" si="5"/>
        <v>98429</v>
      </c>
      <c r="W16" s="268">
        <v>7.4268739063480638E-2</v>
      </c>
      <c r="X16" s="250">
        <v>104028</v>
      </c>
    </row>
    <row r="17" spans="2:24" x14ac:dyDescent="0.35">
      <c r="B17" s="252" t="s">
        <v>344</v>
      </c>
      <c r="C17" s="219"/>
      <c r="D17" s="253">
        <v>277636</v>
      </c>
      <c r="E17" s="254">
        <v>310719</v>
      </c>
      <c r="F17" s="254">
        <v>337667</v>
      </c>
      <c r="G17" s="254">
        <v>378893</v>
      </c>
      <c r="H17" s="254">
        <v>419029</v>
      </c>
      <c r="I17" s="254">
        <v>459833</v>
      </c>
      <c r="J17" s="255">
        <v>517180</v>
      </c>
      <c r="L17" s="222"/>
      <c r="M17" s="256">
        <v>0.11915961906957317</v>
      </c>
      <c r="N17" s="257">
        <v>33083</v>
      </c>
      <c r="O17" s="258">
        <v>8.6727879531023122E-2</v>
      </c>
      <c r="P17" s="257">
        <v>26948</v>
      </c>
      <c r="Q17" s="258">
        <f t="shared" si="1"/>
        <v>0.12209069882458157</v>
      </c>
      <c r="R17" s="257">
        <f t="shared" si="0"/>
        <v>41226</v>
      </c>
      <c r="S17" s="258">
        <f t="shared" si="2"/>
        <v>0.10592964240563951</v>
      </c>
      <c r="T17" s="257">
        <f t="shared" si="3"/>
        <v>40136</v>
      </c>
      <c r="U17" s="258">
        <f t="shared" si="4"/>
        <v>9.7377508477933583E-2</v>
      </c>
      <c r="V17" s="257">
        <f t="shared" si="5"/>
        <v>40804</v>
      </c>
      <c r="W17" s="258">
        <v>0.13706668542796652</v>
      </c>
      <c r="X17" s="257">
        <v>62343</v>
      </c>
    </row>
    <row r="18" spans="2:24" x14ac:dyDescent="0.35">
      <c r="B18" s="252" t="s">
        <v>345</v>
      </c>
      <c r="C18" s="219"/>
      <c r="D18" s="253">
        <v>427294</v>
      </c>
      <c r="E18" s="254">
        <v>442658</v>
      </c>
      <c r="F18" s="254">
        <v>443395</v>
      </c>
      <c r="G18" s="254">
        <v>474372</v>
      </c>
      <c r="H18" s="254">
        <v>508082</v>
      </c>
      <c r="I18" s="254">
        <v>544804</v>
      </c>
      <c r="J18" s="255">
        <v>574064</v>
      </c>
      <c r="K18" s="269"/>
      <c r="L18" s="219"/>
      <c r="M18" s="256">
        <v>3.5956507697276319E-2</v>
      </c>
      <c r="N18" s="257">
        <v>15364</v>
      </c>
      <c r="O18" s="258">
        <v>1.6649422353147703E-3</v>
      </c>
      <c r="P18" s="257">
        <v>737</v>
      </c>
      <c r="Q18" s="258">
        <f t="shared" si="1"/>
        <v>6.9863214515274219E-2</v>
      </c>
      <c r="R18" s="257">
        <f t="shared" si="0"/>
        <v>30977</v>
      </c>
      <c r="S18" s="258">
        <f t="shared" si="2"/>
        <v>7.1062372989974198E-2</v>
      </c>
      <c r="T18" s="257">
        <f t="shared" si="3"/>
        <v>33710</v>
      </c>
      <c r="U18" s="258">
        <f t="shared" si="4"/>
        <v>7.2275735019150522E-2</v>
      </c>
      <c r="V18" s="257">
        <f t="shared" si="5"/>
        <v>36722</v>
      </c>
      <c r="W18" s="258">
        <v>6.0902701673784865E-2</v>
      </c>
      <c r="X18" s="257">
        <v>32955</v>
      </c>
    </row>
    <row r="19" spans="2:24" x14ac:dyDescent="0.35">
      <c r="B19" s="259" t="s">
        <v>346</v>
      </c>
      <c r="C19" s="219"/>
      <c r="D19" s="260">
        <v>349345</v>
      </c>
      <c r="E19" s="261">
        <v>361806</v>
      </c>
      <c r="F19" s="261">
        <v>343168</v>
      </c>
      <c r="G19" s="261">
        <v>368877</v>
      </c>
      <c r="H19" s="261">
        <v>386326</v>
      </c>
      <c r="I19" s="261">
        <v>407229</v>
      </c>
      <c r="J19" s="262">
        <v>413481</v>
      </c>
      <c r="K19" s="270"/>
      <c r="L19" s="219"/>
      <c r="M19" s="264">
        <v>3.5669610270649299E-2</v>
      </c>
      <c r="N19" s="265">
        <v>12461</v>
      </c>
      <c r="O19" s="266">
        <v>-5.151379468554973E-2</v>
      </c>
      <c r="P19" s="265">
        <v>-18638</v>
      </c>
      <c r="Q19" s="266">
        <f t="shared" si="1"/>
        <v>7.4916658895934463E-2</v>
      </c>
      <c r="R19" s="265">
        <f t="shared" si="0"/>
        <v>25709</v>
      </c>
      <c r="S19" s="266">
        <f t="shared" si="2"/>
        <v>4.7303030549478597E-2</v>
      </c>
      <c r="T19" s="265">
        <f t="shared" si="3"/>
        <v>17449</v>
      </c>
      <c r="U19" s="266">
        <f t="shared" si="4"/>
        <v>5.4107153026200727E-2</v>
      </c>
      <c r="V19" s="265">
        <f t="shared" si="5"/>
        <v>20903</v>
      </c>
      <c r="W19" s="266">
        <v>2.156881638340602E-2</v>
      </c>
      <c r="X19" s="265">
        <v>8730</v>
      </c>
    </row>
    <row r="20" spans="2:24" ht="15" customHeight="1" x14ac:dyDescent="0.35">
      <c r="B20" s="244" t="s">
        <v>348</v>
      </c>
      <c r="C20" s="219"/>
      <c r="D20" s="245">
        <v>250037</v>
      </c>
      <c r="E20" s="246">
        <v>269854</v>
      </c>
      <c r="F20" s="246">
        <v>232243</v>
      </c>
      <c r="G20" s="246">
        <v>193436</v>
      </c>
      <c r="H20" s="246">
        <v>177423</v>
      </c>
      <c r="I20" s="246">
        <v>155241</v>
      </c>
      <c r="J20" s="247">
        <v>123946</v>
      </c>
      <c r="K20" s="267"/>
      <c r="L20" s="222"/>
      <c r="M20" s="249">
        <v>7.92562700720294E-2</v>
      </c>
      <c r="N20" s="250">
        <v>19817</v>
      </c>
      <c r="O20" s="268">
        <v>-0.13937536593861866</v>
      </c>
      <c r="P20" s="250">
        <v>-37611</v>
      </c>
      <c r="Q20" s="268">
        <f t="shared" si="1"/>
        <v>-0.16709653251120593</v>
      </c>
      <c r="R20" s="250">
        <f>G20-F20</f>
        <v>-38807</v>
      </c>
      <c r="S20" s="268">
        <f t="shared" si="2"/>
        <v>-8.2781902024442244E-2</v>
      </c>
      <c r="T20" s="250">
        <f t="shared" si="3"/>
        <v>-16013</v>
      </c>
      <c r="U20" s="268">
        <f t="shared" si="4"/>
        <v>-0.12502324952232802</v>
      </c>
      <c r="V20" s="250">
        <f t="shared" si="5"/>
        <v>-22182</v>
      </c>
      <c r="W20" s="268">
        <v>-0.23683740633331485</v>
      </c>
      <c r="X20" s="250">
        <v>-38465</v>
      </c>
    </row>
    <row r="21" spans="2:24" x14ac:dyDescent="0.35">
      <c r="B21" s="252" t="s">
        <v>344</v>
      </c>
      <c r="C21" s="219"/>
      <c r="D21" s="253">
        <v>151801</v>
      </c>
      <c r="E21" s="254">
        <v>156579</v>
      </c>
      <c r="F21" s="254">
        <v>135892</v>
      </c>
      <c r="G21" s="254">
        <v>108656</v>
      </c>
      <c r="H21" s="254">
        <v>96561</v>
      </c>
      <c r="I21" s="254">
        <v>83465</v>
      </c>
      <c r="J21" s="255">
        <v>69247</v>
      </c>
      <c r="L21" s="222"/>
      <c r="M21" s="256">
        <v>3.1475418475504169E-2</v>
      </c>
      <c r="N21" s="257">
        <v>4778</v>
      </c>
      <c r="O21" s="258">
        <v>-0.13211861105256772</v>
      </c>
      <c r="P21" s="257">
        <v>-20687</v>
      </c>
      <c r="Q21" s="258">
        <f t="shared" si="1"/>
        <v>-0.20042386601124418</v>
      </c>
      <c r="R21" s="257">
        <f t="shared" si="0"/>
        <v>-27236</v>
      </c>
      <c r="S21" s="258">
        <f t="shared" si="2"/>
        <v>-0.11131460756884115</v>
      </c>
      <c r="T21" s="257">
        <f t="shared" si="3"/>
        <v>-12095</v>
      </c>
      <c r="U21" s="258">
        <f t="shared" si="4"/>
        <v>-0.1356241132548337</v>
      </c>
      <c r="V21" s="257">
        <f t="shared" si="5"/>
        <v>-13096</v>
      </c>
      <c r="W21" s="258">
        <v>-0.20873231711497586</v>
      </c>
      <c r="X21" s="257">
        <v>-18267</v>
      </c>
    </row>
    <row r="22" spans="2:24" x14ac:dyDescent="0.35">
      <c r="B22" s="252" t="s">
        <v>345</v>
      </c>
      <c r="C22" s="219"/>
      <c r="D22" s="253">
        <v>63386</v>
      </c>
      <c r="E22" s="254">
        <v>72932</v>
      </c>
      <c r="F22" s="254">
        <v>62960</v>
      </c>
      <c r="G22" s="254">
        <v>55260</v>
      </c>
      <c r="H22" s="254">
        <v>52537</v>
      </c>
      <c r="I22" s="254">
        <v>47326</v>
      </c>
      <c r="J22" s="255">
        <v>36253</v>
      </c>
      <c r="L22" s="222"/>
      <c r="M22" s="256">
        <v>0.15060107910264087</v>
      </c>
      <c r="N22" s="257">
        <v>9546</v>
      </c>
      <c r="O22" s="258">
        <v>-0.13673010475511438</v>
      </c>
      <c r="P22" s="257">
        <v>-9972</v>
      </c>
      <c r="Q22" s="258">
        <f t="shared" si="1"/>
        <v>-0.12229987293519695</v>
      </c>
      <c r="R22" s="257">
        <f t="shared" si="0"/>
        <v>-7700</v>
      </c>
      <c r="S22" s="258">
        <f t="shared" si="2"/>
        <v>-4.9276149113282708E-2</v>
      </c>
      <c r="T22" s="257">
        <f t="shared" si="3"/>
        <v>-2723</v>
      </c>
      <c r="U22" s="258">
        <f t="shared" si="4"/>
        <v>-9.9187239469326394E-2</v>
      </c>
      <c r="V22" s="257">
        <f t="shared" si="5"/>
        <v>-5211</v>
      </c>
      <c r="W22" s="258">
        <v>-0.26274581579321987</v>
      </c>
      <c r="X22" s="257">
        <v>-12920</v>
      </c>
    </row>
    <row r="23" spans="2:24" x14ac:dyDescent="0.35">
      <c r="B23" s="259" t="s">
        <v>346</v>
      </c>
      <c r="C23" s="219"/>
      <c r="D23" s="260">
        <v>34850</v>
      </c>
      <c r="E23" s="261">
        <v>40343</v>
      </c>
      <c r="F23" s="261">
        <v>33391</v>
      </c>
      <c r="G23" s="261">
        <v>29520</v>
      </c>
      <c r="H23" s="261">
        <v>28325</v>
      </c>
      <c r="I23" s="261">
        <v>24450</v>
      </c>
      <c r="J23" s="262">
        <v>18446</v>
      </c>
      <c r="K23" s="263"/>
      <c r="L23" s="222"/>
      <c r="M23" s="264">
        <f t="shared" ref="M23" si="6">E23/D23-1</f>
        <v>0.15761836441893839</v>
      </c>
      <c r="N23" s="265">
        <f t="shared" ref="N23" si="7">E23-D23</f>
        <v>5493</v>
      </c>
      <c r="O23" s="266">
        <f t="shared" ref="O23" si="8">F23/E23-1</f>
        <v>-0.17232233596906521</v>
      </c>
      <c r="P23" s="265">
        <f t="shared" ref="P23" si="9">F23-E23</f>
        <v>-6952</v>
      </c>
      <c r="Q23" s="266">
        <f t="shared" si="1"/>
        <v>-0.11592944206522715</v>
      </c>
      <c r="R23" s="265">
        <f t="shared" si="0"/>
        <v>-3871</v>
      </c>
      <c r="S23" s="266">
        <f t="shared" si="2"/>
        <v>-4.0481029810298108E-2</v>
      </c>
      <c r="T23" s="265">
        <f t="shared" si="3"/>
        <v>-1195</v>
      </c>
      <c r="U23" s="266">
        <f t="shared" si="4"/>
        <v>-0.13680494263018539</v>
      </c>
      <c r="V23" s="265">
        <f t="shared" si="5"/>
        <v>-3875</v>
      </c>
      <c r="W23" s="266">
        <v>-0.28292645000777483</v>
      </c>
      <c r="X23" s="265">
        <v>-7278</v>
      </c>
    </row>
    <row r="24" spans="2:24" x14ac:dyDescent="0.35">
      <c r="L24" s="219"/>
    </row>
    <row r="25" spans="2:24" x14ac:dyDescent="0.35">
      <c r="B25" s="219"/>
      <c r="C25" s="219"/>
      <c r="D25" s="1368" t="s">
        <v>339</v>
      </c>
      <c r="E25" s="1368"/>
      <c r="F25" s="1368"/>
      <c r="G25" s="1368"/>
      <c r="H25" s="1368"/>
      <c r="I25" s="1368"/>
      <c r="J25" s="1368"/>
      <c r="K25" s="1368"/>
      <c r="L25" s="219"/>
      <c r="M25" s="1369" t="s">
        <v>340</v>
      </c>
      <c r="N25" s="1369"/>
      <c r="O25" s="1369"/>
      <c r="P25" s="1369"/>
      <c r="Q25" s="1369"/>
      <c r="R25" s="1369"/>
      <c r="S25" s="1369"/>
      <c r="T25" s="1369"/>
      <c r="U25" s="1369"/>
      <c r="V25" s="1369"/>
      <c r="W25" s="1369"/>
      <c r="X25" s="1369"/>
    </row>
    <row r="26" spans="2:24" ht="24" customHeight="1" x14ac:dyDescent="0.35">
      <c r="B26" s="219"/>
      <c r="C26" s="219"/>
      <c r="D26" s="1369"/>
      <c r="E26" s="1369"/>
      <c r="F26" s="1369"/>
      <c r="G26" s="1369"/>
      <c r="H26" s="1369"/>
      <c r="I26" s="1369"/>
      <c r="J26" s="1369"/>
      <c r="K26" s="1369"/>
      <c r="L26" s="219"/>
      <c r="M26" s="1370">
        <v>43830</v>
      </c>
      <c r="N26" s="1371"/>
      <c r="O26" s="1372">
        <v>44196</v>
      </c>
      <c r="P26" s="1373"/>
      <c r="Q26" s="1372">
        <v>44561</v>
      </c>
      <c r="R26" s="1373"/>
      <c r="S26" s="1376">
        <v>44926</v>
      </c>
      <c r="T26" s="1377"/>
      <c r="U26" s="1374">
        <v>44926</v>
      </c>
      <c r="V26" s="1378"/>
      <c r="W26" s="1374">
        <f>W6</f>
        <v>45626</v>
      </c>
      <c r="X26" s="1375"/>
    </row>
    <row r="27" spans="2:24" x14ac:dyDescent="0.35">
      <c r="B27" s="225"/>
      <c r="C27" s="225"/>
      <c r="D27" s="226">
        <v>43465</v>
      </c>
      <c r="E27" s="227">
        <v>43830</v>
      </c>
      <c r="F27" s="228">
        <v>44196</v>
      </c>
      <c r="G27" s="228">
        <v>44561</v>
      </c>
      <c r="H27" s="228">
        <v>44926</v>
      </c>
      <c r="I27" s="228">
        <v>45291</v>
      </c>
      <c r="J27" s="228">
        <v>45626</v>
      </c>
      <c r="K27" s="229"/>
      <c r="L27" s="219"/>
      <c r="M27" s="230" t="s">
        <v>28</v>
      </c>
      <c r="N27" s="231" t="s">
        <v>341</v>
      </c>
      <c r="O27" s="232" t="s">
        <v>28</v>
      </c>
      <c r="P27" s="233" t="s">
        <v>341</v>
      </c>
      <c r="Q27" s="231" t="s">
        <v>28</v>
      </c>
      <c r="R27" s="232" t="s">
        <v>341</v>
      </c>
      <c r="S27" s="232" t="s">
        <v>28</v>
      </c>
      <c r="T27" s="232" t="s">
        <v>341</v>
      </c>
      <c r="U27" s="232" t="s">
        <v>28</v>
      </c>
      <c r="V27" s="227" t="s">
        <v>341</v>
      </c>
      <c r="W27" s="231" t="s">
        <v>28</v>
      </c>
      <c r="X27" s="229" t="s">
        <v>341</v>
      </c>
    </row>
    <row r="28" spans="2:24" x14ac:dyDescent="0.35">
      <c r="B28" s="235" t="s">
        <v>69</v>
      </c>
      <c r="C28" s="219"/>
      <c r="D28" s="236">
        <v>1320659</v>
      </c>
      <c r="E28" s="237">
        <v>1411021</v>
      </c>
      <c r="F28" s="237">
        <v>1427207</v>
      </c>
      <c r="G28" s="237">
        <v>1569205</v>
      </c>
      <c r="H28" s="237">
        <v>1727429</v>
      </c>
      <c r="I28" s="237">
        <v>1906051</v>
      </c>
      <c r="J28" s="238">
        <v>2095013</v>
      </c>
      <c r="K28" s="239"/>
      <c r="L28" s="223"/>
      <c r="M28" s="271">
        <v>6.842190149008931E-2</v>
      </c>
      <c r="N28" s="272">
        <v>90362</v>
      </c>
      <c r="O28" s="273">
        <v>1.1471126227037054E-2</v>
      </c>
      <c r="P28" s="237">
        <v>16186</v>
      </c>
      <c r="Q28" s="273">
        <f>G28/F28-1</f>
        <v>9.9493626362538778E-2</v>
      </c>
      <c r="R28" s="237">
        <f>G28-F28</f>
        <v>141998</v>
      </c>
      <c r="S28" s="273">
        <f>H28/G28-1</f>
        <v>0.10083067540569912</v>
      </c>
      <c r="T28" s="237">
        <f>H28-G28</f>
        <v>158224</v>
      </c>
      <c r="U28" s="273">
        <f>I28/H28-1</f>
        <v>0.10340338155721596</v>
      </c>
      <c r="V28" s="237">
        <f>I28-H28</f>
        <v>178622</v>
      </c>
      <c r="W28" s="273">
        <v>0.11058494861919899</v>
      </c>
      <c r="X28" s="243">
        <v>208608</v>
      </c>
    </row>
    <row r="29" spans="2:24" ht="15" customHeight="1" x14ac:dyDescent="0.35">
      <c r="B29" s="274" t="s">
        <v>349</v>
      </c>
      <c r="C29" s="219"/>
      <c r="D29" s="275">
        <v>52274</v>
      </c>
      <c r="E29" s="276">
        <v>60438</v>
      </c>
      <c r="F29" s="276">
        <v>61411</v>
      </c>
      <c r="G29" s="276">
        <v>62214</v>
      </c>
      <c r="H29" s="276">
        <v>65642</v>
      </c>
      <c r="I29" s="276">
        <v>69697</v>
      </c>
      <c r="J29" s="277">
        <v>77144</v>
      </c>
      <c r="K29" s="267"/>
      <c r="L29" s="222"/>
      <c r="M29" s="278">
        <v>0.15617706699315148</v>
      </c>
      <c r="N29" s="279">
        <v>8164</v>
      </c>
      <c r="O29" s="280">
        <v>1.6099142923326371E-2</v>
      </c>
      <c r="P29" s="279">
        <v>973</v>
      </c>
      <c r="Q29" s="281">
        <f t="shared" ref="Q29:Q42" si="10">G29/F29-1</f>
        <v>1.3075833319763586E-2</v>
      </c>
      <c r="R29" s="276">
        <f t="shared" ref="R29:R43" si="11">G29-F29</f>
        <v>803</v>
      </c>
      <c r="S29" s="280">
        <f t="shared" ref="S29:S43" si="12">H29/G29-1</f>
        <v>5.510013823255222E-2</v>
      </c>
      <c r="T29" s="279">
        <f t="shared" ref="T29:T42" si="13">H29-G29</f>
        <v>3428</v>
      </c>
      <c r="U29" s="280">
        <f t="shared" ref="U29:U43" si="14">I29/H29-1</f>
        <v>6.1774473660156648E-2</v>
      </c>
      <c r="V29" s="279">
        <f t="shared" ref="V29:V43" si="15">I29-H29</f>
        <v>4055</v>
      </c>
      <c r="W29" s="281">
        <v>0.11725176688680339</v>
      </c>
      <c r="X29" s="279">
        <v>8096</v>
      </c>
    </row>
    <row r="30" spans="2:24" x14ac:dyDescent="0.35">
      <c r="B30" s="252" t="s">
        <v>350</v>
      </c>
      <c r="C30" s="219"/>
      <c r="D30" s="253">
        <v>224714</v>
      </c>
      <c r="E30" s="254">
        <v>246617</v>
      </c>
      <c r="F30" s="254">
        <v>254644</v>
      </c>
      <c r="G30" s="254">
        <v>292469</v>
      </c>
      <c r="H30" s="254">
        <v>351993</v>
      </c>
      <c r="I30" s="254">
        <v>427677</v>
      </c>
      <c r="J30" s="255">
        <v>510491</v>
      </c>
      <c r="K30" s="269"/>
      <c r="L30" s="219"/>
      <c r="M30" s="256">
        <v>9.747056258177067E-2</v>
      </c>
      <c r="N30" s="257">
        <v>21903</v>
      </c>
      <c r="O30" s="258">
        <v>3.2548445565390827E-2</v>
      </c>
      <c r="P30" s="257">
        <v>8027</v>
      </c>
      <c r="Q30" s="282">
        <f t="shared" si="10"/>
        <v>0.14854070781169004</v>
      </c>
      <c r="R30" s="254">
        <f t="shared" si="11"/>
        <v>37825</v>
      </c>
      <c r="S30" s="258">
        <f t="shared" si="12"/>
        <v>0.20352242459884629</v>
      </c>
      <c r="T30" s="257">
        <f t="shared" si="13"/>
        <v>59524</v>
      </c>
      <c r="U30" s="258">
        <f t="shared" si="14"/>
        <v>0.21501563951555847</v>
      </c>
      <c r="V30" s="257">
        <f t="shared" si="15"/>
        <v>75684</v>
      </c>
      <c r="W30" s="282">
        <v>0.22046739585201114</v>
      </c>
      <c r="X30" s="257">
        <v>92216</v>
      </c>
    </row>
    <row r="31" spans="2:24" x14ac:dyDescent="0.35">
      <c r="B31" s="252" t="s">
        <v>351</v>
      </c>
      <c r="C31" s="219"/>
      <c r="D31" s="253">
        <v>235924</v>
      </c>
      <c r="E31" s="254">
        <v>250318</v>
      </c>
      <c r="F31" s="254">
        <v>253202</v>
      </c>
      <c r="G31" s="254">
        <v>291129</v>
      </c>
      <c r="H31" s="254">
        <v>322595</v>
      </c>
      <c r="I31" s="254">
        <v>343152</v>
      </c>
      <c r="J31" s="255">
        <v>351503</v>
      </c>
      <c r="K31" s="269"/>
      <c r="L31" s="219"/>
      <c r="M31" s="256">
        <v>6.1011173089638993E-2</v>
      </c>
      <c r="N31" s="257">
        <v>14394</v>
      </c>
      <c r="O31" s="258">
        <v>1.1521344849351633E-2</v>
      </c>
      <c r="P31" s="257">
        <v>2884</v>
      </c>
      <c r="Q31" s="282">
        <f t="shared" si="10"/>
        <v>0.14978949613352177</v>
      </c>
      <c r="R31" s="254">
        <f t="shared" si="11"/>
        <v>37927</v>
      </c>
      <c r="S31" s="258">
        <f t="shared" si="12"/>
        <v>0.1080826712556977</v>
      </c>
      <c r="T31" s="257">
        <f t="shared" si="13"/>
        <v>31466</v>
      </c>
      <c r="U31" s="258">
        <f t="shared" si="14"/>
        <v>6.3723864288039112E-2</v>
      </c>
      <c r="V31" s="257">
        <f t="shared" si="15"/>
        <v>20557</v>
      </c>
      <c r="W31" s="282">
        <v>3.5367132455168759E-2</v>
      </c>
      <c r="X31" s="257">
        <v>12007</v>
      </c>
    </row>
    <row r="32" spans="2:24" x14ac:dyDescent="0.35">
      <c r="B32" s="252" t="s">
        <v>352</v>
      </c>
      <c r="C32" s="219"/>
      <c r="D32" s="253">
        <v>94802</v>
      </c>
      <c r="E32" s="254">
        <v>96748</v>
      </c>
      <c r="F32" s="254">
        <v>88465</v>
      </c>
      <c r="G32" s="254">
        <v>91795</v>
      </c>
      <c r="H32" s="254">
        <v>97929</v>
      </c>
      <c r="I32" s="254">
        <v>104917</v>
      </c>
      <c r="J32" s="255">
        <v>109911</v>
      </c>
      <c r="L32" s="222"/>
      <c r="M32" s="256">
        <v>2.0526993101411373E-2</v>
      </c>
      <c r="N32" s="257">
        <v>1946</v>
      </c>
      <c r="O32" s="258">
        <v>-8.5614172902799046E-2</v>
      </c>
      <c r="P32" s="257">
        <v>-8283</v>
      </c>
      <c r="Q32" s="282">
        <f t="shared" si="10"/>
        <v>3.764200531283568E-2</v>
      </c>
      <c r="R32" s="254">
        <f t="shared" si="11"/>
        <v>3330</v>
      </c>
      <c r="S32" s="258">
        <f t="shared" si="12"/>
        <v>6.6822811699983609E-2</v>
      </c>
      <c r="T32" s="257">
        <f t="shared" si="13"/>
        <v>6134</v>
      </c>
      <c r="U32" s="258">
        <f t="shared" si="14"/>
        <v>7.1357820461763088E-2</v>
      </c>
      <c r="V32" s="257">
        <f t="shared" si="15"/>
        <v>6988</v>
      </c>
      <c r="W32" s="282">
        <v>4.9450024825268279E-2</v>
      </c>
      <c r="X32" s="257">
        <v>5179</v>
      </c>
    </row>
    <row r="33" spans="2:28" x14ac:dyDescent="0.35">
      <c r="B33" s="252" t="s">
        <v>353</v>
      </c>
      <c r="C33" s="219"/>
      <c r="D33" s="253">
        <v>166579</v>
      </c>
      <c r="E33" s="254">
        <v>170785</v>
      </c>
      <c r="F33" s="254">
        <v>156437</v>
      </c>
      <c r="G33" s="254">
        <v>169990</v>
      </c>
      <c r="H33" s="254">
        <v>175956</v>
      </c>
      <c r="I33" s="254">
        <v>181817</v>
      </c>
      <c r="J33" s="255">
        <v>184818</v>
      </c>
      <c r="K33" s="269"/>
      <c r="L33" s="219"/>
      <c r="M33" s="256">
        <v>2.5249281121870082E-2</v>
      </c>
      <c r="N33" s="257">
        <v>4206</v>
      </c>
      <c r="O33" s="258">
        <v>-8.4012061949234385E-2</v>
      </c>
      <c r="P33" s="257">
        <v>-14348</v>
      </c>
      <c r="Q33" s="282">
        <f t="shared" si="10"/>
        <v>8.6635514616107523E-2</v>
      </c>
      <c r="R33" s="254">
        <f t="shared" si="11"/>
        <v>13553</v>
      </c>
      <c r="S33" s="258">
        <f t="shared" si="12"/>
        <v>3.5096182128360409E-2</v>
      </c>
      <c r="T33" s="257">
        <f t="shared" si="13"/>
        <v>5966</v>
      </c>
      <c r="U33" s="258">
        <f t="shared" si="14"/>
        <v>3.3309463729568778E-2</v>
      </c>
      <c r="V33" s="257">
        <f t="shared" si="15"/>
        <v>5861</v>
      </c>
      <c r="W33" s="282">
        <v>1.6757256343111093E-2</v>
      </c>
      <c r="X33" s="257">
        <v>3046</v>
      </c>
      <c r="Z33" s="224"/>
    </row>
    <row r="34" spans="2:28" x14ac:dyDescent="0.35">
      <c r="B34" s="252" t="s">
        <v>354</v>
      </c>
      <c r="C34" s="219"/>
      <c r="D34" s="253">
        <v>132491</v>
      </c>
      <c r="E34" s="254">
        <v>151340</v>
      </c>
      <c r="F34" s="254">
        <v>154547</v>
      </c>
      <c r="G34" s="254">
        <v>170517</v>
      </c>
      <c r="H34" s="254">
        <v>187214</v>
      </c>
      <c r="I34" s="254">
        <v>210403</v>
      </c>
      <c r="J34" s="255">
        <v>222700</v>
      </c>
      <c r="L34" s="222"/>
      <c r="M34" s="256">
        <v>0.14226626714267376</v>
      </c>
      <c r="N34" s="257">
        <v>18849</v>
      </c>
      <c r="O34" s="258">
        <v>2.1190696445090529E-2</v>
      </c>
      <c r="P34" s="257">
        <v>3207</v>
      </c>
      <c r="Q34" s="282">
        <f t="shared" si="10"/>
        <v>0.10333426077503938</v>
      </c>
      <c r="R34" s="254">
        <f t="shared" si="11"/>
        <v>15970</v>
      </c>
      <c r="S34" s="258">
        <f t="shared" si="12"/>
        <v>9.7919855498278752E-2</v>
      </c>
      <c r="T34" s="257">
        <f t="shared" si="13"/>
        <v>16697</v>
      </c>
      <c r="U34" s="258">
        <f t="shared" si="14"/>
        <v>0.12386359994444862</v>
      </c>
      <c r="V34" s="257">
        <f t="shared" si="15"/>
        <v>23189</v>
      </c>
      <c r="W34" s="282">
        <v>7.4449145796042782E-2</v>
      </c>
      <c r="X34" s="257">
        <v>15431</v>
      </c>
    </row>
    <row r="35" spans="2:28" x14ac:dyDescent="0.35">
      <c r="B35" s="252" t="s">
        <v>355</v>
      </c>
      <c r="C35" s="219"/>
      <c r="D35" s="253">
        <v>7022</v>
      </c>
      <c r="E35" s="254">
        <v>9202</v>
      </c>
      <c r="F35" s="254">
        <v>11820</v>
      </c>
      <c r="G35" s="254">
        <v>15678</v>
      </c>
      <c r="H35" s="254">
        <v>19892</v>
      </c>
      <c r="I35" s="254">
        <v>22322</v>
      </c>
      <c r="J35" s="255">
        <v>24317</v>
      </c>
      <c r="K35" s="269"/>
      <c r="L35" s="219"/>
      <c r="M35" s="256">
        <v>0.31045286243235548</v>
      </c>
      <c r="N35" s="257">
        <v>2180</v>
      </c>
      <c r="O35" s="258">
        <v>0.28450336883286242</v>
      </c>
      <c r="P35" s="257">
        <v>2618</v>
      </c>
      <c r="Q35" s="282">
        <f t="shared" si="10"/>
        <v>0.3263959390862945</v>
      </c>
      <c r="R35" s="254">
        <f t="shared" si="11"/>
        <v>3858</v>
      </c>
      <c r="S35" s="258">
        <f t="shared" si="12"/>
        <v>0.26878428370965679</v>
      </c>
      <c r="T35" s="257">
        <f t="shared" si="13"/>
        <v>4214</v>
      </c>
      <c r="U35" s="258">
        <f t="shared" si="14"/>
        <v>0.12215966217574903</v>
      </c>
      <c r="V35" s="257">
        <f t="shared" si="15"/>
        <v>2430</v>
      </c>
      <c r="W35" s="282">
        <v>0.10511725140883477</v>
      </c>
      <c r="X35" s="257">
        <v>2313</v>
      </c>
    </row>
    <row r="36" spans="2:28" x14ac:dyDescent="0.35">
      <c r="B36" s="252" t="s">
        <v>356</v>
      </c>
      <c r="C36" s="219"/>
      <c r="D36" s="253">
        <v>171</v>
      </c>
      <c r="E36" s="254">
        <v>236</v>
      </c>
      <c r="F36" s="254">
        <v>293</v>
      </c>
      <c r="G36" s="254">
        <v>388</v>
      </c>
      <c r="H36" s="254">
        <v>233</v>
      </c>
      <c r="I36" s="254">
        <v>197</v>
      </c>
      <c r="J36" s="255">
        <v>255</v>
      </c>
      <c r="L36" s="222"/>
      <c r="M36" s="256">
        <v>0.38011695906432741</v>
      </c>
      <c r="N36" s="257">
        <v>65</v>
      </c>
      <c r="O36" s="258">
        <v>0.24152542372881358</v>
      </c>
      <c r="P36" s="257">
        <v>57</v>
      </c>
      <c r="Q36" s="282">
        <f t="shared" si="10"/>
        <v>0.32423208191126274</v>
      </c>
      <c r="R36" s="254">
        <f t="shared" si="11"/>
        <v>95</v>
      </c>
      <c r="S36" s="258">
        <f t="shared" si="12"/>
        <v>-0.39948453608247425</v>
      </c>
      <c r="T36" s="257">
        <f t="shared" si="13"/>
        <v>-155</v>
      </c>
      <c r="U36" s="258">
        <f t="shared" si="14"/>
        <v>-0.15450643776824036</v>
      </c>
      <c r="V36" s="257">
        <f t="shared" si="15"/>
        <v>-36</v>
      </c>
      <c r="W36" s="282">
        <v>0.32124352331606221</v>
      </c>
      <c r="X36" s="257">
        <v>62</v>
      </c>
    </row>
    <row r="37" spans="2:28" x14ac:dyDescent="0.35">
      <c r="B37" s="252" t="s">
        <v>357</v>
      </c>
      <c r="C37" s="219"/>
      <c r="D37" s="253">
        <v>29845</v>
      </c>
      <c r="E37" s="254">
        <v>37073</v>
      </c>
      <c r="F37" s="254">
        <v>46805</v>
      </c>
      <c r="G37" s="254">
        <v>56289</v>
      </c>
      <c r="H37" s="254">
        <v>61732</v>
      </c>
      <c r="I37" s="254">
        <v>67194</v>
      </c>
      <c r="J37" s="255">
        <v>68770</v>
      </c>
      <c r="K37" s="269"/>
      <c r="L37" s="219"/>
      <c r="M37" s="256">
        <v>0.24218462053945378</v>
      </c>
      <c r="N37" s="257">
        <v>7228</v>
      </c>
      <c r="O37" s="258">
        <v>0.26250910366034574</v>
      </c>
      <c r="P37" s="257">
        <v>9732</v>
      </c>
      <c r="Q37" s="282">
        <f t="shared" si="10"/>
        <v>0.20262792436705479</v>
      </c>
      <c r="R37" s="254">
        <f t="shared" si="11"/>
        <v>9484</v>
      </c>
      <c r="S37" s="258">
        <f t="shared" si="12"/>
        <v>9.6697400913144715E-2</v>
      </c>
      <c r="T37" s="257">
        <f t="shared" si="13"/>
        <v>5443</v>
      </c>
      <c r="U37" s="258">
        <f t="shared" si="14"/>
        <v>8.8479232812803676E-2</v>
      </c>
      <c r="V37" s="257">
        <f t="shared" si="15"/>
        <v>5462</v>
      </c>
      <c r="W37" s="282">
        <v>3.3808872386163813E-2</v>
      </c>
      <c r="X37" s="257">
        <v>2249</v>
      </c>
    </row>
    <row r="38" spans="2:28" x14ac:dyDescent="0.35">
      <c r="B38" s="252" t="s">
        <v>358</v>
      </c>
      <c r="C38" s="219"/>
      <c r="D38" s="253">
        <v>21423</v>
      </c>
      <c r="E38" s="254">
        <v>24365</v>
      </c>
      <c r="F38" s="254">
        <v>24374</v>
      </c>
      <c r="G38" s="254">
        <v>23330</v>
      </c>
      <c r="H38" s="254">
        <v>22270</v>
      </c>
      <c r="I38" s="254">
        <v>27295</v>
      </c>
      <c r="J38" s="255">
        <v>30112</v>
      </c>
      <c r="K38" s="269"/>
      <c r="L38" s="219"/>
      <c r="M38" s="256">
        <v>0.13732903888344294</v>
      </c>
      <c r="N38" s="257">
        <v>2942</v>
      </c>
      <c r="O38" s="258">
        <v>3.6938231069161276E-4</v>
      </c>
      <c r="P38" s="257">
        <v>9</v>
      </c>
      <c r="Q38" s="282">
        <f t="shared" si="10"/>
        <v>-4.2832526462624143E-2</v>
      </c>
      <c r="R38" s="254">
        <f t="shared" si="11"/>
        <v>-1044</v>
      </c>
      <c r="S38" s="258">
        <f t="shared" si="12"/>
        <v>-4.5435062151735983E-2</v>
      </c>
      <c r="T38" s="257">
        <f t="shared" si="13"/>
        <v>-1060</v>
      </c>
      <c r="U38" s="258">
        <f t="shared" si="14"/>
        <v>0.22563987427031873</v>
      </c>
      <c r="V38" s="257">
        <f t="shared" si="15"/>
        <v>5025</v>
      </c>
      <c r="W38" s="282">
        <v>0.12228392531027543</v>
      </c>
      <c r="X38" s="257">
        <v>3281</v>
      </c>
    </row>
    <row r="39" spans="2:28" x14ac:dyDescent="0.35">
      <c r="B39" s="252" t="s">
        <v>359</v>
      </c>
      <c r="C39" s="219"/>
      <c r="D39" s="253">
        <v>73552</v>
      </c>
      <c r="E39" s="254">
        <v>80417</v>
      </c>
      <c r="F39" s="254">
        <v>71239</v>
      </c>
      <c r="G39" s="254">
        <v>74832</v>
      </c>
      <c r="H39" s="254">
        <v>83087</v>
      </c>
      <c r="I39" s="254">
        <v>93395</v>
      </c>
      <c r="J39" s="255">
        <v>99246</v>
      </c>
      <c r="K39" s="269"/>
      <c r="L39" s="219"/>
      <c r="M39" s="256">
        <v>9.333532738742667E-2</v>
      </c>
      <c r="N39" s="257">
        <v>6865</v>
      </c>
      <c r="O39" s="258">
        <v>-0.11413009687006481</v>
      </c>
      <c r="P39" s="257">
        <v>-9178</v>
      </c>
      <c r="Q39" s="282">
        <f t="shared" si="10"/>
        <v>5.0435856763851206E-2</v>
      </c>
      <c r="R39" s="254">
        <f t="shared" si="11"/>
        <v>3593</v>
      </c>
      <c r="S39" s="258">
        <f t="shared" si="12"/>
        <v>0.11031376951036997</v>
      </c>
      <c r="T39" s="257">
        <f t="shared" si="13"/>
        <v>8255</v>
      </c>
      <c r="U39" s="258">
        <f t="shared" si="14"/>
        <v>0.12406272942818974</v>
      </c>
      <c r="V39" s="257">
        <f t="shared" si="15"/>
        <v>10308</v>
      </c>
      <c r="W39" s="282">
        <v>8.2054077627562227E-2</v>
      </c>
      <c r="X39" s="257">
        <v>7526</v>
      </c>
    </row>
    <row r="40" spans="2:28" x14ac:dyDescent="0.35">
      <c r="B40" s="252" t="s">
        <v>360</v>
      </c>
      <c r="C40" s="219"/>
      <c r="D40" s="253">
        <v>478</v>
      </c>
      <c r="E40" s="254">
        <v>47</v>
      </c>
      <c r="F40" s="254">
        <v>16</v>
      </c>
      <c r="G40" s="254">
        <v>0</v>
      </c>
      <c r="H40" s="254">
        <v>0</v>
      </c>
      <c r="I40" s="254">
        <v>0</v>
      </c>
      <c r="J40" s="255">
        <v>0</v>
      </c>
      <c r="L40" s="222"/>
      <c r="M40" s="256">
        <v>-0.90167364016736395</v>
      </c>
      <c r="N40" s="257">
        <v>-431</v>
      </c>
      <c r="O40" s="258">
        <v>-0.65957446808510634</v>
      </c>
      <c r="P40" s="257">
        <v>-31</v>
      </c>
      <c r="Q40" s="282">
        <f t="shared" si="10"/>
        <v>-1</v>
      </c>
      <c r="R40" s="254">
        <f t="shared" si="11"/>
        <v>-16</v>
      </c>
      <c r="S40" s="283" t="str">
        <f>IFERROR((H40/G40-1),"-")</f>
        <v>-</v>
      </c>
      <c r="T40" s="257">
        <f t="shared" si="13"/>
        <v>0</v>
      </c>
      <c r="U40" s="283" t="s">
        <v>364</v>
      </c>
      <c r="V40" s="257">
        <f t="shared" si="15"/>
        <v>0</v>
      </c>
      <c r="W40" s="284" t="s">
        <v>364</v>
      </c>
      <c r="X40" s="257">
        <v>0</v>
      </c>
    </row>
    <row r="41" spans="2:28" x14ac:dyDescent="0.35">
      <c r="B41" s="252" t="s">
        <v>361</v>
      </c>
      <c r="C41" s="219"/>
      <c r="D41" s="253">
        <v>406849</v>
      </c>
      <c r="E41" s="254">
        <v>426938</v>
      </c>
      <c r="F41" s="254">
        <v>450517</v>
      </c>
      <c r="G41" s="254">
        <v>482545</v>
      </c>
      <c r="H41" s="254">
        <v>517053</v>
      </c>
      <c r="I41" s="254">
        <v>558234</v>
      </c>
      <c r="J41" s="255">
        <v>627450</v>
      </c>
      <c r="L41" s="222"/>
      <c r="M41" s="256">
        <v>4.9377041605116467E-2</v>
      </c>
      <c r="N41" s="257">
        <v>20089</v>
      </c>
      <c r="O41" s="258">
        <v>5.5228159592259241E-2</v>
      </c>
      <c r="P41" s="257">
        <v>23579</v>
      </c>
      <c r="Q41" s="282">
        <f t="shared" si="10"/>
        <v>7.109165691860686E-2</v>
      </c>
      <c r="R41" s="254">
        <f t="shared" si="11"/>
        <v>32028</v>
      </c>
      <c r="S41" s="258">
        <f t="shared" si="12"/>
        <v>7.1512501424737529E-2</v>
      </c>
      <c r="T41" s="257">
        <f t="shared" si="13"/>
        <v>34508</v>
      </c>
      <c r="U41" s="258">
        <f t="shared" si="14"/>
        <v>7.9645606930043966E-2</v>
      </c>
      <c r="V41" s="257">
        <f t="shared" si="15"/>
        <v>41181</v>
      </c>
      <c r="W41" s="282">
        <v>0.12889499810186589</v>
      </c>
      <c r="X41" s="257">
        <v>71641</v>
      </c>
    </row>
    <row r="42" spans="2:28" x14ac:dyDescent="0.35">
      <c r="B42" s="259" t="s">
        <v>362</v>
      </c>
      <c r="C42" s="219"/>
      <c r="D42" s="260">
        <v>7026</v>
      </c>
      <c r="E42" s="261">
        <v>7837</v>
      </c>
      <c r="F42" s="254">
        <v>7984</v>
      </c>
      <c r="G42" s="261">
        <v>8546</v>
      </c>
      <c r="H42" s="261">
        <v>9047</v>
      </c>
      <c r="I42" s="261">
        <v>10154</v>
      </c>
      <c r="J42" s="262">
        <v>10996</v>
      </c>
      <c r="K42" s="263"/>
      <c r="L42" s="222"/>
      <c r="M42" s="264">
        <v>0.11542840876743532</v>
      </c>
      <c r="N42" s="265">
        <v>811</v>
      </c>
      <c r="O42" s="266">
        <v>1.8757177491387056E-2</v>
      </c>
      <c r="P42" s="265">
        <v>147</v>
      </c>
      <c r="Q42" s="285">
        <f t="shared" si="10"/>
        <v>7.039078156312617E-2</v>
      </c>
      <c r="R42" s="261">
        <f t="shared" si="11"/>
        <v>562</v>
      </c>
      <c r="S42" s="266">
        <f t="shared" si="12"/>
        <v>5.8623917622279365E-2</v>
      </c>
      <c r="T42" s="265">
        <f t="shared" si="13"/>
        <v>501</v>
      </c>
      <c r="U42" s="266">
        <f t="shared" si="14"/>
        <v>0.12236100364761793</v>
      </c>
      <c r="V42" s="265">
        <f t="shared" si="15"/>
        <v>1107</v>
      </c>
      <c r="W42" s="285">
        <v>9.9160335865653648E-2</v>
      </c>
      <c r="X42" s="265">
        <v>992</v>
      </c>
      <c r="Z42" s="224"/>
      <c r="AA42" s="224"/>
      <c r="AB42" s="286"/>
    </row>
    <row r="43" spans="2:28" x14ac:dyDescent="0.35">
      <c r="B43" s="287" t="s">
        <v>363</v>
      </c>
      <c r="C43" s="219"/>
      <c r="D43" s="288">
        <v>1.2526703184652961</v>
      </c>
      <c r="E43" s="288">
        <v>1.2652820209777229</v>
      </c>
      <c r="F43" s="289">
        <v>1.2694973448493636</v>
      </c>
      <c r="G43" s="288">
        <v>1.2839792757306434</v>
      </c>
      <c r="H43" s="288">
        <v>1.31519745522625</v>
      </c>
      <c r="I43" s="288">
        <v>1.3500225942121986</v>
      </c>
      <c r="J43" s="288">
        <v>1.3922896210270981</v>
      </c>
      <c r="K43" s="239"/>
      <c r="L43" s="223"/>
      <c r="M43" s="290">
        <f>E43/D43-1</f>
        <v>1.0067854507703089E-2</v>
      </c>
      <c r="N43" s="291">
        <f t="shared" ref="N43" si="16">E43-D43</f>
        <v>1.2611702512426826E-2</v>
      </c>
      <c r="O43" s="290">
        <f>F43/E43-1</f>
        <v>3.3315290992463886E-3</v>
      </c>
      <c r="P43" s="292">
        <f t="shared" ref="P43" si="17">F43-E43</f>
        <v>4.2153238716406971E-3</v>
      </c>
      <c r="Q43" s="293">
        <f>G43/F43-1</f>
        <v>1.1407610216780828E-2</v>
      </c>
      <c r="R43" s="291">
        <f t="shared" si="11"/>
        <v>1.4481930881279803E-2</v>
      </c>
      <c r="S43" s="290">
        <f t="shared" si="12"/>
        <v>2.4313616337648503E-2</v>
      </c>
      <c r="T43" s="291">
        <f>H43-G43</f>
        <v>3.1218179495606568E-2</v>
      </c>
      <c r="U43" s="294">
        <f t="shared" si="14"/>
        <v>2.6479019441197016E-2</v>
      </c>
      <c r="V43" s="291">
        <f t="shared" si="15"/>
        <v>3.4825138985948634E-2</v>
      </c>
      <c r="W43" s="290">
        <v>4.2153238716406971E-3</v>
      </c>
      <c r="X43" s="295">
        <v>3.3805516473818464E-2</v>
      </c>
    </row>
  </sheetData>
  <mergeCells count="17">
    <mergeCell ref="D25:K26"/>
    <mergeCell ref="M25:X25"/>
    <mergeCell ref="M26:N26"/>
    <mergeCell ref="O26:P26"/>
    <mergeCell ref="W26:X26"/>
    <mergeCell ref="Q26:R26"/>
    <mergeCell ref="S26:T26"/>
    <mergeCell ref="U26:V26"/>
    <mergeCell ref="B3:W3"/>
    <mergeCell ref="D5:K6"/>
    <mergeCell ref="M5:X5"/>
    <mergeCell ref="M6:N6"/>
    <mergeCell ref="O6:P6"/>
    <mergeCell ref="W6:X6"/>
    <mergeCell ref="Q6:R6"/>
    <mergeCell ref="S6:T6"/>
    <mergeCell ref="U6:V6"/>
  </mergeCells>
  <pageMargins left="0.7" right="0.7" top="0.75" bottom="0.75" header="0.3" footer="0.3"/>
  <pageSetup paperSize="9" scale="58" orientation="landscape" horizontalDpi="300" verticalDpi="300"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100-000000000000}">
          <x14:colorSeries rgb="FF376092"/>
          <x14:colorNegative rgb="FFD00000"/>
          <x14:colorAxis rgb="FF000000"/>
          <x14:colorMarkers rgb="FFD00000"/>
          <x14:colorFirst rgb="FFD00000"/>
          <x14:colorLast rgb="FFD00000"/>
          <x14:colorHigh rgb="FFD00000"/>
          <x14:colorLow rgb="FFD00000"/>
          <x14:sparklines>
            <x14:sparkline>
              <xm:f>EVO!D9:J9</xm:f>
              <xm:sqref>K9</xm:sqref>
            </x14:sparkline>
            <x14:sparkline>
              <xm:f>EVO!D10:J10</xm:f>
              <xm:sqref>K10</xm:sqref>
            </x14:sparkline>
            <x14:sparkline>
              <xm:f>EVO!D11:J11</xm:f>
              <xm:sqref>K11</xm:sqref>
            </x14:sparkline>
            <x14:sparkline>
              <xm:f>EVO!D12:J12</xm:f>
              <xm:sqref>K12</xm:sqref>
            </x14:sparkline>
            <x14:sparkline>
              <xm:f>EVO!D13:J13</xm:f>
              <xm:sqref>K13</xm:sqref>
            </x14:sparkline>
            <x14:sparkline>
              <xm:f>EVO!D14:J14</xm:f>
              <xm:sqref>K14</xm:sqref>
            </x14:sparkline>
            <x14:sparkline>
              <xm:f>EVO!D15:J15</xm:f>
              <xm:sqref>K15</xm:sqref>
            </x14:sparkline>
            <x14:sparkline>
              <xm:f>EVO!D16:J16</xm:f>
              <xm:sqref>K16</xm:sqref>
            </x14:sparkline>
            <x14:sparkline>
              <xm:f>EVO!D17:J17</xm:f>
              <xm:sqref>K17</xm:sqref>
            </x14:sparkline>
            <x14:sparkline>
              <xm:f>EVO!D18:J18</xm:f>
              <xm:sqref>K18</xm:sqref>
            </x14:sparkline>
            <x14:sparkline>
              <xm:f>EVO!D19:J19</xm:f>
              <xm:sqref>K19</xm:sqref>
            </x14:sparkline>
            <x14:sparkline>
              <xm:f>EVO!D20:J20</xm:f>
              <xm:sqref>K20</xm:sqref>
            </x14:sparkline>
            <x14:sparkline>
              <xm:f>EVO!D21:J21</xm:f>
              <xm:sqref>K21</xm:sqref>
            </x14:sparkline>
            <x14:sparkline>
              <xm:f>EVO!D22:J22</xm:f>
              <xm:sqref>K22</xm:sqref>
            </x14:sparkline>
            <x14:sparkline>
              <xm:f>EVO!D23:J23</xm:f>
              <xm:sqref>K23</xm:sqref>
            </x14:sparkline>
          </x14:sparklines>
        </x14:sparklineGroup>
        <x14:sparklineGroup manualMax="0" manualMin="0" displayEmptyCellsAs="gap" xr2:uid="{00000000-0003-0000-1100-000001000000}">
          <x14:colorSeries rgb="FF376092"/>
          <x14:colorNegative rgb="FFD00000"/>
          <x14:colorAxis rgb="FF000000"/>
          <x14:colorMarkers rgb="FFD00000"/>
          <x14:colorFirst rgb="FFD00000"/>
          <x14:colorLast rgb="FFD00000"/>
          <x14:colorHigh rgb="FFD00000"/>
          <x14:colorLow rgb="FFD00000"/>
          <x14:sparklines>
            <x14:sparkline>
              <xm:f>EVO!D28:J28</xm:f>
              <xm:sqref>K28</xm:sqref>
            </x14:sparkline>
            <x14:sparkline>
              <xm:f>EVO!D29:J29</xm:f>
              <xm:sqref>K29</xm:sqref>
            </x14:sparkline>
            <x14:sparkline>
              <xm:f>EVO!D30:J30</xm:f>
              <xm:sqref>K30</xm:sqref>
            </x14:sparkline>
            <x14:sparkline>
              <xm:f>EVO!D31:J31</xm:f>
              <xm:sqref>K31</xm:sqref>
            </x14:sparkline>
            <x14:sparkline>
              <xm:f>EVO!D32:J32</xm:f>
              <xm:sqref>K32</xm:sqref>
            </x14:sparkline>
            <x14:sparkline>
              <xm:f>EVO!D33:J33</xm:f>
              <xm:sqref>K33</xm:sqref>
            </x14:sparkline>
            <x14:sparkline>
              <xm:f>EVO!D34:J34</xm:f>
              <xm:sqref>K34</xm:sqref>
            </x14:sparkline>
            <x14:sparkline>
              <xm:f>EVO!D35:J35</xm:f>
              <xm:sqref>K35</xm:sqref>
            </x14:sparkline>
            <x14:sparkline>
              <xm:f>EVO!D36:J36</xm:f>
              <xm:sqref>K36</xm:sqref>
            </x14:sparkline>
            <x14:sparkline>
              <xm:f>EVO!D37:J37</xm:f>
              <xm:sqref>K37</xm:sqref>
            </x14:sparkline>
            <x14:sparkline>
              <xm:f>EVO!D38:J38</xm:f>
              <xm:sqref>K38</xm:sqref>
            </x14:sparkline>
            <x14:sparkline>
              <xm:f>EVO!D39:J39</xm:f>
              <xm:sqref>K39</xm:sqref>
            </x14:sparkline>
            <x14:sparkline>
              <xm:f>EVO!D40:J40</xm:f>
              <xm:sqref>K40</xm:sqref>
            </x14:sparkline>
            <x14:sparkline>
              <xm:f>EVO!D41:J41</xm:f>
              <xm:sqref>K41</xm:sqref>
            </x14:sparkline>
            <x14:sparkline>
              <xm:f>EVO!D42:J42</xm:f>
              <xm:sqref>K42</xm:sqref>
            </x14:sparkline>
            <x14:sparkline>
              <xm:f>EVO!D43:J43</xm:f>
              <xm:sqref>K43</xm:sqref>
            </x14:sparkline>
          </x14:sparklines>
        </x14:sparklineGroup>
      </x14:sparklineGroups>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Hoja25">
    <tabColor theme="0"/>
    <pageSetUpPr fitToPage="1"/>
  </sheetPr>
  <dimension ref="B1:AD56"/>
  <sheetViews>
    <sheetView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1796875" style="615" bestFit="1" customWidth="1"/>
    <col min="10" max="10" width="7.54296875" style="615" customWidth="1"/>
    <col min="11" max="11" width="6.1796875" style="615" bestFit="1" customWidth="1"/>
    <col min="12" max="12" width="7.26953125" style="615" customWidth="1"/>
    <col min="13" max="13" width="5.7265625" style="615" customWidth="1"/>
    <col min="14" max="14" width="7.453125" style="615" customWidth="1"/>
    <col min="15" max="15" width="6.1796875" style="615" bestFit="1" customWidth="1"/>
    <col min="16" max="16" width="7.1796875" style="615" customWidth="1"/>
    <col min="17" max="17" width="6" style="615" customWidth="1"/>
    <col min="18" max="18" width="7.26953125" style="615" customWidth="1"/>
    <col min="19" max="19" width="6.1796875" style="615" bestFit="1" customWidth="1"/>
    <col min="20" max="20" width="6.81640625" style="615" customWidth="1"/>
    <col min="21" max="21" width="5.453125" style="615" customWidth="1"/>
    <col min="22" max="22" width="8.54296875" style="615" customWidth="1"/>
    <col min="23" max="23" width="6.7265625" style="615" customWidth="1"/>
    <col min="24" max="24" width="0.54296875" style="732" customWidth="1"/>
    <col min="25" max="25" width="10.453125" style="732" customWidth="1"/>
    <col min="26" max="26" width="1.453125" style="615" customWidth="1"/>
    <col min="27" max="16384" width="11.453125" style="615"/>
  </cols>
  <sheetData>
    <row r="1" spans="2:30" s="613" customFormat="1" ht="9" customHeight="1" x14ac:dyDescent="0.25">
      <c r="B1" s="613" t="s">
        <v>33</v>
      </c>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35">
      <c r="B2" s="718"/>
      <c r="C2" s="718"/>
      <c r="D2" s="718"/>
      <c r="E2" s="718"/>
      <c r="F2" s="718"/>
      <c r="G2" s="718"/>
      <c r="H2" s="718"/>
      <c r="I2" s="718"/>
      <c r="J2" s="718"/>
      <c r="K2" s="718"/>
      <c r="X2" s="667"/>
      <c r="Y2" s="667"/>
    </row>
    <row r="3" spans="2:30" s="621" customFormat="1" ht="18.75" customHeight="1" x14ac:dyDescent="0.25">
      <c r="B3" s="1483" t="s">
        <v>419</v>
      </c>
      <c r="C3" s="1483"/>
      <c r="D3" s="1483"/>
      <c r="E3" s="1483"/>
      <c r="F3" s="1483"/>
      <c r="G3" s="1483"/>
      <c r="H3" s="1483"/>
      <c r="I3" s="1483"/>
      <c r="J3" s="1483"/>
      <c r="K3" s="1483"/>
      <c r="L3" s="1483"/>
      <c r="M3" s="1483"/>
      <c r="N3" s="1483"/>
      <c r="O3" s="1483"/>
      <c r="P3" s="1483"/>
      <c r="Q3" s="1483"/>
      <c r="R3" s="1483"/>
      <c r="S3" s="1483"/>
      <c r="T3" s="1483"/>
      <c r="U3" s="1483"/>
      <c r="V3" s="1483"/>
      <c r="W3" s="1483"/>
      <c r="X3" s="1483"/>
      <c r="Y3" s="821"/>
    </row>
    <row r="4" spans="2:30" s="621" customFormat="1" ht="14.25" customHeight="1" x14ac:dyDescent="0.25">
      <c r="B4" s="1420" t="str">
        <f>porsaad!$B$6</f>
        <v>Situación a 30 de noviembre de 2024</v>
      </c>
      <c r="C4" s="1420"/>
      <c r="D4" s="1420"/>
      <c r="E4" s="1420"/>
      <c r="F4" s="1420"/>
      <c r="G4" s="1420"/>
      <c r="H4" s="1420"/>
      <c r="I4" s="1420"/>
      <c r="J4" s="1420"/>
      <c r="K4" s="1420"/>
      <c r="L4" s="1420"/>
      <c r="M4" s="1420"/>
      <c r="N4" s="1420"/>
      <c r="O4" s="1420"/>
      <c r="P4" s="1420"/>
      <c r="Q4" s="1420"/>
      <c r="R4" s="1420"/>
      <c r="S4" s="1420"/>
      <c r="T4" s="1420"/>
      <c r="U4" s="1420"/>
      <c r="V4" s="1420"/>
      <c r="W4" s="1420"/>
      <c r="X4" s="622"/>
      <c r="Y4" s="822"/>
    </row>
    <row r="5" spans="2:30" s="621" customFormat="1" ht="5.25" customHeight="1" x14ac:dyDescent="0.25">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5">
      <c r="B6" s="623"/>
      <c r="C6" s="623"/>
      <c r="D6" s="668"/>
      <c r="E6" s="623"/>
      <c r="F6" s="1535" t="s">
        <v>52</v>
      </c>
      <c r="G6" s="1536"/>
      <c r="H6" s="1536"/>
      <c r="I6" s="1536"/>
      <c r="J6" s="1536"/>
      <c r="K6" s="1536"/>
      <c r="L6" s="1536"/>
      <c r="M6" s="1536"/>
      <c r="N6" s="1536"/>
      <c r="O6" s="1536"/>
      <c r="P6" s="1536"/>
      <c r="Q6" s="1536"/>
      <c r="R6" s="1536"/>
      <c r="S6" s="1536"/>
      <c r="T6" s="1536"/>
      <c r="U6" s="1536"/>
      <c r="V6" s="1536"/>
      <c r="W6" s="1537"/>
      <c r="X6" s="825"/>
      <c r="Y6" s="826"/>
    </row>
    <row r="7" spans="2:30" s="621" customFormat="1" ht="64.5" customHeight="1" x14ac:dyDescent="0.25">
      <c r="B7" s="1497" t="s">
        <v>12</v>
      </c>
      <c r="C7" s="625"/>
      <c r="D7" s="871" t="s">
        <v>248</v>
      </c>
      <c r="E7" s="625"/>
      <c r="F7" s="1538" t="s">
        <v>54</v>
      </c>
      <c r="G7" s="1539"/>
      <c r="H7" s="1540" t="s">
        <v>55</v>
      </c>
      <c r="I7" s="1541"/>
      <c r="J7" s="1542" t="s">
        <v>56</v>
      </c>
      <c r="K7" s="1543"/>
      <c r="L7" s="1542" t="s">
        <v>57</v>
      </c>
      <c r="M7" s="1544"/>
      <c r="N7" s="1543" t="s">
        <v>58</v>
      </c>
      <c r="O7" s="1543"/>
      <c r="P7" s="1542" t="s">
        <v>59</v>
      </c>
      <c r="Q7" s="1544"/>
      <c r="R7" s="1540" t="s">
        <v>60</v>
      </c>
      <c r="S7" s="1541"/>
      <c r="T7" s="1542" t="s">
        <v>61</v>
      </c>
      <c r="U7" s="1544"/>
      <c r="V7" s="1542" t="s">
        <v>0</v>
      </c>
      <c r="W7" s="1545"/>
      <c r="X7" s="627"/>
      <c r="Y7" s="855" t="s">
        <v>249</v>
      </c>
      <c r="AD7" s="827"/>
    </row>
    <row r="8" spans="2:30" s="626" customFormat="1" ht="20.25" customHeight="1" x14ac:dyDescent="0.25">
      <c r="B8" s="1498"/>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5">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5">
      <c r="B10" s="674" t="s">
        <v>8</v>
      </c>
      <c r="C10" s="633"/>
      <c r="D10" s="830">
        <v>131471</v>
      </c>
      <c r="E10" s="633"/>
      <c r="F10" s="675">
        <v>22</v>
      </c>
      <c r="G10" s="676">
        <v>0.10980645769756742</v>
      </c>
      <c r="H10" s="675">
        <v>59278</v>
      </c>
      <c r="I10" s="676">
        <v>28.272131390500057</v>
      </c>
      <c r="J10" s="675">
        <v>69293</v>
      </c>
      <c r="K10" s="676">
        <v>32.258846830096402</v>
      </c>
      <c r="L10" s="675">
        <v>8208</v>
      </c>
      <c r="M10" s="676">
        <v>4.8732510121730224</v>
      </c>
      <c r="N10" s="675">
        <v>15726</v>
      </c>
      <c r="O10" s="676">
        <v>8.4901275236959641</v>
      </c>
      <c r="P10" s="675">
        <v>2378</v>
      </c>
      <c r="Q10" s="676">
        <v>1.0178991262639532</v>
      </c>
      <c r="R10" s="675">
        <v>39827</v>
      </c>
      <c r="S10" s="676">
        <v>24.976590341073678</v>
      </c>
      <c r="T10" s="675">
        <v>4</v>
      </c>
      <c r="U10" s="676">
        <v>1.3473184993566553E-3</v>
      </c>
      <c r="V10" s="831">
        <f>F10+H10+J10+L10+N10+P10+R10+T10</f>
        <v>194736</v>
      </c>
      <c r="W10" s="676">
        <f t="shared" ref="V10:W27" si="0">G10+I10+K10+M10+O10+Q10+S10+U10</f>
        <v>100</v>
      </c>
      <c r="X10" s="678"/>
      <c r="Y10" s="832">
        <f t="shared" ref="Y10:Y27" si="1">V10/D10</f>
        <v>1.4812087836861361</v>
      </c>
    </row>
    <row r="11" spans="2:30" s="633" customFormat="1" ht="18" customHeight="1" x14ac:dyDescent="0.25">
      <c r="B11" s="682" t="s">
        <v>7</v>
      </c>
      <c r="D11" s="833">
        <v>15997</v>
      </c>
      <c r="F11" s="683">
        <v>1300</v>
      </c>
      <c r="G11" s="684">
        <v>6.7192847663616684</v>
      </c>
      <c r="H11" s="683">
        <v>3571</v>
      </c>
      <c r="I11" s="684">
        <v>7.4806174477893412</v>
      </c>
      <c r="J11" s="683">
        <v>1669</v>
      </c>
      <c r="K11" s="684">
        <v>9.4083956136062028</v>
      </c>
      <c r="L11" s="683">
        <v>651</v>
      </c>
      <c r="M11" s="684">
        <v>4.4632255360759938</v>
      </c>
      <c r="N11" s="683">
        <v>1189</v>
      </c>
      <c r="O11" s="684">
        <v>7.9346231752462106</v>
      </c>
      <c r="P11" s="683">
        <v>3975</v>
      </c>
      <c r="Q11" s="684">
        <v>21.121743381993433</v>
      </c>
      <c r="R11" s="683">
        <v>8487</v>
      </c>
      <c r="S11" s="684">
        <v>42.87211007892715</v>
      </c>
      <c r="T11" s="683">
        <v>0</v>
      </c>
      <c r="U11" s="684">
        <v>0</v>
      </c>
      <c r="V11" s="834">
        <f t="shared" si="0"/>
        <v>20842</v>
      </c>
      <c r="W11" s="684">
        <f t="shared" si="0"/>
        <v>100</v>
      </c>
      <c r="X11" s="678"/>
      <c r="Y11" s="835">
        <f t="shared" si="1"/>
        <v>1.3028692879914985</v>
      </c>
    </row>
    <row r="12" spans="2:30" s="633" customFormat="1" ht="22.5" customHeight="1" x14ac:dyDescent="0.25">
      <c r="B12" s="682" t="s">
        <v>37</v>
      </c>
      <c r="D12" s="833">
        <v>10928</v>
      </c>
      <c r="F12" s="685">
        <v>2743</v>
      </c>
      <c r="G12" s="684">
        <v>23.348325837081461</v>
      </c>
      <c r="H12" s="685">
        <v>1766</v>
      </c>
      <c r="I12" s="684">
        <v>3.2783608195902048</v>
      </c>
      <c r="J12" s="685">
        <v>1961</v>
      </c>
      <c r="K12" s="684">
        <v>9.9050474762618688</v>
      </c>
      <c r="L12" s="685">
        <v>859</v>
      </c>
      <c r="M12" s="684">
        <v>9.3253373313343335</v>
      </c>
      <c r="N12" s="685">
        <v>1931</v>
      </c>
      <c r="O12" s="684">
        <v>15.282358820589705</v>
      </c>
      <c r="P12" s="685">
        <v>1788</v>
      </c>
      <c r="Q12" s="684">
        <v>7.6761619190404797</v>
      </c>
      <c r="R12" s="685">
        <v>4321</v>
      </c>
      <c r="S12" s="684">
        <v>31.174412793603199</v>
      </c>
      <c r="T12" s="685">
        <v>5</v>
      </c>
      <c r="U12" s="684">
        <v>9.9950024987506252E-3</v>
      </c>
      <c r="V12" s="834">
        <f t="shared" si="0"/>
        <v>15374</v>
      </c>
      <c r="W12" s="684">
        <f t="shared" si="0"/>
        <v>100</v>
      </c>
      <c r="X12" s="678"/>
      <c r="Y12" s="835">
        <f t="shared" si="1"/>
        <v>1.4068448023426061</v>
      </c>
    </row>
    <row r="13" spans="2:30" s="633" customFormat="1" ht="18" customHeight="1" x14ac:dyDescent="0.25">
      <c r="B13" s="682" t="s">
        <v>38</v>
      </c>
      <c r="D13" s="833">
        <v>10489</v>
      </c>
      <c r="F13" s="683">
        <v>936</v>
      </c>
      <c r="G13" s="684">
        <v>4.3208578637510513</v>
      </c>
      <c r="H13" s="683">
        <v>5297</v>
      </c>
      <c r="I13" s="684">
        <v>17.29394449116905</v>
      </c>
      <c r="J13" s="683">
        <v>887</v>
      </c>
      <c r="K13" s="684">
        <v>2.6913372582001682</v>
      </c>
      <c r="L13" s="683">
        <v>948</v>
      </c>
      <c r="M13" s="684">
        <v>5.1198486122792266</v>
      </c>
      <c r="N13" s="683">
        <v>863</v>
      </c>
      <c r="O13" s="684">
        <v>9.8927670311185878</v>
      </c>
      <c r="P13" s="683">
        <v>384</v>
      </c>
      <c r="Q13" s="684">
        <v>3.4798149705634986</v>
      </c>
      <c r="R13" s="683">
        <v>8041</v>
      </c>
      <c r="S13" s="684">
        <v>57.201429772918416</v>
      </c>
      <c r="T13" s="683">
        <v>0</v>
      </c>
      <c r="U13" s="684">
        <v>0</v>
      </c>
      <c r="V13" s="834">
        <f t="shared" si="0"/>
        <v>17356</v>
      </c>
      <c r="W13" s="684">
        <f t="shared" si="0"/>
        <v>100</v>
      </c>
      <c r="X13" s="678"/>
      <c r="Y13" s="835">
        <f t="shared" si="1"/>
        <v>1.6546858613785871</v>
      </c>
    </row>
    <row r="14" spans="2:30" s="633" customFormat="1" ht="18" customHeight="1" x14ac:dyDescent="0.25">
      <c r="B14" s="682" t="s">
        <v>6</v>
      </c>
      <c r="D14" s="833">
        <v>15716</v>
      </c>
      <c r="F14" s="683">
        <v>1575</v>
      </c>
      <c r="G14" s="684">
        <v>0.42908762420957541</v>
      </c>
      <c r="H14" s="683">
        <v>1459</v>
      </c>
      <c r="I14" s="684">
        <v>4.9683830171635046</v>
      </c>
      <c r="J14" s="683">
        <v>860</v>
      </c>
      <c r="K14" s="684">
        <v>4.5167118337850046E-2</v>
      </c>
      <c r="L14" s="683">
        <v>2284</v>
      </c>
      <c r="M14" s="684">
        <v>21.081752484191508</v>
      </c>
      <c r="N14" s="683">
        <v>2337</v>
      </c>
      <c r="O14" s="684">
        <v>16.700542005420054</v>
      </c>
      <c r="P14" s="683">
        <v>5022</v>
      </c>
      <c r="Q14" s="684">
        <v>17.626467931345982</v>
      </c>
      <c r="R14" s="683">
        <v>7426</v>
      </c>
      <c r="S14" s="684">
        <v>39.14859981933153</v>
      </c>
      <c r="T14" s="683">
        <v>0</v>
      </c>
      <c r="U14" s="684">
        <v>0</v>
      </c>
      <c r="V14" s="834">
        <f t="shared" si="0"/>
        <v>20963</v>
      </c>
      <c r="W14" s="684">
        <f t="shared" si="0"/>
        <v>100</v>
      </c>
      <c r="X14" s="678"/>
      <c r="Y14" s="835">
        <f t="shared" si="1"/>
        <v>1.333863578518707</v>
      </c>
    </row>
    <row r="15" spans="2:30" s="633" customFormat="1" ht="18" customHeight="1" x14ac:dyDescent="0.25">
      <c r="B15" s="682" t="s">
        <v>5</v>
      </c>
      <c r="D15" s="833">
        <v>7844</v>
      </c>
      <c r="F15" s="685">
        <v>3382</v>
      </c>
      <c r="G15" s="684">
        <v>0</v>
      </c>
      <c r="H15" s="685">
        <v>1525</v>
      </c>
      <c r="I15" s="684">
        <v>11.413246850442809</v>
      </c>
      <c r="J15" s="685">
        <v>576</v>
      </c>
      <c r="K15" s="684">
        <v>6.1619059498565552</v>
      </c>
      <c r="L15" s="685">
        <v>871</v>
      </c>
      <c r="M15" s="684">
        <v>9.0931769988773858</v>
      </c>
      <c r="N15" s="685">
        <v>2683</v>
      </c>
      <c r="O15" s="684">
        <v>28.888611700137208</v>
      </c>
      <c r="P15" s="685">
        <v>154</v>
      </c>
      <c r="Q15" s="684">
        <v>0</v>
      </c>
      <c r="R15" s="685">
        <v>3635</v>
      </c>
      <c r="S15" s="684">
        <v>44.443058500686043</v>
      </c>
      <c r="T15" s="685">
        <v>0</v>
      </c>
      <c r="U15" s="684">
        <v>0</v>
      </c>
      <c r="V15" s="834">
        <f t="shared" si="0"/>
        <v>12826</v>
      </c>
      <c r="W15" s="684">
        <f t="shared" si="0"/>
        <v>100</v>
      </c>
      <c r="X15" s="678"/>
      <c r="Y15" s="835">
        <f t="shared" si="1"/>
        <v>1.6351351351351351</v>
      </c>
    </row>
    <row r="16" spans="2:30" s="742" customFormat="1" ht="18" customHeight="1" x14ac:dyDescent="0.25">
      <c r="B16" s="836" t="s">
        <v>4</v>
      </c>
      <c r="D16" s="837">
        <v>41350</v>
      </c>
      <c r="E16" s="820"/>
      <c r="F16" s="838">
        <v>4733</v>
      </c>
      <c r="G16" s="839">
        <v>10.020679338261175</v>
      </c>
      <c r="H16" s="838">
        <v>8583</v>
      </c>
      <c r="I16" s="839">
        <v>9.329901443153819</v>
      </c>
      <c r="J16" s="838">
        <v>6709</v>
      </c>
      <c r="K16" s="839">
        <v>17.52243928194298</v>
      </c>
      <c r="L16" s="838">
        <v>2452</v>
      </c>
      <c r="M16" s="839">
        <v>6.0366068285814851</v>
      </c>
      <c r="N16" s="838">
        <v>3522</v>
      </c>
      <c r="O16" s="839">
        <v>6.7053854276663145</v>
      </c>
      <c r="P16" s="838">
        <v>16969</v>
      </c>
      <c r="Q16" s="839">
        <v>27.28132699753608</v>
      </c>
      <c r="R16" s="838">
        <v>13325</v>
      </c>
      <c r="S16" s="839">
        <v>22.32268567405843</v>
      </c>
      <c r="T16" s="838">
        <v>909</v>
      </c>
      <c r="U16" s="839">
        <v>0.78097500879971837</v>
      </c>
      <c r="V16" s="840">
        <f t="shared" si="0"/>
        <v>57202</v>
      </c>
      <c r="W16" s="839">
        <f t="shared" si="0"/>
        <v>100</v>
      </c>
      <c r="X16" s="841"/>
      <c r="Y16" s="835">
        <f t="shared" si="1"/>
        <v>1.3833615477629988</v>
      </c>
    </row>
    <row r="17" spans="2:25" s="742" customFormat="1" ht="18" customHeight="1" x14ac:dyDescent="0.25">
      <c r="B17" s="836" t="s">
        <v>40</v>
      </c>
      <c r="D17" s="837">
        <v>25304</v>
      </c>
      <c r="E17" s="820"/>
      <c r="F17" s="838">
        <v>2736</v>
      </c>
      <c r="G17" s="839">
        <v>6.2973598149477548</v>
      </c>
      <c r="H17" s="838">
        <v>9407</v>
      </c>
      <c r="I17" s="839">
        <v>14.552923346893197</v>
      </c>
      <c r="J17" s="838">
        <v>4603</v>
      </c>
      <c r="K17" s="839">
        <v>18.975831538645608</v>
      </c>
      <c r="L17" s="838">
        <v>1755</v>
      </c>
      <c r="M17" s="839">
        <v>5.4997208263539923</v>
      </c>
      <c r="N17" s="838">
        <v>3965</v>
      </c>
      <c r="O17" s="839">
        <v>17.08542713567839</v>
      </c>
      <c r="P17" s="838">
        <v>4378</v>
      </c>
      <c r="Q17" s="839">
        <v>12.363404323203318</v>
      </c>
      <c r="R17" s="838">
        <v>7762</v>
      </c>
      <c r="S17" s="839">
        <v>25.201403844619925</v>
      </c>
      <c r="T17" s="838">
        <v>3</v>
      </c>
      <c r="U17" s="839">
        <v>2.3929169657812874E-2</v>
      </c>
      <c r="V17" s="840">
        <f t="shared" si="0"/>
        <v>34609</v>
      </c>
      <c r="W17" s="839">
        <f t="shared" si="0"/>
        <v>99.999999999999986</v>
      </c>
      <c r="X17" s="841"/>
      <c r="Y17" s="835">
        <f t="shared" si="1"/>
        <v>1.3677284223838129</v>
      </c>
    </row>
    <row r="18" spans="2:25" s="742" customFormat="1" ht="18" customHeight="1" x14ac:dyDescent="0.25">
      <c r="B18" s="836" t="s">
        <v>41</v>
      </c>
      <c r="D18" s="837">
        <v>90389</v>
      </c>
      <c r="E18" s="820"/>
      <c r="F18" s="838">
        <v>5</v>
      </c>
      <c r="G18" s="839">
        <v>0.42117310443490702</v>
      </c>
      <c r="H18" s="838">
        <v>12439</v>
      </c>
      <c r="I18" s="839">
        <v>9.6183118741058653</v>
      </c>
      <c r="J18" s="838">
        <v>13340</v>
      </c>
      <c r="K18" s="839">
        <v>13.866666666666667</v>
      </c>
      <c r="L18" s="838">
        <v>7321</v>
      </c>
      <c r="M18" s="839">
        <v>8.0606580829756798</v>
      </c>
      <c r="N18" s="838">
        <v>20433</v>
      </c>
      <c r="O18" s="839">
        <v>18.894420600858368</v>
      </c>
      <c r="P18" s="838">
        <v>11914</v>
      </c>
      <c r="Q18" s="839">
        <v>7.6623748211731044</v>
      </c>
      <c r="R18" s="838">
        <v>47838</v>
      </c>
      <c r="S18" s="839">
        <v>41.460371959942776</v>
      </c>
      <c r="T18" s="838">
        <v>17</v>
      </c>
      <c r="U18" s="839">
        <v>1.602288984263233E-2</v>
      </c>
      <c r="V18" s="840">
        <f t="shared" si="0"/>
        <v>113307</v>
      </c>
      <c r="W18" s="839">
        <f t="shared" si="0"/>
        <v>99.999999999999986</v>
      </c>
      <c r="X18" s="841"/>
      <c r="Y18" s="835">
        <f t="shared" si="1"/>
        <v>1.2535485512617686</v>
      </c>
    </row>
    <row r="19" spans="2:25" s="742" customFormat="1" ht="18" customHeight="1" x14ac:dyDescent="0.25">
      <c r="B19" s="836" t="s">
        <v>3</v>
      </c>
      <c r="D19" s="837">
        <v>61280</v>
      </c>
      <c r="E19" s="820"/>
      <c r="F19" s="838">
        <v>316</v>
      </c>
      <c r="G19" s="839">
        <v>0.3575259206292456</v>
      </c>
      <c r="H19" s="838">
        <v>30196</v>
      </c>
      <c r="I19" s="839">
        <v>6.0600643546657134</v>
      </c>
      <c r="J19" s="838">
        <v>2071</v>
      </c>
      <c r="K19" s="839">
        <v>9.8319628173042545E-2</v>
      </c>
      <c r="L19" s="838">
        <v>4232</v>
      </c>
      <c r="M19" s="839">
        <v>10.001787629603147</v>
      </c>
      <c r="N19" s="838">
        <v>6474</v>
      </c>
      <c r="O19" s="839">
        <v>14.864140150160887</v>
      </c>
      <c r="P19" s="838">
        <v>9406</v>
      </c>
      <c r="Q19" s="839">
        <v>14.593016327017041</v>
      </c>
      <c r="R19" s="838">
        <v>39751</v>
      </c>
      <c r="S19" s="839">
        <v>54.019187224407105</v>
      </c>
      <c r="T19" s="838">
        <v>333</v>
      </c>
      <c r="U19" s="839">
        <v>5.9587653438207605E-3</v>
      </c>
      <c r="V19" s="840">
        <f t="shared" si="0"/>
        <v>92779</v>
      </c>
      <c r="W19" s="839">
        <f t="shared" si="0"/>
        <v>100</v>
      </c>
      <c r="X19" s="841"/>
      <c r="Y19" s="835">
        <f t="shared" si="1"/>
        <v>1.5140176240208878</v>
      </c>
    </row>
    <row r="20" spans="2:25" s="633" customFormat="1" ht="18" customHeight="1" x14ac:dyDescent="0.25">
      <c r="B20" s="836" t="s">
        <v>2</v>
      </c>
      <c r="D20" s="833">
        <v>12484</v>
      </c>
      <c r="F20" s="683">
        <v>389</v>
      </c>
      <c r="G20" s="684">
        <v>1.8696778970751573</v>
      </c>
      <c r="H20" s="683">
        <v>2224</v>
      </c>
      <c r="I20" s="684">
        <v>6.5808959644576079</v>
      </c>
      <c r="J20" s="683">
        <v>296</v>
      </c>
      <c r="K20" s="684">
        <v>2.4157719363198815</v>
      </c>
      <c r="L20" s="683">
        <v>920</v>
      </c>
      <c r="M20" s="684">
        <v>7.2102924842650866</v>
      </c>
      <c r="N20" s="683">
        <v>1866</v>
      </c>
      <c r="O20" s="684">
        <v>12.865605331358756</v>
      </c>
      <c r="P20" s="683">
        <v>6673</v>
      </c>
      <c r="Q20" s="684">
        <v>43.169196593854132</v>
      </c>
      <c r="R20" s="683">
        <v>2656</v>
      </c>
      <c r="S20" s="684">
        <v>25.888559792669383</v>
      </c>
      <c r="T20" s="683">
        <v>0</v>
      </c>
      <c r="U20" s="684">
        <v>0</v>
      </c>
      <c r="V20" s="834">
        <f t="shared" si="0"/>
        <v>15024</v>
      </c>
      <c r="W20" s="684">
        <f t="shared" si="0"/>
        <v>100</v>
      </c>
      <c r="X20" s="678"/>
      <c r="Y20" s="835">
        <f t="shared" si="1"/>
        <v>1.2034604293495674</v>
      </c>
    </row>
    <row r="21" spans="2:25" s="633" customFormat="1" ht="18" customHeight="1" x14ac:dyDescent="0.25">
      <c r="B21" s="682" t="s">
        <v>35</v>
      </c>
      <c r="D21" s="833">
        <v>26693</v>
      </c>
      <c r="F21" s="683">
        <v>2295</v>
      </c>
      <c r="G21" s="684">
        <v>6.8877841448142387</v>
      </c>
      <c r="H21" s="683">
        <v>6910</v>
      </c>
      <c r="I21" s="684">
        <v>7.9655421046639594</v>
      </c>
      <c r="J21" s="683">
        <v>8595</v>
      </c>
      <c r="K21" s="684">
        <v>32.791924405145913</v>
      </c>
      <c r="L21" s="683">
        <v>3233</v>
      </c>
      <c r="M21" s="684">
        <v>12.428370839816326</v>
      </c>
      <c r="N21" s="683">
        <v>2623</v>
      </c>
      <c r="O21" s="684">
        <v>10.219726006603166</v>
      </c>
      <c r="P21" s="683">
        <v>5276</v>
      </c>
      <c r="Q21" s="684">
        <v>11.248149975333005</v>
      </c>
      <c r="R21" s="683">
        <v>7230</v>
      </c>
      <c r="S21" s="684">
        <v>18.30670562786991</v>
      </c>
      <c r="T21" s="683">
        <v>47</v>
      </c>
      <c r="U21" s="684">
        <v>0.15179689575348185</v>
      </c>
      <c r="V21" s="834">
        <f t="shared" si="0"/>
        <v>36209</v>
      </c>
      <c r="W21" s="684">
        <f t="shared" si="0"/>
        <v>100</v>
      </c>
      <c r="X21" s="678"/>
      <c r="Y21" s="835">
        <f t="shared" si="1"/>
        <v>1.3564979582662122</v>
      </c>
    </row>
    <row r="22" spans="2:25" s="633" customFormat="1" ht="21" customHeight="1" x14ac:dyDescent="0.25">
      <c r="B22" s="682" t="s">
        <v>42</v>
      </c>
      <c r="D22" s="833">
        <v>71376</v>
      </c>
      <c r="F22" s="683">
        <v>2608</v>
      </c>
      <c r="G22" s="684">
        <v>2.5204128338771832</v>
      </c>
      <c r="H22" s="683">
        <v>29665</v>
      </c>
      <c r="I22" s="684">
        <v>25.114060861990048</v>
      </c>
      <c r="J22" s="683">
        <v>21693</v>
      </c>
      <c r="K22" s="684">
        <v>22.629084412420454</v>
      </c>
      <c r="L22" s="683">
        <v>8152</v>
      </c>
      <c r="M22" s="684">
        <v>9.9753421825859707</v>
      </c>
      <c r="N22" s="683">
        <v>8110</v>
      </c>
      <c r="O22" s="684">
        <v>9.2193659840240976</v>
      </c>
      <c r="P22" s="683">
        <v>10396</v>
      </c>
      <c r="Q22" s="684">
        <v>9.4349373218952568</v>
      </c>
      <c r="R22" s="683">
        <v>20475</v>
      </c>
      <c r="S22" s="684">
        <v>21.083172147001935</v>
      </c>
      <c r="T22" s="683">
        <v>16</v>
      </c>
      <c r="U22" s="684">
        <v>2.3624256205058543E-2</v>
      </c>
      <c r="V22" s="834">
        <f t="shared" si="0"/>
        <v>101115</v>
      </c>
      <c r="W22" s="684">
        <f t="shared" si="0"/>
        <v>100</v>
      </c>
      <c r="X22" s="678"/>
      <c r="Y22" s="835">
        <f t="shared" si="1"/>
        <v>1.4166526563550774</v>
      </c>
    </row>
    <row r="23" spans="2:25" s="633" customFormat="1" ht="18" customHeight="1" x14ac:dyDescent="0.25">
      <c r="B23" s="682" t="s">
        <v>43</v>
      </c>
      <c r="D23" s="833">
        <v>17357</v>
      </c>
      <c r="F23" s="683">
        <v>1819</v>
      </c>
      <c r="G23" s="684">
        <v>10.863942058975686</v>
      </c>
      <c r="H23" s="683">
        <v>4395</v>
      </c>
      <c r="I23" s="684">
        <v>12.81945162959131</v>
      </c>
      <c r="J23" s="683">
        <v>1257</v>
      </c>
      <c r="K23" s="684">
        <v>1.5468184169684429</v>
      </c>
      <c r="L23" s="683">
        <v>2047</v>
      </c>
      <c r="M23" s="684">
        <v>10.57941024314537</v>
      </c>
      <c r="N23" s="683">
        <v>2523</v>
      </c>
      <c r="O23" s="684">
        <v>11.810657009829281</v>
      </c>
      <c r="P23" s="683">
        <v>444</v>
      </c>
      <c r="Q23" s="684">
        <v>2.7728918779099843</v>
      </c>
      <c r="R23" s="683">
        <v>10009</v>
      </c>
      <c r="S23" s="684">
        <v>49.606828763579927</v>
      </c>
      <c r="T23" s="683">
        <v>0</v>
      </c>
      <c r="U23" s="684">
        <v>0</v>
      </c>
      <c r="V23" s="834">
        <f>F23+H23+J23+L23+N23+P23+R23+T23</f>
        <v>22494</v>
      </c>
      <c r="W23" s="684">
        <f t="shared" si="0"/>
        <v>100</v>
      </c>
      <c r="X23" s="678"/>
      <c r="Y23" s="835">
        <f t="shared" si="1"/>
        <v>1.2959612836319641</v>
      </c>
    </row>
    <row r="24" spans="2:25" s="633" customFormat="1" ht="22.5" customHeight="1" x14ac:dyDescent="0.25">
      <c r="B24" s="682" t="s">
        <v>44</v>
      </c>
      <c r="D24" s="833">
        <v>6257</v>
      </c>
      <c r="F24" s="685">
        <v>609</v>
      </c>
      <c r="G24" s="686">
        <v>3.1306171360095867</v>
      </c>
      <c r="H24" s="685">
        <v>1117</v>
      </c>
      <c r="I24" s="684">
        <v>11.593768723786699</v>
      </c>
      <c r="J24" s="685">
        <v>305</v>
      </c>
      <c r="K24" s="684">
        <v>5.0179748352306772</v>
      </c>
      <c r="L24" s="685">
        <v>350</v>
      </c>
      <c r="M24" s="684">
        <v>1.6776512881965249</v>
      </c>
      <c r="N24" s="685">
        <v>1501</v>
      </c>
      <c r="O24" s="684">
        <v>14.679448771719592</v>
      </c>
      <c r="P24" s="685">
        <v>1336</v>
      </c>
      <c r="Q24" s="684">
        <v>12.732174955062911</v>
      </c>
      <c r="R24" s="685">
        <v>3073</v>
      </c>
      <c r="S24" s="684">
        <v>51.078490113840623</v>
      </c>
      <c r="T24" s="685">
        <v>17</v>
      </c>
      <c r="U24" s="684">
        <v>8.9874176153385263E-2</v>
      </c>
      <c r="V24" s="842">
        <f t="shared" si="0"/>
        <v>8308</v>
      </c>
      <c r="W24" s="684">
        <f t="shared" si="0"/>
        <v>100</v>
      </c>
      <c r="X24" s="678"/>
      <c r="Y24" s="835">
        <f t="shared" si="1"/>
        <v>1.3277928719833787</v>
      </c>
    </row>
    <row r="25" spans="2:25" s="633" customFormat="1" ht="18" customHeight="1" x14ac:dyDescent="0.25">
      <c r="B25" s="682" t="s">
        <v>45</v>
      </c>
      <c r="D25" s="833">
        <v>23699</v>
      </c>
      <c r="F25" s="685">
        <v>483</v>
      </c>
      <c r="G25" s="686">
        <v>0.32482446354747685</v>
      </c>
      <c r="H25" s="685">
        <v>8408</v>
      </c>
      <c r="I25" s="684">
        <v>17.120545967583176</v>
      </c>
      <c r="J25" s="685">
        <v>1870</v>
      </c>
      <c r="K25" s="684">
        <v>6.9394317212415517</v>
      </c>
      <c r="L25" s="685">
        <v>3259</v>
      </c>
      <c r="M25" s="684">
        <v>10.256578515650633</v>
      </c>
      <c r="N25" s="685">
        <v>4924</v>
      </c>
      <c r="O25" s="684">
        <v>14.54163659032745</v>
      </c>
      <c r="P25" s="685">
        <v>651</v>
      </c>
      <c r="Q25" s="684">
        <v>1.9030120086619857</v>
      </c>
      <c r="R25" s="685">
        <v>12456</v>
      </c>
      <c r="S25" s="684">
        <v>42.788240698208547</v>
      </c>
      <c r="T25" s="685">
        <v>2591</v>
      </c>
      <c r="U25" s="684">
        <v>6.1257300347791848</v>
      </c>
      <c r="V25" s="842">
        <f t="shared" si="0"/>
        <v>34642</v>
      </c>
      <c r="W25" s="684">
        <f t="shared" si="0"/>
        <v>100</v>
      </c>
      <c r="X25" s="678"/>
      <c r="Y25" s="835">
        <f t="shared" si="1"/>
        <v>1.4617494409046796</v>
      </c>
    </row>
    <row r="26" spans="2:25" s="633" customFormat="1" ht="18" customHeight="1" x14ac:dyDescent="0.25">
      <c r="B26" s="682" t="s">
        <v>46</v>
      </c>
      <c r="D26" s="833">
        <v>4061</v>
      </c>
      <c r="F26" s="685">
        <v>583</v>
      </c>
      <c r="G26" s="686">
        <v>7.345642247369466</v>
      </c>
      <c r="H26" s="685">
        <v>1273</v>
      </c>
      <c r="I26" s="684">
        <v>16.100853682747669</v>
      </c>
      <c r="J26" s="685">
        <v>1398</v>
      </c>
      <c r="K26" s="684">
        <v>24.200913242009133</v>
      </c>
      <c r="L26" s="685">
        <v>717</v>
      </c>
      <c r="M26" s="684">
        <v>8.9537423069287279</v>
      </c>
      <c r="N26" s="685">
        <v>1189</v>
      </c>
      <c r="O26" s="684">
        <v>17.272185824895772</v>
      </c>
      <c r="P26" s="685">
        <v>522</v>
      </c>
      <c r="Q26" s="684">
        <v>6.9088743299583086</v>
      </c>
      <c r="R26" s="685">
        <v>700</v>
      </c>
      <c r="S26" s="684">
        <v>19.217788366090929</v>
      </c>
      <c r="T26" s="685">
        <v>0</v>
      </c>
      <c r="U26" s="684">
        <v>0</v>
      </c>
      <c r="V26" s="842">
        <f t="shared" si="0"/>
        <v>6382</v>
      </c>
      <c r="W26" s="684">
        <f t="shared" si="0"/>
        <v>100</v>
      </c>
      <c r="X26" s="678"/>
      <c r="Y26" s="835">
        <f t="shared" si="1"/>
        <v>1.5715341049002709</v>
      </c>
    </row>
    <row r="27" spans="2:25" s="633" customFormat="1" ht="18" customHeight="1" x14ac:dyDescent="0.25">
      <c r="B27" s="682" t="s">
        <v>1</v>
      </c>
      <c r="D27" s="833">
        <v>1369</v>
      </c>
      <c r="F27" s="685">
        <v>244</v>
      </c>
      <c r="G27" s="686">
        <v>8.9026915113871627</v>
      </c>
      <c r="H27" s="685">
        <v>276</v>
      </c>
      <c r="I27" s="684">
        <v>14.699792960662526</v>
      </c>
      <c r="J27" s="685">
        <v>442</v>
      </c>
      <c r="K27" s="684">
        <v>20.496894409937887</v>
      </c>
      <c r="L27" s="685">
        <v>27</v>
      </c>
      <c r="M27" s="684">
        <v>2.8985507246376812</v>
      </c>
      <c r="N27" s="685">
        <v>120</v>
      </c>
      <c r="O27" s="684">
        <v>10.420979986197377</v>
      </c>
      <c r="P27" s="685">
        <v>3</v>
      </c>
      <c r="Q27" s="684">
        <v>0.34506556245686681</v>
      </c>
      <c r="R27" s="685">
        <v>711</v>
      </c>
      <c r="S27" s="684">
        <v>42.236024844720497</v>
      </c>
      <c r="T27" s="685">
        <v>0</v>
      </c>
      <c r="U27" s="684">
        <v>0</v>
      </c>
      <c r="V27" s="834">
        <f t="shared" si="0"/>
        <v>1823</v>
      </c>
      <c r="W27" s="684">
        <f t="shared" si="0"/>
        <v>100</v>
      </c>
      <c r="X27" s="678"/>
      <c r="Y27" s="835">
        <f t="shared" si="1"/>
        <v>1.3316289262235208</v>
      </c>
    </row>
    <row r="28" spans="2:25" s="633" customFormat="1" ht="8.25" customHeight="1" x14ac:dyDescent="0.25">
      <c r="B28" s="688"/>
      <c r="D28" s="843"/>
      <c r="F28" s="689"/>
      <c r="G28" s="844"/>
      <c r="H28" s="689"/>
      <c r="I28" s="845"/>
      <c r="J28" s="689"/>
      <c r="K28" s="845"/>
      <c r="L28" s="689"/>
      <c r="M28" s="845"/>
      <c r="N28" s="689"/>
      <c r="O28" s="844"/>
      <c r="P28" s="689"/>
      <c r="Q28" s="844"/>
      <c r="R28" s="689"/>
      <c r="S28" s="844"/>
      <c r="T28" s="689"/>
      <c r="U28" s="844"/>
      <c r="V28" s="691"/>
      <c r="W28" s="845"/>
      <c r="X28" s="678"/>
      <c r="Y28" s="846"/>
    </row>
    <row r="29" spans="2:25" s="633" customFormat="1" ht="3" customHeight="1" x14ac:dyDescent="0.25">
      <c r="B29" s="630"/>
      <c r="C29" s="631"/>
      <c r="D29" s="847"/>
      <c r="E29" s="631"/>
      <c r="F29" s="630"/>
      <c r="G29" s="630"/>
      <c r="H29" s="630"/>
      <c r="I29" s="630"/>
      <c r="J29" s="630"/>
      <c r="K29" s="630"/>
      <c r="L29" s="630"/>
      <c r="M29" s="630"/>
      <c r="N29" s="630"/>
      <c r="O29" s="630"/>
      <c r="P29" s="630"/>
      <c r="Q29" s="630"/>
      <c r="R29" s="630"/>
      <c r="S29" s="630"/>
      <c r="T29" s="630"/>
      <c r="U29" s="630"/>
      <c r="V29" s="848"/>
      <c r="W29" s="630"/>
      <c r="X29" s="630"/>
      <c r="Y29" s="630"/>
    </row>
    <row r="30" spans="2:25" s="918" customFormat="1" ht="20.25" customHeight="1" x14ac:dyDescent="0.25">
      <c r="B30" s="1253" t="s">
        <v>0</v>
      </c>
      <c r="C30" s="1273"/>
      <c r="D30" s="1274">
        <f>SUM(D10:D29)</f>
        <v>574064</v>
      </c>
      <c r="E30" s="1275"/>
      <c r="F30" s="1254">
        <f>SUM(F10:F27)</f>
        <v>26778</v>
      </c>
      <c r="G30" s="1255">
        <f>F30*100/$V30</f>
        <v>3.3223696046233768</v>
      </c>
      <c r="H30" s="1254">
        <f>SUM(H10:H27)</f>
        <v>187789</v>
      </c>
      <c r="I30" s="1255">
        <f>H30*100/$V30</f>
        <v>23.299143538823635</v>
      </c>
      <c r="J30" s="1254">
        <f>SUM(J10:J27)</f>
        <v>137825</v>
      </c>
      <c r="K30" s="1255">
        <f>J30*100/$V30</f>
        <v>17.100066874195864</v>
      </c>
      <c r="L30" s="1254">
        <f>SUM(L10:L27)</f>
        <v>48286</v>
      </c>
      <c r="M30" s="1255">
        <f>L30*100/$V30</f>
        <v>5.9908857543074303</v>
      </c>
      <c r="N30" s="1254">
        <f>SUM(N10:N27)</f>
        <v>81979</v>
      </c>
      <c r="O30" s="1255">
        <f>N30*100/$V30</f>
        <v>10.171205385668078</v>
      </c>
      <c r="P30" s="1254">
        <f>SUM(P10:P27)</f>
        <v>81669</v>
      </c>
      <c r="Q30" s="1255">
        <f>P30*100/$V30</f>
        <v>10.13274341773047</v>
      </c>
      <c r="R30" s="1254">
        <f>SUM(R10:R27)</f>
        <v>237723</v>
      </c>
      <c r="S30" s="1255">
        <f>R30*100/$V30</f>
        <v>29.494498077521957</v>
      </c>
      <c r="T30" s="1254">
        <f>SUM(T10:T28)</f>
        <v>3942</v>
      </c>
      <c r="U30" s="1255">
        <f>T30*100/$V30</f>
        <v>0.48908734712918628</v>
      </c>
      <c r="V30" s="1254">
        <f>SUM(V10:V27)</f>
        <v>805991</v>
      </c>
      <c r="W30" s="1255">
        <f>G30+I30+K30+M30+O30+Q30+S30+U30</f>
        <v>99.999999999999986</v>
      </c>
      <c r="X30" s="1271"/>
      <c r="Y30" s="1272">
        <f>(V30/D30)</f>
        <v>1.4040089606733743</v>
      </c>
    </row>
    <row r="31" spans="2:25" s="631" customFormat="1" ht="5.25" customHeight="1" x14ac:dyDescent="0.25">
      <c r="B31" s="644"/>
      <c r="C31" s="645"/>
      <c r="D31" s="1223"/>
      <c r="E31" s="645"/>
      <c r="F31" s="646"/>
      <c r="G31" s="849"/>
      <c r="H31" s="646"/>
      <c r="I31" s="849"/>
      <c r="J31" s="646"/>
      <c r="K31" s="849"/>
      <c r="L31" s="646"/>
      <c r="M31" s="849"/>
      <c r="N31" s="646"/>
      <c r="O31" s="849"/>
      <c r="P31" s="646"/>
      <c r="Q31" s="849"/>
      <c r="R31" s="646"/>
      <c r="S31" s="849"/>
      <c r="T31" s="646"/>
      <c r="U31" s="849"/>
      <c r="V31" s="646"/>
      <c r="W31" s="849"/>
      <c r="X31" s="849"/>
      <c r="Y31" s="849"/>
    </row>
    <row r="32" spans="2:25" s="697" customFormat="1" ht="18.75" customHeight="1" x14ac:dyDescent="0.25">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35">
      <c r="B33" s="698" t="s">
        <v>47</v>
      </c>
      <c r="P33" s="1346"/>
      <c r="Q33" s="1346"/>
      <c r="R33" s="1346"/>
      <c r="S33" s="1346"/>
      <c r="T33" s="1346"/>
      <c r="X33" s="697"/>
      <c r="Y33" s="697"/>
    </row>
    <row r="34" spans="2:25" s="852" customFormat="1" x14ac:dyDescent="0.25">
      <c r="P34" s="1346"/>
      <c r="Q34" s="1346"/>
      <c r="R34" s="1346"/>
      <c r="S34" s="1346"/>
      <c r="T34" s="1346"/>
      <c r="X34" s="697"/>
      <c r="Y34" s="697"/>
    </row>
    <row r="35" spans="2:25" s="852" customFormat="1" x14ac:dyDescent="0.25">
      <c r="B35" s="852" t="s">
        <v>39</v>
      </c>
      <c r="D35" s="852" t="e">
        <f>GETPIVOTDATA("Cuenta número de expedientes",#REF!,"CCAA",$B35,"Grado Resuelto",$B$1)</f>
        <v>#REF!</v>
      </c>
      <c r="N35" s="852" t="e">
        <f>GETPIVOTDATA("ID PRESTACION
COUNT",#REF!,"
CCAA",$B35,"
Tipo Prestación",N$1,"Grado Resuelto",$B$1)</f>
        <v>#REF!</v>
      </c>
      <c r="P35" s="1346"/>
      <c r="Q35" s="1346"/>
      <c r="R35" s="1346"/>
      <c r="S35" s="1346"/>
      <c r="T35" s="1346"/>
      <c r="X35" s="697"/>
      <c r="Y35" s="697"/>
    </row>
    <row r="36" spans="2:25" s="852" customFormat="1" x14ac:dyDescent="0.25">
      <c r="B36" s="852" t="s">
        <v>47</v>
      </c>
      <c r="D36" s="853" t="e">
        <f>GETPIVOTDATA("Cuenta número de expedientes",#REF!,"CCAA",$B36,"Grado Resuelto",$B$1)</f>
        <v>#REF!</v>
      </c>
      <c r="N36" s="852" t="e">
        <f>GETPIVOTDATA("ID PRESTACION
COUNT",#REF!,"
CCAA",$B36,"
Tipo Prestación",N$1,"Grado Resuelto",$B$1)</f>
        <v>#REF!</v>
      </c>
      <c r="P36" s="1346"/>
      <c r="Q36" s="1346"/>
      <c r="R36" s="1346"/>
      <c r="S36" s="1346"/>
      <c r="T36" s="1347"/>
      <c r="U36" s="697"/>
    </row>
    <row r="37" spans="2:25" s="1344" customFormat="1" x14ac:dyDescent="0.25">
      <c r="B37" s="852"/>
      <c r="C37" s="852"/>
      <c r="D37" s="852"/>
      <c r="E37" s="852"/>
      <c r="F37" s="852"/>
      <c r="G37" s="852"/>
      <c r="H37" s="852"/>
      <c r="I37" s="852"/>
      <c r="J37" s="852"/>
      <c r="K37" s="852"/>
      <c r="L37" s="852"/>
      <c r="M37" s="852"/>
      <c r="N37" s="852"/>
      <c r="O37" s="852"/>
      <c r="P37" s="1346"/>
      <c r="Q37" s="1346"/>
      <c r="R37" s="1346"/>
      <c r="S37" s="1346"/>
      <c r="T37" s="1347"/>
      <c r="U37" s="1343"/>
    </row>
    <row r="38" spans="2:25" s="1344" customFormat="1" x14ac:dyDescent="0.25">
      <c r="B38" s="1346"/>
      <c r="C38" s="1346"/>
      <c r="D38" s="1346"/>
      <c r="E38" s="1346"/>
      <c r="F38" s="1346"/>
      <c r="G38" s="1346"/>
      <c r="H38" s="1346"/>
      <c r="I38" s="1346"/>
      <c r="J38" s="1346"/>
      <c r="K38" s="1346"/>
      <c r="L38" s="1346"/>
      <c r="M38" s="1346"/>
      <c r="N38" s="1346"/>
      <c r="O38" s="1346"/>
      <c r="P38" s="1346"/>
      <c r="Q38" s="1346"/>
      <c r="R38" s="1346"/>
      <c r="S38" s="1346"/>
      <c r="T38" s="1347"/>
      <c r="U38" s="1343"/>
    </row>
    <row r="39" spans="2:25" s="1344" customFormat="1" x14ac:dyDescent="0.25">
      <c r="B39" s="1346"/>
      <c r="C39" s="1346"/>
      <c r="D39" s="1346"/>
      <c r="E39" s="1346"/>
      <c r="F39" s="1346"/>
      <c r="G39" s="1346"/>
      <c r="H39" s="1346"/>
      <c r="I39" s="1346"/>
      <c r="J39" s="1346"/>
      <c r="K39" s="1346"/>
      <c r="L39" s="1346"/>
      <c r="M39" s="1346"/>
      <c r="N39" s="1346"/>
      <c r="O39" s="1346"/>
      <c r="P39" s="1346"/>
      <c r="Q39" s="1346"/>
      <c r="R39" s="1346"/>
      <c r="S39" s="1346"/>
      <c r="T39" s="1347"/>
      <c r="U39" s="1343"/>
    </row>
    <row r="40" spans="2:25" s="1344" customFormat="1" x14ac:dyDescent="0.25">
      <c r="B40" s="1346"/>
      <c r="C40" s="1346"/>
      <c r="D40" s="1346"/>
      <c r="E40" s="1346"/>
      <c r="F40" s="1346"/>
      <c r="G40" s="1346"/>
      <c r="H40" s="1346"/>
      <c r="I40" s="1346"/>
      <c r="J40" s="1346"/>
      <c r="K40" s="1346"/>
      <c r="L40" s="1346"/>
      <c r="M40" s="1346"/>
      <c r="N40" s="1346"/>
      <c r="O40" s="1346"/>
      <c r="P40" s="1346"/>
      <c r="Q40" s="1346"/>
      <c r="R40" s="1346"/>
      <c r="S40" s="1346"/>
      <c r="T40" s="1347"/>
      <c r="U40" s="1343"/>
    </row>
    <row r="41" spans="2:25" s="820" customFormat="1" x14ac:dyDescent="0.25">
      <c r="B41" s="1346"/>
      <c r="C41" s="1346"/>
      <c r="D41" s="1346"/>
      <c r="E41" s="1346"/>
      <c r="F41" s="1346"/>
      <c r="G41" s="1346"/>
      <c r="H41" s="1346"/>
      <c r="I41" s="1346"/>
      <c r="J41" s="1346"/>
      <c r="K41" s="1346"/>
      <c r="L41" s="1346"/>
      <c r="M41" s="1346"/>
      <c r="N41" s="1346"/>
      <c r="O41" s="1346"/>
      <c r="P41" s="1346"/>
      <c r="Q41" s="1346"/>
      <c r="R41" s="1346"/>
      <c r="S41" s="1346"/>
      <c r="T41" s="1347"/>
      <c r="U41" s="918"/>
    </row>
    <row r="42" spans="2:25" s="820" customFormat="1" x14ac:dyDescent="0.25">
      <c r="B42" s="1346"/>
      <c r="C42" s="1346"/>
      <c r="D42" s="1346"/>
      <c r="E42" s="1346"/>
      <c r="F42" s="1346"/>
      <c r="G42" s="1346"/>
      <c r="H42" s="1346"/>
      <c r="I42" s="1346"/>
      <c r="J42" s="1346"/>
      <c r="K42" s="1346"/>
      <c r="L42" s="1346"/>
      <c r="M42" s="1346"/>
      <c r="N42" s="1346"/>
      <c r="O42" s="1346"/>
      <c r="P42" s="1346"/>
      <c r="Q42" s="1346"/>
      <c r="R42" s="1346"/>
      <c r="S42" s="1346"/>
      <c r="T42" s="1347"/>
      <c r="U42" s="918"/>
    </row>
    <row r="43" spans="2:25" s="820" customFormat="1" x14ac:dyDescent="0.25">
      <c r="B43" s="1346"/>
      <c r="C43" s="1346"/>
      <c r="D43" s="1346"/>
      <c r="E43" s="1346"/>
      <c r="F43" s="1346"/>
      <c r="G43" s="1346"/>
      <c r="H43" s="1346"/>
      <c r="I43" s="1346"/>
      <c r="J43" s="1346"/>
      <c r="K43" s="1346"/>
      <c r="L43" s="1346"/>
      <c r="M43" s="1346"/>
      <c r="N43" s="1346"/>
      <c r="O43" s="1346"/>
      <c r="P43" s="1346"/>
      <c r="Q43" s="1346"/>
      <c r="R43" s="1346"/>
      <c r="S43" s="1346"/>
      <c r="T43" s="1347"/>
      <c r="U43" s="918"/>
    </row>
    <row r="44" spans="2:25" s="820" customFormat="1" x14ac:dyDescent="0.25">
      <c r="B44" s="1346"/>
      <c r="C44" s="1346"/>
      <c r="D44" s="1346"/>
      <c r="E44" s="1346"/>
      <c r="F44" s="1346"/>
      <c r="G44" s="1346"/>
      <c r="H44" s="1346"/>
      <c r="I44" s="1346"/>
      <c r="J44" s="1346"/>
      <c r="K44" s="1346"/>
      <c r="L44" s="1346"/>
      <c r="M44" s="1346"/>
      <c r="N44" s="1346"/>
      <c r="O44" s="1346"/>
      <c r="P44" s="1346"/>
      <c r="Q44" s="1346"/>
      <c r="R44" s="1346"/>
      <c r="S44" s="1346"/>
      <c r="T44" s="1347"/>
      <c r="U44" s="918"/>
    </row>
    <row r="45" spans="2:25" s="820" customFormat="1" x14ac:dyDescent="0.25">
      <c r="B45" s="1346"/>
      <c r="C45" s="1346"/>
      <c r="D45" s="1346"/>
      <c r="E45" s="1346"/>
      <c r="F45" s="1346"/>
      <c r="G45" s="1346"/>
      <c r="H45" s="1346"/>
      <c r="I45" s="1346"/>
      <c r="J45" s="1346"/>
      <c r="K45" s="1346"/>
      <c r="L45" s="1346"/>
      <c r="M45" s="1346"/>
      <c r="N45" s="1346"/>
      <c r="O45" s="1346"/>
      <c r="P45" s="1346"/>
      <c r="Q45" s="1346"/>
      <c r="R45" s="1346"/>
      <c r="S45" s="1346"/>
      <c r="T45" s="1347"/>
      <c r="U45" s="918"/>
    </row>
    <row r="46" spans="2:25" s="820" customFormat="1" x14ac:dyDescent="0.25">
      <c r="B46" s="1346"/>
      <c r="C46" s="1346"/>
      <c r="D46" s="1346"/>
      <c r="E46" s="1346"/>
      <c r="F46" s="1346"/>
      <c r="G46" s="1346"/>
      <c r="H46" s="1346"/>
      <c r="I46" s="1346"/>
      <c r="J46" s="1346"/>
      <c r="K46" s="1346"/>
      <c r="L46" s="1346"/>
      <c r="M46" s="1346"/>
      <c r="N46" s="1346"/>
      <c r="O46" s="1346"/>
      <c r="P46" s="1346"/>
      <c r="Q46" s="1346"/>
      <c r="R46" s="1346"/>
      <c r="S46" s="1346"/>
      <c r="T46" s="1347"/>
      <c r="U46" s="918"/>
    </row>
    <row r="47" spans="2:25" s="820" customFormat="1" x14ac:dyDescent="0.25">
      <c r="B47" s="1346"/>
      <c r="C47" s="1346"/>
      <c r="D47" s="1346"/>
      <c r="E47" s="1346"/>
      <c r="F47" s="1346"/>
      <c r="G47" s="1346"/>
      <c r="H47" s="1346"/>
      <c r="I47" s="1346"/>
      <c r="J47" s="1346"/>
      <c r="K47" s="1346"/>
      <c r="L47" s="1346"/>
      <c r="M47" s="1346"/>
      <c r="N47" s="1346"/>
      <c r="O47" s="1346"/>
      <c r="P47" s="1346"/>
      <c r="Q47" s="1346"/>
      <c r="R47" s="1346"/>
      <c r="S47" s="1346"/>
      <c r="T47" s="1347"/>
      <c r="U47" s="918"/>
    </row>
    <row r="48" spans="2:25" s="820" customFormat="1" x14ac:dyDescent="0.25">
      <c r="B48" s="1346"/>
      <c r="C48" s="1346"/>
      <c r="D48" s="1346"/>
      <c r="E48" s="1346"/>
      <c r="F48" s="1346"/>
      <c r="G48" s="1346"/>
      <c r="H48" s="1346"/>
      <c r="I48" s="1346"/>
      <c r="J48" s="1346"/>
      <c r="K48" s="1346"/>
      <c r="L48" s="1346"/>
      <c r="M48" s="1346"/>
      <c r="N48" s="1346"/>
      <c r="O48" s="1346"/>
      <c r="P48" s="1346"/>
      <c r="Q48" s="1346"/>
      <c r="R48" s="1346"/>
      <c r="T48" s="918"/>
      <c r="U48" s="918"/>
    </row>
    <row r="49" spans="2:25" x14ac:dyDescent="0.25">
      <c r="B49" s="1346"/>
      <c r="C49" s="1346"/>
      <c r="D49" s="1346"/>
      <c r="E49" s="1346"/>
      <c r="F49" s="1346"/>
      <c r="G49" s="1346"/>
      <c r="H49" s="1346"/>
      <c r="I49" s="1346"/>
      <c r="J49" s="1346"/>
      <c r="K49" s="1346"/>
      <c r="L49" s="1346"/>
      <c r="M49" s="1346"/>
      <c r="N49" s="1346"/>
      <c r="O49" s="1346"/>
      <c r="P49" s="1346"/>
      <c r="Q49" s="1346"/>
      <c r="R49" s="1346"/>
      <c r="T49" s="732"/>
      <c r="U49" s="732"/>
      <c r="X49" s="615"/>
      <c r="Y49" s="615"/>
    </row>
    <row r="50" spans="2:25" x14ac:dyDescent="0.25">
      <c r="B50" s="1346"/>
      <c r="C50" s="1346"/>
      <c r="D50" s="1346"/>
      <c r="E50" s="1346"/>
      <c r="F50" s="1346"/>
      <c r="G50" s="1346"/>
      <c r="H50" s="1346"/>
      <c r="I50" s="1346"/>
      <c r="J50" s="1346"/>
      <c r="K50" s="1346"/>
      <c r="L50" s="1346"/>
      <c r="M50" s="1346"/>
      <c r="N50" s="1346"/>
      <c r="O50" s="1346"/>
      <c r="P50" s="1346"/>
      <c r="Q50" s="1346"/>
      <c r="R50" s="1346"/>
      <c r="T50" s="732"/>
      <c r="U50" s="732"/>
      <c r="X50" s="615"/>
      <c r="Y50" s="615"/>
    </row>
    <row r="51" spans="2:25" x14ac:dyDescent="0.25">
      <c r="B51" s="1346"/>
      <c r="C51" s="1346"/>
      <c r="D51" s="1346"/>
      <c r="E51" s="1346"/>
      <c r="F51" s="1346"/>
      <c r="G51" s="1346"/>
      <c r="H51" s="1346"/>
      <c r="I51" s="1346"/>
      <c r="J51" s="1346"/>
      <c r="K51" s="1346"/>
      <c r="L51" s="1346"/>
      <c r="M51" s="1346"/>
      <c r="N51" s="1346"/>
      <c r="O51" s="1346"/>
      <c r="P51" s="1346"/>
      <c r="Q51" s="1346"/>
      <c r="R51" s="1346"/>
      <c r="T51" s="732"/>
      <c r="U51" s="732"/>
      <c r="X51" s="615"/>
      <c r="Y51" s="615"/>
    </row>
    <row r="52" spans="2:25" x14ac:dyDescent="0.25">
      <c r="B52" s="1346"/>
      <c r="C52" s="1346"/>
      <c r="D52" s="1346"/>
      <c r="E52" s="1346"/>
      <c r="F52" s="1346"/>
      <c r="G52" s="1346"/>
      <c r="H52" s="1346"/>
      <c r="I52" s="1346"/>
      <c r="J52" s="1346"/>
      <c r="K52" s="1346"/>
      <c r="L52" s="1346"/>
      <c r="M52" s="1346"/>
      <c r="N52" s="1346"/>
      <c r="O52" s="1346"/>
      <c r="P52" s="1346"/>
      <c r="Q52" s="1346"/>
      <c r="R52" s="1346"/>
      <c r="T52" s="732"/>
      <c r="U52" s="732"/>
      <c r="X52" s="615"/>
      <c r="Y52" s="615"/>
    </row>
    <row r="53" spans="2:25" x14ac:dyDescent="0.25">
      <c r="B53" s="1346"/>
      <c r="C53" s="1346"/>
      <c r="D53" s="1346"/>
      <c r="E53" s="1346"/>
      <c r="F53" s="1346"/>
      <c r="G53" s="1346"/>
      <c r="H53" s="1346"/>
      <c r="I53" s="1346"/>
      <c r="J53" s="1346"/>
      <c r="K53" s="1346"/>
      <c r="L53" s="1346"/>
      <c r="M53" s="1346"/>
      <c r="N53" s="1346"/>
      <c r="O53" s="1346"/>
      <c r="P53" s="1346"/>
      <c r="Q53" s="1346"/>
      <c r="R53" s="1346"/>
      <c r="T53" s="732"/>
      <c r="U53" s="732"/>
      <c r="X53" s="615"/>
      <c r="Y53" s="615"/>
    </row>
    <row r="54" spans="2:25" x14ac:dyDescent="0.25">
      <c r="B54" s="1346"/>
      <c r="C54" s="1346"/>
      <c r="D54" s="1346"/>
      <c r="E54" s="1346"/>
      <c r="F54" s="1346"/>
      <c r="G54" s="1346"/>
      <c r="H54" s="1346"/>
      <c r="I54" s="1346"/>
      <c r="J54" s="1346"/>
      <c r="K54" s="1346"/>
      <c r="L54" s="1346"/>
      <c r="M54" s="1346"/>
      <c r="N54" s="1346"/>
      <c r="O54" s="1346"/>
      <c r="P54" s="1346"/>
      <c r="Q54" s="1346"/>
      <c r="R54" s="1346"/>
      <c r="T54" s="732"/>
      <c r="U54" s="732"/>
      <c r="X54" s="615"/>
      <c r="Y54" s="615"/>
    </row>
    <row r="55" spans="2:25" x14ac:dyDescent="0.25">
      <c r="B55" s="1346"/>
      <c r="C55" s="1346"/>
      <c r="D55" s="1346"/>
      <c r="E55" s="1346"/>
      <c r="F55" s="1346"/>
      <c r="G55" s="1346"/>
      <c r="H55" s="1346"/>
      <c r="I55" s="1346"/>
      <c r="J55" s="1346"/>
      <c r="K55" s="1346"/>
      <c r="L55" s="1346"/>
      <c r="M55" s="1346"/>
      <c r="N55" s="1346"/>
      <c r="O55" s="1346"/>
      <c r="P55" s="1346"/>
      <c r="Q55" s="1346"/>
      <c r="R55" s="1346"/>
      <c r="T55" s="732"/>
      <c r="U55" s="732"/>
      <c r="X55" s="615"/>
      <c r="Y55" s="615"/>
    </row>
    <row r="56" spans="2:25" x14ac:dyDescent="0.25">
      <c r="B56" s="1346"/>
      <c r="C56" s="1346"/>
      <c r="D56" s="1346"/>
      <c r="E56" s="1346"/>
      <c r="F56" s="1346"/>
      <c r="G56" s="1346"/>
      <c r="H56" s="1346"/>
      <c r="I56" s="1346"/>
      <c r="J56" s="1346"/>
      <c r="K56" s="1346"/>
      <c r="L56" s="1346"/>
      <c r="M56" s="1346"/>
      <c r="N56" s="1346"/>
      <c r="O56" s="1346"/>
      <c r="P56" s="1346"/>
      <c r="Q56" s="1346"/>
      <c r="R56" s="1346"/>
      <c r="T56" s="732"/>
      <c r="U56" s="732"/>
      <c r="X56" s="615"/>
      <c r="Y56" s="615"/>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89" orientation="landscape" horizontalDpi="300" verticalDpi="300"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Hoja44">
    <tabColor theme="0"/>
    <pageSetUpPr fitToPage="1"/>
  </sheetPr>
  <dimension ref="B1:Y56"/>
  <sheetViews>
    <sheetView zoomScaleNormal="100" workbookViewId="0">
      <selection activeCell="B4" sqref="B4:W4"/>
    </sheetView>
  </sheetViews>
  <sheetFormatPr baseColWidth="10" defaultColWidth="11.453125" defaultRowHeight="15" x14ac:dyDescent="0.25"/>
  <cols>
    <col min="1" max="1" width="0.7265625" style="1" customWidth="1"/>
    <col min="2" max="2" width="21.7265625" style="1" customWidth="1"/>
    <col min="3" max="3" width="0.54296875" style="1" customWidth="1"/>
    <col min="4" max="4" width="9.7265625" style="1" customWidth="1"/>
    <col min="5" max="5" width="0.7265625" style="1" customWidth="1"/>
    <col min="6" max="6" width="8" style="1" customWidth="1"/>
    <col min="7" max="7" width="5.54296875" style="1" customWidth="1"/>
    <col min="8" max="8" width="7.54296875" style="1" customWidth="1"/>
    <col min="9" max="9" width="5.453125" style="1" customWidth="1"/>
    <col min="10" max="10" width="7.54296875" style="1" customWidth="1"/>
    <col min="11" max="11" width="5.453125" style="1" customWidth="1"/>
    <col min="12" max="12" width="6.453125" style="1" customWidth="1"/>
    <col min="13" max="13" width="5.7265625" style="1" customWidth="1"/>
    <col min="14" max="14" width="8.81640625" style="1" customWidth="1"/>
    <col min="15" max="15" width="7.26953125" style="1" customWidth="1"/>
    <col min="16" max="16" width="7.1796875" style="1" customWidth="1"/>
    <col min="17" max="17" width="6" style="1" customWidth="1"/>
    <col min="18" max="18" width="7.26953125" style="1" customWidth="1"/>
    <col min="19" max="19" width="5.453125" style="1" customWidth="1"/>
    <col min="20" max="20" width="5.54296875" style="1" customWidth="1"/>
    <col min="21" max="21" width="5.453125" style="1" customWidth="1"/>
    <col min="22" max="22" width="8.54296875" style="1" customWidth="1"/>
    <col min="23" max="23" width="6.7265625" style="1" customWidth="1"/>
    <col min="24" max="24" width="0.54296875" style="22" customWidth="1"/>
    <col min="25" max="25" width="10.453125" style="22" customWidth="1"/>
    <col min="26" max="26" width="1.453125" style="1" customWidth="1"/>
    <col min="27" max="16384" width="11.453125" style="1"/>
  </cols>
  <sheetData>
    <row r="1" spans="2:25" s="2" customFormat="1" ht="9" customHeight="1" x14ac:dyDescent="0.25">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3">
      <c r="B2" s="18"/>
      <c r="C2" s="18"/>
      <c r="D2" s="18"/>
      <c r="E2" s="18"/>
      <c r="F2" s="18"/>
      <c r="G2" s="18"/>
      <c r="H2" s="18"/>
      <c r="I2" s="18"/>
      <c r="J2" s="18"/>
      <c r="K2" s="18"/>
      <c r="X2" s="17"/>
      <c r="Y2" s="17"/>
    </row>
    <row r="3" spans="2:25" s="4" customFormat="1" ht="36.75" customHeight="1" x14ac:dyDescent="0.25">
      <c r="B3" s="1499" t="s">
        <v>418</v>
      </c>
      <c r="C3" s="1499"/>
      <c r="D3" s="1499"/>
      <c r="E3" s="1499"/>
      <c r="F3" s="1499"/>
      <c r="G3" s="1499"/>
      <c r="H3" s="1499"/>
      <c r="I3" s="1499"/>
      <c r="J3" s="1499"/>
      <c r="K3" s="1499"/>
      <c r="L3" s="1499"/>
      <c r="M3" s="1499"/>
      <c r="N3" s="1499"/>
      <c r="O3" s="1499"/>
      <c r="P3" s="1499"/>
      <c r="Q3" s="1499"/>
      <c r="R3" s="1499"/>
      <c r="S3" s="1499"/>
      <c r="T3" s="1499"/>
      <c r="U3" s="1499"/>
      <c r="V3" s="1499"/>
      <c r="W3" s="1499"/>
      <c r="X3" s="1499"/>
      <c r="Y3" s="7"/>
    </row>
    <row r="4" spans="2:25" s="4" customFormat="1" ht="14.25" customHeight="1" x14ac:dyDescent="0.25">
      <c r="B4" s="1420" t="str">
        <f>porsaad!$B$6</f>
        <v>Situación a 30 de noviembre de 2024</v>
      </c>
      <c r="C4" s="1420"/>
      <c r="D4" s="1420"/>
      <c r="E4" s="1420"/>
      <c r="F4" s="1420"/>
      <c r="G4" s="1420"/>
      <c r="H4" s="1420"/>
      <c r="I4" s="1420"/>
      <c r="J4" s="1420"/>
      <c r="K4" s="1420"/>
      <c r="L4" s="1420"/>
      <c r="M4" s="1420"/>
      <c r="N4" s="1420"/>
      <c r="O4" s="1420"/>
      <c r="P4" s="1420"/>
      <c r="Q4" s="1420"/>
      <c r="R4" s="1420"/>
      <c r="S4" s="1420"/>
      <c r="T4" s="1420"/>
      <c r="U4" s="1420"/>
      <c r="V4" s="1420"/>
      <c r="W4" s="1420"/>
      <c r="X4" s="216"/>
      <c r="Y4" s="5"/>
    </row>
    <row r="5" spans="2:25" s="178" customFormat="1" ht="5.25" customHeight="1" x14ac:dyDescent="0.25">
      <c r="B5" s="179"/>
      <c r="C5" s="179"/>
      <c r="D5" s="179"/>
      <c r="E5" s="179"/>
      <c r="F5" s="179"/>
      <c r="G5" s="179"/>
      <c r="H5" s="179"/>
      <c r="I5" s="179"/>
      <c r="J5" s="179"/>
      <c r="K5" s="179"/>
      <c r="L5" s="179"/>
      <c r="M5" s="179"/>
      <c r="N5" s="179"/>
      <c r="O5" s="179"/>
      <c r="P5" s="179"/>
      <c r="Q5" s="179"/>
      <c r="R5" s="179"/>
      <c r="S5" s="179"/>
      <c r="T5" s="179"/>
      <c r="U5" s="179"/>
      <c r="V5" s="179"/>
      <c r="W5" s="179"/>
      <c r="X5" s="180"/>
      <c r="Y5" s="180"/>
    </row>
    <row r="6" spans="2:25" s="133" customFormat="1" ht="19.5" customHeight="1" x14ac:dyDescent="0.25">
      <c r="F6" s="1502" t="s">
        <v>52</v>
      </c>
      <c r="G6" s="1502"/>
      <c r="H6" s="1502"/>
      <c r="I6" s="1502"/>
      <c r="J6" s="1502"/>
      <c r="K6" s="1502"/>
      <c r="L6" s="1502"/>
      <c r="M6" s="1502"/>
      <c r="N6" s="1502"/>
      <c r="O6" s="1502"/>
      <c r="P6" s="1502"/>
      <c r="Q6" s="1502"/>
      <c r="R6" s="1502"/>
      <c r="S6" s="1502"/>
      <c r="T6" s="1502"/>
      <c r="U6" s="1502"/>
      <c r="V6" s="1502"/>
      <c r="W6" s="1502"/>
      <c r="X6" s="154"/>
      <c r="Y6" s="154"/>
    </row>
    <row r="7" spans="2:25" s="133" customFormat="1" ht="64.5" customHeight="1" x14ac:dyDescent="0.25">
      <c r="B7" s="1503" t="s">
        <v>12</v>
      </c>
      <c r="C7" s="155"/>
      <c r="D7" s="156" t="s">
        <v>53</v>
      </c>
      <c r="E7" s="155"/>
      <c r="F7" s="1504" t="s">
        <v>168</v>
      </c>
      <c r="G7" s="1504"/>
      <c r="H7" s="1504" t="s">
        <v>59</v>
      </c>
      <c r="I7" s="1504"/>
      <c r="J7" s="1504" t="s">
        <v>60</v>
      </c>
      <c r="K7" s="1504"/>
      <c r="L7" s="1504" t="s">
        <v>152</v>
      </c>
      <c r="M7" s="1504"/>
      <c r="N7" s="1504" t="s">
        <v>0</v>
      </c>
      <c r="O7" s="1504"/>
      <c r="P7" s="156"/>
      <c r="Q7" s="156" t="s">
        <v>62</v>
      </c>
    </row>
    <row r="8" spans="2:25" s="155" customFormat="1" ht="20.25" customHeight="1" x14ac:dyDescent="0.25">
      <c r="B8" s="1503"/>
      <c r="C8" s="157"/>
      <c r="D8" s="156" t="s">
        <v>9</v>
      </c>
      <c r="E8" s="157"/>
      <c r="F8" s="156" t="s">
        <v>9</v>
      </c>
      <c r="G8" s="156" t="s">
        <v>28</v>
      </c>
      <c r="H8" s="156" t="s">
        <v>9</v>
      </c>
      <c r="I8" s="156" t="s">
        <v>28</v>
      </c>
      <c r="J8" s="156" t="s">
        <v>9</v>
      </c>
      <c r="K8" s="156" t="s">
        <v>28</v>
      </c>
      <c r="L8" s="156" t="s">
        <v>9</v>
      </c>
      <c r="M8" s="156" t="s">
        <v>28</v>
      </c>
      <c r="N8" s="156" t="s">
        <v>9</v>
      </c>
      <c r="O8" s="156" t="s">
        <v>28</v>
      </c>
      <c r="P8" s="156"/>
      <c r="Q8" s="156" t="s">
        <v>9</v>
      </c>
    </row>
    <row r="9" spans="2:25" s="157" customFormat="1" ht="8.25" customHeight="1" x14ac:dyDescent="0.25">
      <c r="B9" s="158"/>
      <c r="C9" s="159"/>
      <c r="D9" s="160"/>
      <c r="E9" s="159"/>
      <c r="F9" s="161"/>
      <c r="G9" s="161"/>
      <c r="H9" s="161"/>
      <c r="I9" s="161"/>
      <c r="J9" s="161"/>
      <c r="K9" s="161"/>
      <c r="L9" s="161"/>
      <c r="M9" s="161"/>
      <c r="N9" s="161"/>
      <c r="O9" s="161"/>
      <c r="P9" s="161"/>
      <c r="Q9" s="161"/>
    </row>
    <row r="10" spans="2:25" s="162" customFormat="1" ht="18" customHeight="1" x14ac:dyDescent="0.25">
      <c r="B10" s="146" t="s">
        <v>8</v>
      </c>
      <c r="C10" s="159"/>
      <c r="D10" s="163">
        <f>'41bbenpreGII'!D10</f>
        <v>131471</v>
      </c>
      <c r="F10" s="164">
        <f>'41bbenpreGII'!F10+'41bbenpreGII'!H10+'41bbenpreGII'!J10+'41bbenpreGII'!L10+'41bbenpreGII'!N10</f>
        <v>152527</v>
      </c>
      <c r="G10" s="165">
        <f t="shared" ref="G10:G27" si="0">F10*100/$N10</f>
        <v>78.325014378440557</v>
      </c>
      <c r="H10" s="164">
        <f>'41bbenpreGII'!P10</f>
        <v>2378</v>
      </c>
      <c r="I10" s="165">
        <f t="shared" ref="I10:I27" si="1">H10*100/$N10</f>
        <v>1.2211404157423384</v>
      </c>
      <c r="J10" s="164">
        <f>'41bbenpreGII'!R10</f>
        <v>39827</v>
      </c>
      <c r="K10" s="165">
        <f t="shared" ref="K10:K27" si="2">J10*100/$N10</f>
        <v>20.451791142880619</v>
      </c>
      <c r="L10" s="164">
        <f>'41bbenpreGII'!T10</f>
        <v>4</v>
      </c>
      <c r="M10" s="165">
        <f t="shared" ref="M10:M27" si="3">L10*100/$N10</f>
        <v>2.054062936488374E-3</v>
      </c>
      <c r="N10" s="164">
        <f>F10+H10+J10+L10</f>
        <v>194736</v>
      </c>
      <c r="O10" s="165">
        <f>G10+I10+K10+M10</f>
        <v>100.00000000000001</v>
      </c>
      <c r="P10" s="166"/>
      <c r="Q10" s="166">
        <f t="shared" ref="Q10:Q27" si="4">N10/D10</f>
        <v>1.4812087836861361</v>
      </c>
    </row>
    <row r="11" spans="2:25" s="162" customFormat="1" ht="18" customHeight="1" x14ac:dyDescent="0.25">
      <c r="B11" s="146" t="s">
        <v>7</v>
      </c>
      <c r="C11" s="159"/>
      <c r="D11" s="163">
        <f>'41bbenpreGII'!D11</f>
        <v>15997</v>
      </c>
      <c r="F11" s="164">
        <f>'41bbenpreGII'!F11+'41bbenpreGII'!H11+'41bbenpreGII'!J11+'41bbenpreGII'!L11+'41bbenpreGII'!N11</f>
        <v>8380</v>
      </c>
      <c r="G11" s="165">
        <f t="shared" si="0"/>
        <v>40.207273774109971</v>
      </c>
      <c r="H11" s="164">
        <f>'41bbenpreGII'!P11</f>
        <v>3975</v>
      </c>
      <c r="I11" s="165">
        <f t="shared" si="1"/>
        <v>19.072066020535456</v>
      </c>
      <c r="J11" s="164">
        <f>'41bbenpreGII'!R11</f>
        <v>8487</v>
      </c>
      <c r="K11" s="165">
        <f t="shared" si="2"/>
        <v>40.720660205354569</v>
      </c>
      <c r="L11" s="164">
        <f>'41bbenpreGII'!T11</f>
        <v>0</v>
      </c>
      <c r="M11" s="165">
        <f t="shared" si="3"/>
        <v>0</v>
      </c>
      <c r="N11" s="164">
        <f t="shared" ref="N11:O27" si="5">F11+H11+J11+L11</f>
        <v>20842</v>
      </c>
      <c r="O11" s="165">
        <f t="shared" si="5"/>
        <v>100</v>
      </c>
      <c r="P11" s="166"/>
      <c r="Q11" s="166">
        <f t="shared" si="4"/>
        <v>1.3028692879914985</v>
      </c>
    </row>
    <row r="12" spans="2:25" s="162" customFormat="1" ht="22.5" customHeight="1" x14ac:dyDescent="0.25">
      <c r="B12" s="146" t="s">
        <v>37</v>
      </c>
      <c r="C12" s="159"/>
      <c r="D12" s="163">
        <f>'41bbenpreGII'!D12</f>
        <v>10928</v>
      </c>
      <c r="F12" s="164">
        <f>'41bbenpreGII'!F12+'41bbenpreGII'!H12+'41bbenpreGII'!J12+'41bbenpreGII'!L12+'41bbenpreGII'!N12</f>
        <v>9260</v>
      </c>
      <c r="G12" s="165">
        <f t="shared" si="0"/>
        <v>60.231559776245611</v>
      </c>
      <c r="H12" s="164">
        <f>'41bbenpreGII'!P12</f>
        <v>1788</v>
      </c>
      <c r="I12" s="165">
        <f t="shared" si="1"/>
        <v>11.630024717054768</v>
      </c>
      <c r="J12" s="164">
        <f>'41bbenpreGII'!R12</f>
        <v>4321</v>
      </c>
      <c r="K12" s="165">
        <f t="shared" si="2"/>
        <v>28.105893066215689</v>
      </c>
      <c r="L12" s="164">
        <f>'41bbenpreGII'!T12</f>
        <v>5</v>
      </c>
      <c r="M12" s="165">
        <f t="shared" si="3"/>
        <v>3.2522440483933913E-2</v>
      </c>
      <c r="N12" s="164">
        <f t="shared" si="5"/>
        <v>15374</v>
      </c>
      <c r="O12" s="165">
        <f t="shared" si="5"/>
        <v>100</v>
      </c>
      <c r="P12" s="166"/>
      <c r="Q12" s="166">
        <f t="shared" si="4"/>
        <v>1.4068448023426061</v>
      </c>
    </row>
    <row r="13" spans="2:25" s="162" customFormat="1" ht="18" customHeight="1" x14ac:dyDescent="0.25">
      <c r="B13" s="146" t="s">
        <v>38</v>
      </c>
      <c r="C13" s="159"/>
      <c r="D13" s="163">
        <f>'41bbenpreGII'!D13</f>
        <v>10489</v>
      </c>
      <c r="F13" s="164">
        <f>'41bbenpreGII'!F13+'41bbenpreGII'!H13+'41bbenpreGII'!J13+'41bbenpreGII'!L13+'41bbenpreGII'!N13</f>
        <v>8931</v>
      </c>
      <c r="G13" s="165">
        <f t="shared" si="0"/>
        <v>51.457709149573631</v>
      </c>
      <c r="H13" s="164">
        <f>'41bbenpreGII'!P13</f>
        <v>384</v>
      </c>
      <c r="I13" s="165">
        <f t="shared" si="1"/>
        <v>2.2124913574556349</v>
      </c>
      <c r="J13" s="164">
        <f>'41bbenpreGII'!R13</f>
        <v>8041</v>
      </c>
      <c r="K13" s="165">
        <f t="shared" si="2"/>
        <v>46.329799492970729</v>
      </c>
      <c r="L13" s="164">
        <f>'41bbenpreGII'!T13</f>
        <v>0</v>
      </c>
      <c r="M13" s="165">
        <f t="shared" si="3"/>
        <v>0</v>
      </c>
      <c r="N13" s="164">
        <f t="shared" si="5"/>
        <v>17356</v>
      </c>
      <c r="O13" s="165">
        <f t="shared" si="5"/>
        <v>100</v>
      </c>
      <c r="P13" s="166"/>
      <c r="Q13" s="166">
        <f t="shared" si="4"/>
        <v>1.6546858613785871</v>
      </c>
    </row>
    <row r="14" spans="2:25" s="162" customFormat="1" ht="18" customHeight="1" x14ac:dyDescent="0.25">
      <c r="B14" s="146" t="s">
        <v>6</v>
      </c>
      <c r="C14" s="159"/>
      <c r="D14" s="163">
        <f>'41bbenpreGII'!D14</f>
        <v>15716</v>
      </c>
      <c r="F14" s="164">
        <f>'41bbenpreGII'!F14+'41bbenpreGII'!H14+'41bbenpreGII'!J14+'41bbenpreGII'!L14+'41bbenpreGII'!N14</f>
        <v>8515</v>
      </c>
      <c r="G14" s="165">
        <f t="shared" si="0"/>
        <v>40.619186185183416</v>
      </c>
      <c r="H14" s="164">
        <f>'41bbenpreGII'!P14</f>
        <v>5022</v>
      </c>
      <c r="I14" s="165">
        <f t="shared" si="1"/>
        <v>23.956494776510997</v>
      </c>
      <c r="J14" s="164">
        <f>'41bbenpreGII'!R14</f>
        <v>7426</v>
      </c>
      <c r="K14" s="165">
        <f t="shared" si="2"/>
        <v>35.424319038305583</v>
      </c>
      <c r="L14" s="164">
        <f>'41bbenpreGII'!T14</f>
        <v>0</v>
      </c>
      <c r="M14" s="165">
        <f t="shared" si="3"/>
        <v>0</v>
      </c>
      <c r="N14" s="164">
        <f t="shared" si="5"/>
        <v>20963</v>
      </c>
      <c r="O14" s="165">
        <f t="shared" si="5"/>
        <v>100</v>
      </c>
      <c r="P14" s="166"/>
      <c r="Q14" s="166">
        <f t="shared" si="4"/>
        <v>1.333863578518707</v>
      </c>
    </row>
    <row r="15" spans="2:25" s="162" customFormat="1" ht="18" customHeight="1" x14ac:dyDescent="0.25">
      <c r="B15" s="146" t="s">
        <v>5</v>
      </c>
      <c r="C15" s="159"/>
      <c r="D15" s="163">
        <f>'41bbenpreGII'!D15</f>
        <v>7844</v>
      </c>
      <c r="F15" s="164">
        <f>'41bbenpreGII'!F15+'41bbenpreGII'!H15+'41bbenpreGII'!J15+'41bbenpreGII'!L15+'41bbenpreGII'!N15</f>
        <v>9037</v>
      </c>
      <c r="G15" s="165">
        <f t="shared" si="0"/>
        <v>70.458443786059561</v>
      </c>
      <c r="H15" s="164">
        <f>'41bbenpreGII'!P15</f>
        <v>154</v>
      </c>
      <c r="I15" s="165">
        <f t="shared" si="1"/>
        <v>1.2006861063464838</v>
      </c>
      <c r="J15" s="164">
        <f>'41bbenpreGII'!R15</f>
        <v>3635</v>
      </c>
      <c r="K15" s="165">
        <f t="shared" si="2"/>
        <v>28.34087010759395</v>
      </c>
      <c r="L15" s="164">
        <f>'41bbenpreGII'!T15</f>
        <v>0</v>
      </c>
      <c r="M15" s="165">
        <f t="shared" si="3"/>
        <v>0</v>
      </c>
      <c r="N15" s="164">
        <f t="shared" si="5"/>
        <v>12826</v>
      </c>
      <c r="O15" s="165">
        <f t="shared" si="5"/>
        <v>100</v>
      </c>
      <c r="P15" s="166"/>
      <c r="Q15" s="166">
        <f t="shared" si="4"/>
        <v>1.6351351351351351</v>
      </c>
    </row>
    <row r="16" spans="2:25" s="162" customFormat="1" ht="18" customHeight="1" x14ac:dyDescent="0.25">
      <c r="B16" s="146" t="s">
        <v>4</v>
      </c>
      <c r="C16" s="159"/>
      <c r="D16" s="163">
        <f>'41bbenpreGII'!D16</f>
        <v>41350</v>
      </c>
      <c r="F16" s="164">
        <f>'41bbenpreGII'!F16+'41bbenpreGII'!H16+'41bbenpreGII'!J16+'41bbenpreGII'!L16+'41bbenpreGII'!N16</f>
        <v>25999</v>
      </c>
      <c r="G16" s="165">
        <f t="shared" si="0"/>
        <v>45.451207999720289</v>
      </c>
      <c r="H16" s="164">
        <f>'41bbenpreGII'!P16</f>
        <v>16969</v>
      </c>
      <c r="I16" s="165">
        <f t="shared" si="1"/>
        <v>29.665046676689627</v>
      </c>
      <c r="J16" s="164">
        <f>'41bbenpreGII'!R16</f>
        <v>13325</v>
      </c>
      <c r="K16" s="165">
        <f t="shared" si="2"/>
        <v>23.294640047550786</v>
      </c>
      <c r="L16" s="164">
        <f>'41bbenpreGII'!T16</f>
        <v>909</v>
      </c>
      <c r="M16" s="165">
        <f t="shared" si="3"/>
        <v>1.5891052760392994</v>
      </c>
      <c r="N16" s="164">
        <f t="shared" si="5"/>
        <v>57202</v>
      </c>
      <c r="O16" s="165">
        <f t="shared" si="5"/>
        <v>100</v>
      </c>
      <c r="P16" s="166"/>
      <c r="Q16" s="166">
        <f t="shared" si="4"/>
        <v>1.3833615477629988</v>
      </c>
    </row>
    <row r="17" spans="2:25" s="162" customFormat="1" ht="18" customHeight="1" x14ac:dyDescent="0.25">
      <c r="B17" s="146" t="s">
        <v>40</v>
      </c>
      <c r="C17" s="159"/>
      <c r="D17" s="163">
        <f>'41bbenpreGII'!D17</f>
        <v>25304</v>
      </c>
      <c r="F17" s="164">
        <f>'41bbenpreGII'!F17+'41bbenpreGII'!H17+'41bbenpreGII'!J17+'41bbenpreGII'!L17+'41bbenpreGII'!N17</f>
        <v>22466</v>
      </c>
      <c r="G17" s="165">
        <f t="shared" si="0"/>
        <v>64.913750758473228</v>
      </c>
      <c r="H17" s="164">
        <f>'41bbenpreGII'!P17</f>
        <v>4378</v>
      </c>
      <c r="I17" s="165">
        <f t="shared" si="1"/>
        <v>12.649888757259673</v>
      </c>
      <c r="J17" s="164">
        <f>'41bbenpreGII'!R17</f>
        <v>7762</v>
      </c>
      <c r="K17" s="165">
        <f t="shared" si="2"/>
        <v>22.427692218787019</v>
      </c>
      <c r="L17" s="164">
        <f>'41bbenpreGII'!T17</f>
        <v>3</v>
      </c>
      <c r="M17" s="165">
        <f t="shared" si="3"/>
        <v>8.6682654800774358E-3</v>
      </c>
      <c r="N17" s="164">
        <f t="shared" si="5"/>
        <v>34609</v>
      </c>
      <c r="O17" s="165">
        <f t="shared" si="5"/>
        <v>100</v>
      </c>
      <c r="P17" s="166"/>
      <c r="Q17" s="166">
        <f t="shared" si="4"/>
        <v>1.3677284223838129</v>
      </c>
    </row>
    <row r="18" spans="2:25" s="162" customFormat="1" ht="18" customHeight="1" x14ac:dyDescent="0.25">
      <c r="B18" s="146" t="s">
        <v>41</v>
      </c>
      <c r="C18" s="159"/>
      <c r="D18" s="163">
        <f>'41bbenpreGII'!D18</f>
        <v>90389</v>
      </c>
      <c r="F18" s="164">
        <f>'41bbenpreGII'!F18+'41bbenpreGII'!H18+'41bbenpreGII'!J18+'41bbenpreGII'!L18+'41bbenpreGII'!N18</f>
        <v>53538</v>
      </c>
      <c r="G18" s="165">
        <f t="shared" si="0"/>
        <v>47.250390531917709</v>
      </c>
      <c r="H18" s="164">
        <f>'41bbenpreGII'!P18</f>
        <v>11914</v>
      </c>
      <c r="I18" s="165">
        <f t="shared" si="1"/>
        <v>10.514796084972685</v>
      </c>
      <c r="J18" s="164">
        <f>'41bbenpreGII'!R18</f>
        <v>47838</v>
      </c>
      <c r="K18" s="165">
        <f t="shared" si="2"/>
        <v>42.219809897005483</v>
      </c>
      <c r="L18" s="164">
        <f>'41bbenpreGII'!T18</f>
        <v>17</v>
      </c>
      <c r="M18" s="165">
        <f t="shared" si="3"/>
        <v>1.5003486104124194E-2</v>
      </c>
      <c r="N18" s="164">
        <f t="shared" si="5"/>
        <v>113307</v>
      </c>
      <c r="O18" s="165">
        <f t="shared" si="5"/>
        <v>100</v>
      </c>
      <c r="P18" s="166"/>
      <c r="Q18" s="166">
        <f t="shared" si="4"/>
        <v>1.2535485512617686</v>
      </c>
    </row>
    <row r="19" spans="2:25" s="162" customFormat="1" ht="18" customHeight="1" x14ac:dyDescent="0.25">
      <c r="B19" s="146" t="s">
        <v>3</v>
      </c>
      <c r="C19" s="159"/>
      <c r="D19" s="163">
        <f>'41bbenpreGII'!D19</f>
        <v>61280</v>
      </c>
      <c r="F19" s="164">
        <f>'41bbenpreGII'!F19+'41bbenpreGII'!H19+'41bbenpreGII'!J19+'41bbenpreGII'!L19+'41bbenpreGII'!N19</f>
        <v>43289</v>
      </c>
      <c r="G19" s="165">
        <f t="shared" si="0"/>
        <v>46.65818773644898</v>
      </c>
      <c r="H19" s="164">
        <f>'41bbenpreGII'!P19</f>
        <v>9406</v>
      </c>
      <c r="I19" s="165">
        <f>H19*100/$N19</f>
        <v>10.138070037400706</v>
      </c>
      <c r="J19" s="164">
        <f>'41bbenpreGII'!R19</f>
        <v>39751</v>
      </c>
      <c r="K19" s="165">
        <f>J19*100/$N19</f>
        <v>42.84482479871523</v>
      </c>
      <c r="L19" s="164">
        <f>'41bbenpreGII'!T19</f>
        <v>333</v>
      </c>
      <c r="M19" s="165">
        <f t="shared" si="3"/>
        <v>0.3589174274350877</v>
      </c>
      <c r="N19" s="164">
        <f t="shared" si="5"/>
        <v>92779</v>
      </c>
      <c r="O19" s="165">
        <f t="shared" si="5"/>
        <v>100.00000000000001</v>
      </c>
      <c r="P19" s="166"/>
      <c r="Q19" s="166">
        <f t="shared" si="4"/>
        <v>1.5140176240208878</v>
      </c>
    </row>
    <row r="20" spans="2:25" s="162" customFormat="1" ht="18" customHeight="1" x14ac:dyDescent="0.25">
      <c r="B20" s="146" t="s">
        <v>2</v>
      </c>
      <c r="C20" s="159"/>
      <c r="D20" s="163">
        <f>'41bbenpreGII'!D20</f>
        <v>12484</v>
      </c>
      <c r="F20" s="164">
        <f>'41bbenpreGII'!F20+'41bbenpreGII'!H20+'41bbenpreGII'!J20+'41bbenpreGII'!L20+'41bbenpreGII'!N20</f>
        <v>5695</v>
      </c>
      <c r="G20" s="165">
        <f t="shared" si="0"/>
        <v>37.906017039403622</v>
      </c>
      <c r="H20" s="164">
        <f>'41bbenpreGII'!P20</f>
        <v>6673</v>
      </c>
      <c r="I20" s="165">
        <f>H20*100/$N20</f>
        <v>44.415601703940361</v>
      </c>
      <c r="J20" s="164">
        <f>'41bbenpreGII'!R20</f>
        <v>2656</v>
      </c>
      <c r="K20" s="165">
        <f>J20*100/$N20</f>
        <v>17.678381256656017</v>
      </c>
      <c r="L20" s="164">
        <f>'41bbenpreGII'!T20</f>
        <v>0</v>
      </c>
      <c r="M20" s="165">
        <f t="shared" si="3"/>
        <v>0</v>
      </c>
      <c r="N20" s="164">
        <f t="shared" si="5"/>
        <v>15024</v>
      </c>
      <c r="O20" s="165">
        <f t="shared" si="5"/>
        <v>100</v>
      </c>
      <c r="P20" s="166"/>
      <c r="Q20" s="166">
        <f t="shared" si="4"/>
        <v>1.2034604293495674</v>
      </c>
    </row>
    <row r="21" spans="2:25" s="162" customFormat="1" ht="18" customHeight="1" x14ac:dyDescent="0.25">
      <c r="B21" s="146" t="s">
        <v>35</v>
      </c>
      <c r="C21" s="159"/>
      <c r="D21" s="163">
        <f>'41bbenpreGII'!D21</f>
        <v>26693</v>
      </c>
      <c r="F21" s="164">
        <f>'41bbenpreGII'!F21+'41bbenpreGII'!H21+'41bbenpreGII'!J21+'41bbenpreGII'!L21+'41bbenpreGII'!N21</f>
        <v>23656</v>
      </c>
      <c r="G21" s="165">
        <f t="shared" si="0"/>
        <v>65.331823579772987</v>
      </c>
      <c r="H21" s="164">
        <f>'41bbenpreGII'!P21</f>
        <v>5276</v>
      </c>
      <c r="I21" s="165">
        <f>H21*100/$N21</f>
        <v>14.570963020243585</v>
      </c>
      <c r="J21" s="164">
        <f>'41bbenpreGII'!R21</f>
        <v>7230</v>
      </c>
      <c r="K21" s="165">
        <f>J21*100/$N21</f>
        <v>19.967411417051011</v>
      </c>
      <c r="L21" s="164">
        <f>'41bbenpreGII'!T21</f>
        <v>47</v>
      </c>
      <c r="M21" s="165">
        <f t="shared" si="3"/>
        <v>0.12980198293242012</v>
      </c>
      <c r="N21" s="164">
        <f t="shared" si="5"/>
        <v>36209</v>
      </c>
      <c r="O21" s="165">
        <f t="shared" si="5"/>
        <v>100</v>
      </c>
      <c r="P21" s="166"/>
      <c r="Q21" s="166">
        <f t="shared" si="4"/>
        <v>1.3564979582662122</v>
      </c>
    </row>
    <row r="22" spans="2:25" s="162" customFormat="1" ht="21" customHeight="1" x14ac:dyDescent="0.25">
      <c r="B22" s="146" t="s">
        <v>42</v>
      </c>
      <c r="C22" s="159"/>
      <c r="D22" s="163">
        <f>'41bbenpreGII'!D22</f>
        <v>71376</v>
      </c>
      <c r="F22" s="164">
        <f>'41bbenpreGII'!F22+'41bbenpreGII'!H22+'41bbenpreGII'!J22+'41bbenpreGII'!L22+'41bbenpreGII'!N22</f>
        <v>70228</v>
      </c>
      <c r="G22" s="165">
        <f t="shared" si="0"/>
        <v>69.453592444246652</v>
      </c>
      <c r="H22" s="164">
        <f>'41bbenpreGII'!P22</f>
        <v>10396</v>
      </c>
      <c r="I22" s="165">
        <f>H22*100/$N22</f>
        <v>10.281362804727291</v>
      </c>
      <c r="J22" s="164">
        <f>'41bbenpreGII'!R22</f>
        <v>20475</v>
      </c>
      <c r="K22" s="165">
        <f>J22*100/$N22</f>
        <v>20.249221183800621</v>
      </c>
      <c r="L22" s="164">
        <f>'41bbenpreGII'!T22</f>
        <v>16</v>
      </c>
      <c r="M22" s="165">
        <f t="shared" si="3"/>
        <v>1.5823567225436385E-2</v>
      </c>
      <c r="N22" s="164">
        <f t="shared" si="5"/>
        <v>101115</v>
      </c>
      <c r="O22" s="165">
        <f t="shared" si="5"/>
        <v>100.00000000000001</v>
      </c>
      <c r="P22" s="166"/>
      <c r="Q22" s="166">
        <f t="shared" si="4"/>
        <v>1.4166526563550774</v>
      </c>
    </row>
    <row r="23" spans="2:25" s="162" customFormat="1" ht="18" customHeight="1" x14ac:dyDescent="0.25">
      <c r="B23" s="146" t="s">
        <v>43</v>
      </c>
      <c r="C23" s="159"/>
      <c r="D23" s="163">
        <f>'41bbenpreGII'!D23</f>
        <v>17357</v>
      </c>
      <c r="F23" s="164">
        <f>'41bbenpreGII'!F23+'41bbenpreGII'!H23+'41bbenpreGII'!J23+'41bbenpreGII'!L23+'41bbenpreGII'!N23</f>
        <v>12041</v>
      </c>
      <c r="G23" s="165">
        <f t="shared" si="0"/>
        <v>53.529830176936073</v>
      </c>
      <c r="H23" s="164">
        <f>'41bbenpreGII'!P23</f>
        <v>444</v>
      </c>
      <c r="I23" s="165">
        <f>H23*100/$N23</f>
        <v>1.9738596959189116</v>
      </c>
      <c r="J23" s="164">
        <f>'41bbenpreGII'!R23</f>
        <v>10009</v>
      </c>
      <c r="K23" s="165">
        <f>J23*100/$N23</f>
        <v>44.496310127145016</v>
      </c>
      <c r="L23" s="164">
        <f>'41bbenpreGII'!T23</f>
        <v>0</v>
      </c>
      <c r="M23" s="165">
        <f t="shared" si="3"/>
        <v>0</v>
      </c>
      <c r="N23" s="164">
        <f t="shared" si="5"/>
        <v>22494</v>
      </c>
      <c r="O23" s="165">
        <f t="shared" si="5"/>
        <v>100</v>
      </c>
      <c r="P23" s="166"/>
      <c r="Q23" s="166">
        <f t="shared" si="4"/>
        <v>1.2959612836319641</v>
      </c>
    </row>
    <row r="24" spans="2:25" s="162" customFormat="1" ht="22.5" customHeight="1" x14ac:dyDescent="0.25">
      <c r="B24" s="146" t="s">
        <v>44</v>
      </c>
      <c r="C24" s="159"/>
      <c r="D24" s="163">
        <f>'41bbenpreGII'!D24</f>
        <v>6257</v>
      </c>
      <c r="F24" s="164">
        <f>'41bbenpreGII'!F24+'41bbenpreGII'!H24+'41bbenpreGII'!J24+'41bbenpreGII'!L24+'41bbenpreGII'!N24</f>
        <v>3882</v>
      </c>
      <c r="G24" s="167">
        <f t="shared" si="0"/>
        <v>46.72604718343765</v>
      </c>
      <c r="H24" s="164">
        <f>'41bbenpreGII'!P24</f>
        <v>1336</v>
      </c>
      <c r="I24" s="165">
        <f t="shared" si="1"/>
        <v>16.08088589311507</v>
      </c>
      <c r="J24" s="164">
        <f>'41bbenpreGII'!R24</f>
        <v>3073</v>
      </c>
      <c r="K24" s="165">
        <f t="shared" si="2"/>
        <v>36.988444872412131</v>
      </c>
      <c r="L24" s="164">
        <f>'41bbenpreGII'!T24</f>
        <v>17</v>
      </c>
      <c r="M24" s="165">
        <f t="shared" si="3"/>
        <v>0.20462205103514686</v>
      </c>
      <c r="N24" s="163">
        <f t="shared" si="5"/>
        <v>8308</v>
      </c>
      <c r="O24" s="165">
        <f t="shared" si="5"/>
        <v>100</v>
      </c>
      <c r="P24" s="166"/>
      <c r="Q24" s="166">
        <f t="shared" si="4"/>
        <v>1.3277928719833787</v>
      </c>
    </row>
    <row r="25" spans="2:25" s="162" customFormat="1" ht="18" customHeight="1" x14ac:dyDescent="0.25">
      <c r="B25" s="146" t="s">
        <v>45</v>
      </c>
      <c r="C25" s="159"/>
      <c r="D25" s="163">
        <f>'41bbenpreGII'!D25</f>
        <v>23699</v>
      </c>
      <c r="F25" s="164">
        <f>'41bbenpreGII'!F25+'41bbenpreGII'!H25+'41bbenpreGII'!J25+'41bbenpreGII'!L25+'41bbenpreGII'!N25</f>
        <v>18944</v>
      </c>
      <c r="G25" s="167">
        <f t="shared" si="0"/>
        <v>54.68506437272675</v>
      </c>
      <c r="H25" s="164">
        <f>'41bbenpreGII'!P25</f>
        <v>651</v>
      </c>
      <c r="I25" s="165">
        <f t="shared" si="1"/>
        <v>1.8792217539403038</v>
      </c>
      <c r="J25" s="164">
        <f>'41bbenpreGII'!R25</f>
        <v>12456</v>
      </c>
      <c r="K25" s="165">
        <f t="shared" si="2"/>
        <v>35.95635355926332</v>
      </c>
      <c r="L25" s="164">
        <f>'41bbenpreGII'!T25</f>
        <v>2591</v>
      </c>
      <c r="M25" s="165">
        <f t="shared" si="3"/>
        <v>7.4793603140696261</v>
      </c>
      <c r="N25" s="163">
        <f t="shared" si="5"/>
        <v>34642</v>
      </c>
      <c r="O25" s="165">
        <f t="shared" si="5"/>
        <v>100</v>
      </c>
      <c r="P25" s="166"/>
      <c r="Q25" s="166">
        <f t="shared" si="4"/>
        <v>1.4617494409046796</v>
      </c>
    </row>
    <row r="26" spans="2:25" s="162" customFormat="1" ht="18" customHeight="1" x14ac:dyDescent="0.25">
      <c r="B26" s="146" t="s">
        <v>46</v>
      </c>
      <c r="C26" s="159"/>
      <c r="D26" s="163">
        <f>'41bbenpreGII'!D26</f>
        <v>4061</v>
      </c>
      <c r="F26" s="164">
        <f>'41bbenpreGII'!F26+'41bbenpreGII'!H26+'41bbenpreGII'!J26+'41bbenpreGII'!L26+'41bbenpreGII'!N26</f>
        <v>5160</v>
      </c>
      <c r="G26" s="167">
        <f t="shared" si="0"/>
        <v>80.852397367596367</v>
      </c>
      <c r="H26" s="164">
        <f>'41bbenpreGII'!P26</f>
        <v>522</v>
      </c>
      <c r="I26" s="165">
        <f t="shared" si="1"/>
        <v>8.1792541523033524</v>
      </c>
      <c r="J26" s="164">
        <f>'41bbenpreGII'!R26</f>
        <v>700</v>
      </c>
      <c r="K26" s="165">
        <f t="shared" si="2"/>
        <v>10.968348480100282</v>
      </c>
      <c r="L26" s="164">
        <f>'41bbenpreGII'!T26</f>
        <v>0</v>
      </c>
      <c r="M26" s="165">
        <f t="shared" si="3"/>
        <v>0</v>
      </c>
      <c r="N26" s="163">
        <f t="shared" si="5"/>
        <v>6382</v>
      </c>
      <c r="O26" s="165">
        <f t="shared" si="5"/>
        <v>100</v>
      </c>
      <c r="P26" s="166"/>
      <c r="Q26" s="166">
        <f t="shared" si="4"/>
        <v>1.5715341049002709</v>
      </c>
    </row>
    <row r="27" spans="2:25" s="162" customFormat="1" ht="18" customHeight="1" x14ac:dyDescent="0.25">
      <c r="B27" s="146" t="s">
        <v>1</v>
      </c>
      <c r="C27" s="159"/>
      <c r="D27" s="163">
        <f>'41bbenpreGII'!D27</f>
        <v>1369</v>
      </c>
      <c r="F27" s="164">
        <f>'41bbenpreGII'!F27+'41bbenpreGII'!H27+'41bbenpreGII'!J27+'41bbenpreGII'!L27+'41bbenpreGII'!N27</f>
        <v>1109</v>
      </c>
      <c r="G27" s="167">
        <f t="shared" si="0"/>
        <v>60.833790455293475</v>
      </c>
      <c r="H27" s="164">
        <f>'41bbenpreGII'!P27</f>
        <v>3</v>
      </c>
      <c r="I27" s="165">
        <f t="shared" si="1"/>
        <v>0.16456390565002743</v>
      </c>
      <c r="J27" s="164">
        <f>'41bbenpreGII'!R27</f>
        <v>711</v>
      </c>
      <c r="K27" s="165">
        <f t="shared" si="2"/>
        <v>39.001645639056498</v>
      </c>
      <c r="L27" s="164">
        <f>'41bbenpreGII'!T27</f>
        <v>0</v>
      </c>
      <c r="M27" s="165">
        <f t="shared" si="3"/>
        <v>0</v>
      </c>
      <c r="N27" s="164">
        <f t="shared" si="5"/>
        <v>1823</v>
      </c>
      <c r="O27" s="165">
        <f t="shared" si="5"/>
        <v>100</v>
      </c>
      <c r="P27" s="166"/>
      <c r="Q27" s="166">
        <f t="shared" si="4"/>
        <v>1.3316289262235208</v>
      </c>
    </row>
    <row r="28" spans="2:25" s="162" customFormat="1" ht="8.25" customHeight="1" x14ac:dyDescent="0.25">
      <c r="B28" s="168"/>
      <c r="C28" s="159"/>
      <c r="D28" s="169"/>
      <c r="F28" s="163"/>
      <c r="G28" s="170"/>
      <c r="H28" s="163"/>
      <c r="I28" s="170"/>
      <c r="J28" s="163"/>
      <c r="K28" s="170"/>
      <c r="L28" s="163"/>
      <c r="M28" s="170"/>
      <c r="N28" s="164"/>
      <c r="O28" s="166"/>
      <c r="P28" s="166"/>
      <c r="Q28" s="170"/>
    </row>
    <row r="29" spans="2:25" s="162" customFormat="1" ht="3" customHeight="1" x14ac:dyDescent="0.25">
      <c r="B29" s="158"/>
      <c r="C29" s="159"/>
      <c r="D29" s="171"/>
      <c r="F29" s="172"/>
      <c r="G29" s="172"/>
      <c r="H29" s="172"/>
      <c r="I29" s="172"/>
      <c r="J29" s="172"/>
      <c r="K29" s="172"/>
      <c r="L29" s="172"/>
      <c r="M29" s="172"/>
      <c r="N29" s="147"/>
      <c r="O29" s="172"/>
      <c r="P29" s="172"/>
      <c r="Q29" s="172"/>
    </row>
    <row r="30" spans="2:25" s="162" customFormat="1" ht="20.25" customHeight="1" x14ac:dyDescent="0.25">
      <c r="B30" s="146" t="s">
        <v>0</v>
      </c>
      <c r="C30" s="173"/>
      <c r="D30" s="147">
        <f>SUM(D10:D29)</f>
        <v>574064</v>
      </c>
      <c r="E30" s="174"/>
      <c r="F30" s="147">
        <f>SUM(F10:F27)</f>
        <v>482657</v>
      </c>
      <c r="G30" s="175">
        <f>F30*100/$N30</f>
        <v>59.883671157618387</v>
      </c>
      <c r="H30" s="147">
        <f>SUM(H10:H27)</f>
        <v>81669</v>
      </c>
      <c r="I30" s="175">
        <f>H30*100/$N30</f>
        <v>10.13274341773047</v>
      </c>
      <c r="J30" s="147">
        <f>SUM(J10:J27)</f>
        <v>237723</v>
      </c>
      <c r="K30" s="175">
        <f>J30*100/$N30</f>
        <v>29.494498077521957</v>
      </c>
      <c r="L30" s="147">
        <f>SUM(L10:L28)</f>
        <v>3942</v>
      </c>
      <c r="M30" s="175">
        <f>L30*100/$N30</f>
        <v>0.48908734712918628</v>
      </c>
      <c r="N30" s="147">
        <f>F30+H30+J30+L30</f>
        <v>805991</v>
      </c>
      <c r="O30" s="175">
        <f>G30+I30+K30+M30</f>
        <v>100</v>
      </c>
      <c r="P30" s="176"/>
      <c r="Q30" s="176">
        <f>(N30/D30)</f>
        <v>1.4040089606733743</v>
      </c>
    </row>
    <row r="31" spans="2:25" s="162" customFormat="1" ht="5.25" customHeight="1" x14ac:dyDescent="0.25">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5">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3">
      <c r="B33" s="27" t="s">
        <v>47</v>
      </c>
      <c r="F33" s="25"/>
      <c r="G33" s="25"/>
      <c r="H33" s="25"/>
      <c r="I33" s="25"/>
      <c r="J33" s="25"/>
      <c r="K33" s="25"/>
      <c r="L33" s="25"/>
      <c r="M33" s="25"/>
      <c r="N33" s="25"/>
      <c r="O33" s="25"/>
      <c r="P33" s="25"/>
      <c r="Q33" s="25"/>
      <c r="R33" s="25"/>
      <c r="S33" s="25"/>
      <c r="T33" s="25"/>
      <c r="U33" s="25"/>
    </row>
    <row r="34" spans="2:25" x14ac:dyDescent="0.25">
      <c r="F34" s="14"/>
      <c r="G34" s="14"/>
      <c r="H34" s="14"/>
      <c r="I34" s="14"/>
      <c r="J34" s="14"/>
    </row>
    <row r="36" spans="2:25" x14ac:dyDescent="0.25">
      <c r="D36" s="8"/>
      <c r="T36" s="22"/>
      <c r="U36" s="22"/>
      <c r="X36" s="1"/>
      <c r="Y36" s="1"/>
    </row>
    <row r="37" spans="2:25" x14ac:dyDescent="0.25">
      <c r="T37" s="22"/>
      <c r="U37" s="22"/>
      <c r="X37" s="1"/>
      <c r="Y37" s="1"/>
    </row>
    <row r="38" spans="2:25" x14ac:dyDescent="0.25">
      <c r="T38" s="22"/>
      <c r="U38" s="22"/>
      <c r="X38" s="1"/>
      <c r="Y38" s="1"/>
    </row>
    <row r="39" spans="2:25" x14ac:dyDescent="0.25">
      <c r="T39" s="22"/>
      <c r="U39" s="22"/>
      <c r="X39" s="1"/>
      <c r="Y39" s="1"/>
    </row>
    <row r="40" spans="2:25" x14ac:dyDescent="0.25">
      <c r="T40" s="22"/>
      <c r="U40" s="22"/>
      <c r="X40" s="1"/>
      <c r="Y40" s="1"/>
    </row>
    <row r="41" spans="2:25" x14ac:dyDescent="0.25">
      <c r="T41" s="22"/>
      <c r="U41" s="22"/>
      <c r="X41" s="1"/>
      <c r="Y41" s="1"/>
    </row>
    <row r="42" spans="2:25" x14ac:dyDescent="0.25">
      <c r="T42" s="22"/>
      <c r="U42" s="22"/>
      <c r="X42" s="1"/>
      <c r="Y42" s="1"/>
    </row>
    <row r="43" spans="2:25" x14ac:dyDescent="0.25">
      <c r="T43" s="22"/>
      <c r="U43" s="22"/>
      <c r="X43" s="1"/>
      <c r="Y43" s="1"/>
    </row>
    <row r="44" spans="2:25" x14ac:dyDescent="0.25">
      <c r="T44" s="22"/>
      <c r="U44" s="22"/>
      <c r="X44" s="1"/>
      <c r="Y44" s="1"/>
    </row>
    <row r="45" spans="2:25" x14ac:dyDescent="0.25">
      <c r="T45" s="22"/>
      <c r="U45" s="22"/>
      <c r="X45" s="1"/>
      <c r="Y45" s="1"/>
    </row>
    <row r="46" spans="2:25" x14ac:dyDescent="0.25">
      <c r="T46" s="22"/>
      <c r="U46" s="22"/>
      <c r="X46" s="1"/>
      <c r="Y46" s="1"/>
    </row>
    <row r="47" spans="2:25" x14ac:dyDescent="0.25">
      <c r="T47" s="22"/>
      <c r="U47" s="22"/>
      <c r="X47" s="1"/>
      <c r="Y47" s="1"/>
    </row>
    <row r="48" spans="2:25" x14ac:dyDescent="0.25">
      <c r="T48" s="22"/>
      <c r="U48" s="22"/>
      <c r="X48" s="1"/>
      <c r="Y48" s="1"/>
    </row>
    <row r="49" spans="20:25" x14ac:dyDescent="0.25">
      <c r="T49" s="22"/>
      <c r="U49" s="22"/>
      <c r="X49" s="1"/>
      <c r="Y49" s="1"/>
    </row>
    <row r="50" spans="20:25" x14ac:dyDescent="0.25">
      <c r="T50" s="22"/>
      <c r="U50" s="22"/>
      <c r="X50" s="1"/>
      <c r="Y50" s="1"/>
    </row>
    <row r="51" spans="20:25" x14ac:dyDescent="0.25">
      <c r="T51" s="22"/>
      <c r="U51" s="22"/>
      <c r="X51" s="1"/>
      <c r="Y51" s="1"/>
    </row>
    <row r="52" spans="20:25" x14ac:dyDescent="0.25">
      <c r="T52" s="22"/>
      <c r="U52" s="22"/>
      <c r="X52" s="1"/>
      <c r="Y52" s="1"/>
    </row>
    <row r="53" spans="20:25" x14ac:dyDescent="0.25">
      <c r="T53" s="22"/>
      <c r="U53" s="22"/>
      <c r="X53" s="1"/>
      <c r="Y53" s="1"/>
    </row>
    <row r="54" spans="20:25" x14ac:dyDescent="0.25">
      <c r="T54" s="22"/>
      <c r="U54" s="22"/>
      <c r="X54" s="1"/>
      <c r="Y54" s="1"/>
    </row>
    <row r="55" spans="20:25" x14ac:dyDescent="0.25">
      <c r="T55" s="22"/>
      <c r="U55" s="22"/>
      <c r="X55" s="1"/>
      <c r="Y55" s="1"/>
    </row>
    <row r="56" spans="20:25" x14ac:dyDescent="0.25">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91" orientation="landscape" horizontalDpi="300" verticalDpi="300" r:id="rId1"/>
  <headerFooter alignWithMargins="0"/>
  <rowBreaks count="1" manualBreakCount="1">
    <brk id="32" max="16383" man="1"/>
  </rowBreaks>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Hoja26">
    <tabColor theme="0"/>
    <pageSetUpPr fitToPage="1"/>
  </sheetPr>
  <dimension ref="B1:AD56"/>
  <sheetViews>
    <sheetView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1796875" style="615" bestFit="1" customWidth="1"/>
    <col min="10" max="10" width="7.54296875" style="615" customWidth="1"/>
    <col min="11" max="11" width="6.1796875" style="615" bestFit="1" customWidth="1"/>
    <col min="12" max="12" width="7.26953125" style="615" customWidth="1"/>
    <col min="13" max="13" width="5.7265625" style="615" customWidth="1"/>
    <col min="14" max="14" width="7.453125" style="615" customWidth="1"/>
    <col min="15" max="15" width="6.1796875" style="615" bestFit="1" customWidth="1"/>
    <col min="16" max="16" width="7.1796875" style="615" customWidth="1"/>
    <col min="17" max="17" width="6" style="615" customWidth="1"/>
    <col min="18" max="18" width="7.26953125" style="615" customWidth="1"/>
    <col min="19" max="19" width="6.1796875" style="615" bestFit="1" customWidth="1"/>
    <col min="20" max="20" width="6.81640625" style="615" customWidth="1"/>
    <col min="21" max="21" width="5.453125" style="615" customWidth="1"/>
    <col min="22" max="22" width="8.54296875" style="615" customWidth="1"/>
    <col min="23" max="23" width="6.7265625" style="615" customWidth="1"/>
    <col min="24" max="24" width="0.54296875" style="732" customWidth="1"/>
    <col min="25" max="25" width="10.453125" style="732" customWidth="1"/>
    <col min="26" max="26" width="1.453125" style="615" customWidth="1"/>
    <col min="27" max="16384" width="11.453125" style="615"/>
  </cols>
  <sheetData>
    <row r="1" spans="2:30" s="613" customFormat="1" ht="9" customHeight="1" x14ac:dyDescent="0.25">
      <c r="B1" s="613" t="s">
        <v>48</v>
      </c>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35">
      <c r="B2" s="718"/>
      <c r="C2" s="718"/>
      <c r="D2" s="718"/>
      <c r="E2" s="718"/>
      <c r="F2" s="718"/>
      <c r="G2" s="718"/>
      <c r="H2" s="718"/>
      <c r="I2" s="718"/>
      <c r="J2" s="718"/>
      <c r="K2" s="718"/>
      <c r="X2" s="667"/>
      <c r="Y2" s="667"/>
    </row>
    <row r="3" spans="2:30" s="621" customFormat="1" ht="18.75" customHeight="1" x14ac:dyDescent="0.25">
      <c r="B3" s="1483" t="s">
        <v>417</v>
      </c>
      <c r="C3" s="1483"/>
      <c r="D3" s="1483"/>
      <c r="E3" s="1483"/>
      <c r="F3" s="1483"/>
      <c r="G3" s="1483"/>
      <c r="H3" s="1483"/>
      <c r="I3" s="1483"/>
      <c r="J3" s="1483"/>
      <c r="K3" s="1483"/>
      <c r="L3" s="1483"/>
      <c r="M3" s="1483"/>
      <c r="N3" s="1483"/>
      <c r="O3" s="1483"/>
      <c r="P3" s="1483"/>
      <c r="Q3" s="1483"/>
      <c r="R3" s="1483"/>
      <c r="S3" s="1483"/>
      <c r="T3" s="1483"/>
      <c r="U3" s="1483"/>
      <c r="V3" s="1483"/>
      <c r="W3" s="1483"/>
      <c r="X3" s="1483"/>
      <c r="Y3" s="821"/>
    </row>
    <row r="4" spans="2:30" s="621" customFormat="1" ht="14.25" customHeight="1" x14ac:dyDescent="0.25">
      <c r="B4" s="1420" t="str">
        <f>porsaad!$B$6</f>
        <v>Situación a 30 de noviembre de 2024</v>
      </c>
      <c r="C4" s="1420"/>
      <c r="D4" s="1420"/>
      <c r="E4" s="1420"/>
      <c r="F4" s="1420"/>
      <c r="G4" s="1420"/>
      <c r="H4" s="1420"/>
      <c r="I4" s="1420"/>
      <c r="J4" s="1420"/>
      <c r="K4" s="1420"/>
      <c r="L4" s="1420"/>
      <c r="M4" s="1420"/>
      <c r="N4" s="1420"/>
      <c r="O4" s="1420"/>
      <c r="P4" s="1420"/>
      <c r="Q4" s="1420"/>
      <c r="R4" s="1420"/>
      <c r="S4" s="1420"/>
      <c r="T4" s="1420"/>
      <c r="U4" s="1420"/>
      <c r="V4" s="1420"/>
      <c r="W4" s="1420"/>
      <c r="X4" s="622"/>
      <c r="Y4" s="822"/>
    </row>
    <row r="5" spans="2:30" s="621" customFormat="1" ht="5.25" customHeight="1" x14ac:dyDescent="0.25">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5">
      <c r="B6" s="623"/>
      <c r="C6" s="623"/>
      <c r="D6" s="668"/>
      <c r="E6" s="623"/>
      <c r="F6" s="1535" t="s">
        <v>52</v>
      </c>
      <c r="G6" s="1536"/>
      <c r="H6" s="1536"/>
      <c r="I6" s="1536"/>
      <c r="J6" s="1536"/>
      <c r="K6" s="1536"/>
      <c r="L6" s="1536"/>
      <c r="M6" s="1536"/>
      <c r="N6" s="1536"/>
      <c r="O6" s="1536"/>
      <c r="P6" s="1536"/>
      <c r="Q6" s="1536"/>
      <c r="R6" s="1536"/>
      <c r="S6" s="1536"/>
      <c r="T6" s="1536"/>
      <c r="U6" s="1536"/>
      <c r="V6" s="1536"/>
      <c r="W6" s="1537"/>
      <c r="X6" s="825"/>
      <c r="Y6" s="826"/>
    </row>
    <row r="7" spans="2:30" s="621" customFormat="1" ht="64.5" customHeight="1" x14ac:dyDescent="0.25">
      <c r="B7" s="1497" t="s">
        <v>12</v>
      </c>
      <c r="C7" s="625"/>
      <c r="D7" s="871" t="s">
        <v>250</v>
      </c>
      <c r="E7" s="625"/>
      <c r="F7" s="1538" t="s">
        <v>54</v>
      </c>
      <c r="G7" s="1539"/>
      <c r="H7" s="1540" t="s">
        <v>55</v>
      </c>
      <c r="I7" s="1541"/>
      <c r="J7" s="1542" t="s">
        <v>56</v>
      </c>
      <c r="K7" s="1543"/>
      <c r="L7" s="1542" t="s">
        <v>57</v>
      </c>
      <c r="M7" s="1544"/>
      <c r="N7" s="1543" t="s">
        <v>58</v>
      </c>
      <c r="O7" s="1543"/>
      <c r="P7" s="1542" t="s">
        <v>59</v>
      </c>
      <c r="Q7" s="1544"/>
      <c r="R7" s="1540" t="s">
        <v>60</v>
      </c>
      <c r="S7" s="1541"/>
      <c r="T7" s="1542" t="s">
        <v>61</v>
      </c>
      <c r="U7" s="1544"/>
      <c r="V7" s="1542" t="s">
        <v>0</v>
      </c>
      <c r="W7" s="1545"/>
      <c r="X7" s="627"/>
      <c r="Y7" s="855" t="s">
        <v>482</v>
      </c>
      <c r="AD7" s="827"/>
    </row>
    <row r="8" spans="2:30" s="626" customFormat="1" ht="20.25" customHeight="1" x14ac:dyDescent="0.25">
      <c r="B8" s="1498"/>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5">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5">
      <c r="B10" s="674" t="s">
        <v>8</v>
      </c>
      <c r="C10" s="633"/>
      <c r="D10" s="830">
        <v>85751</v>
      </c>
      <c r="E10" s="633"/>
      <c r="F10" s="675">
        <v>575</v>
      </c>
      <c r="G10" s="676">
        <v>4.012173471975653</v>
      </c>
      <c r="H10" s="675">
        <v>53310</v>
      </c>
      <c r="I10" s="676">
        <v>61.699213796601569</v>
      </c>
      <c r="J10" s="675">
        <v>59689</v>
      </c>
      <c r="K10" s="676">
        <v>18.062389043875221</v>
      </c>
      <c r="L10" s="675">
        <v>613</v>
      </c>
      <c r="M10" s="676">
        <v>0.90540197818919599</v>
      </c>
      <c r="N10" s="675">
        <v>94</v>
      </c>
      <c r="O10" s="676">
        <v>0.39817397920365205</v>
      </c>
      <c r="P10" s="675">
        <v>120</v>
      </c>
      <c r="Q10" s="676">
        <v>2.5361399949277198E-3</v>
      </c>
      <c r="R10" s="675">
        <v>19684</v>
      </c>
      <c r="S10" s="676">
        <v>14.920111590159777</v>
      </c>
      <c r="T10" s="675">
        <v>0</v>
      </c>
      <c r="U10" s="676">
        <v>0</v>
      </c>
      <c r="V10" s="831">
        <f>F10+H10+J10+L10+N10+P10+R10+T10</f>
        <v>134085</v>
      </c>
      <c r="W10" s="676">
        <f t="shared" ref="V10:W27" si="0">G10+I10+K10+M10+O10+Q10+S10+U10</f>
        <v>99.999999999999986</v>
      </c>
      <c r="X10" s="678"/>
      <c r="Y10" s="832">
        <f t="shared" ref="Y10:Y27" si="1">V10/D10</f>
        <v>1.5636552343412904</v>
      </c>
    </row>
    <row r="11" spans="2:30" s="633" customFormat="1" ht="18" customHeight="1" x14ac:dyDescent="0.25">
      <c r="B11" s="682" t="s">
        <v>7</v>
      </c>
      <c r="D11" s="833">
        <v>15637</v>
      </c>
      <c r="F11" s="683">
        <v>1079</v>
      </c>
      <c r="G11" s="684">
        <v>9.5502617241747672</v>
      </c>
      <c r="H11" s="683">
        <v>5159</v>
      </c>
      <c r="I11" s="684">
        <v>13.652387565431043</v>
      </c>
      <c r="J11" s="683">
        <v>3217</v>
      </c>
      <c r="K11" s="684">
        <v>21.664352099134707</v>
      </c>
      <c r="L11" s="683">
        <v>647</v>
      </c>
      <c r="M11" s="684">
        <v>5.0849268240572592</v>
      </c>
      <c r="N11" s="683">
        <v>101</v>
      </c>
      <c r="O11" s="684">
        <v>1.6023929067407328</v>
      </c>
      <c r="P11" s="683">
        <v>1725</v>
      </c>
      <c r="Q11" s="684">
        <v>2.4676850763807288</v>
      </c>
      <c r="R11" s="683">
        <v>9546</v>
      </c>
      <c r="S11" s="684">
        <v>45.977993804080761</v>
      </c>
      <c r="T11" s="683">
        <v>0</v>
      </c>
      <c r="U11" s="684">
        <v>0</v>
      </c>
      <c r="V11" s="834">
        <f t="shared" si="0"/>
        <v>21474</v>
      </c>
      <c r="W11" s="684">
        <f t="shared" si="0"/>
        <v>100</v>
      </c>
      <c r="X11" s="678"/>
      <c r="Y11" s="835">
        <f t="shared" si="1"/>
        <v>1.3732813199462812</v>
      </c>
    </row>
    <row r="12" spans="2:30" s="633" customFormat="1" ht="22.5" customHeight="1" x14ac:dyDescent="0.25">
      <c r="B12" s="682" t="s">
        <v>37</v>
      </c>
      <c r="D12" s="833">
        <v>14012</v>
      </c>
      <c r="F12" s="685">
        <v>2560</v>
      </c>
      <c r="G12" s="684">
        <v>22.562277580071175</v>
      </c>
      <c r="H12" s="685">
        <v>3731</v>
      </c>
      <c r="I12" s="684">
        <v>8.1748856126080334</v>
      </c>
      <c r="J12" s="685">
        <v>4757</v>
      </c>
      <c r="K12" s="684">
        <v>24.789018810371125</v>
      </c>
      <c r="L12" s="685">
        <v>786</v>
      </c>
      <c r="M12" s="684">
        <v>8.8764616166751402</v>
      </c>
      <c r="N12" s="685">
        <v>72</v>
      </c>
      <c r="O12" s="684">
        <v>1.4234875444839858</v>
      </c>
      <c r="P12" s="685">
        <v>1512</v>
      </c>
      <c r="Q12" s="684">
        <v>5.2567361464158617</v>
      </c>
      <c r="R12" s="685">
        <v>5128</v>
      </c>
      <c r="S12" s="684">
        <v>28.917132689374682</v>
      </c>
      <c r="T12" s="685">
        <v>8</v>
      </c>
      <c r="U12" s="684">
        <v>0</v>
      </c>
      <c r="V12" s="834">
        <f t="shared" si="0"/>
        <v>18554</v>
      </c>
      <c r="W12" s="684">
        <f t="shared" si="0"/>
        <v>100.00000000000001</v>
      </c>
      <c r="X12" s="678"/>
      <c r="Y12" s="835">
        <f t="shared" si="1"/>
        <v>1.3241507279474736</v>
      </c>
    </row>
    <row r="13" spans="2:30" s="633" customFormat="1" ht="18" customHeight="1" x14ac:dyDescent="0.25">
      <c r="B13" s="682" t="s">
        <v>38</v>
      </c>
      <c r="D13" s="833">
        <v>13351</v>
      </c>
      <c r="F13" s="683">
        <v>2972</v>
      </c>
      <c r="G13" s="684">
        <v>21.067835441777071</v>
      </c>
      <c r="H13" s="683">
        <v>8613</v>
      </c>
      <c r="I13" s="684">
        <v>23.637812531128599</v>
      </c>
      <c r="J13" s="683">
        <v>825</v>
      </c>
      <c r="K13" s="684">
        <v>3.117840422352824</v>
      </c>
      <c r="L13" s="683">
        <v>201</v>
      </c>
      <c r="M13" s="684">
        <v>1.8926187867317461</v>
      </c>
      <c r="N13" s="683">
        <v>5</v>
      </c>
      <c r="O13" s="684">
        <v>0.28887339376431914</v>
      </c>
      <c r="P13" s="683">
        <v>46</v>
      </c>
      <c r="Q13" s="684">
        <v>0.29883454527343362</v>
      </c>
      <c r="R13" s="683">
        <v>11482</v>
      </c>
      <c r="S13" s="684">
        <v>49.696184878972012</v>
      </c>
      <c r="T13" s="683">
        <v>0</v>
      </c>
      <c r="U13" s="684">
        <v>0</v>
      </c>
      <c r="V13" s="834">
        <f t="shared" si="0"/>
        <v>24144</v>
      </c>
      <c r="W13" s="684">
        <f t="shared" si="0"/>
        <v>100</v>
      </c>
      <c r="X13" s="678"/>
      <c r="Y13" s="835">
        <f t="shared" si="1"/>
        <v>1.8084038648790353</v>
      </c>
    </row>
    <row r="14" spans="2:30" s="633" customFormat="1" ht="18" customHeight="1" x14ac:dyDescent="0.25">
      <c r="B14" s="682" t="s">
        <v>6</v>
      </c>
      <c r="D14" s="833">
        <v>13621</v>
      </c>
      <c r="F14" s="683">
        <v>1532</v>
      </c>
      <c r="G14" s="684">
        <v>1.1223131063344112</v>
      </c>
      <c r="H14" s="683">
        <v>1620</v>
      </c>
      <c r="I14" s="684">
        <v>5.0218755944455014</v>
      </c>
      <c r="J14" s="683">
        <v>1083</v>
      </c>
      <c r="K14" s="684">
        <v>0</v>
      </c>
      <c r="L14" s="683">
        <v>2557</v>
      </c>
      <c r="M14" s="684">
        <v>29.922008750237779</v>
      </c>
      <c r="N14" s="683">
        <v>82</v>
      </c>
      <c r="O14" s="684">
        <v>2.4538710291040515</v>
      </c>
      <c r="P14" s="683">
        <v>5812</v>
      </c>
      <c r="Q14" s="684">
        <v>21.742438653224273</v>
      </c>
      <c r="R14" s="683">
        <v>5670</v>
      </c>
      <c r="S14" s="684">
        <v>39.737492866653987</v>
      </c>
      <c r="T14" s="683">
        <v>0</v>
      </c>
      <c r="U14" s="684">
        <v>0</v>
      </c>
      <c r="V14" s="834">
        <f t="shared" si="0"/>
        <v>18356</v>
      </c>
      <c r="W14" s="684">
        <f t="shared" si="0"/>
        <v>100</v>
      </c>
      <c r="X14" s="678"/>
      <c r="Y14" s="835">
        <f t="shared" si="1"/>
        <v>1.3476249908229938</v>
      </c>
    </row>
    <row r="15" spans="2:30" s="633" customFormat="1" ht="18" customHeight="1" x14ac:dyDescent="0.25">
      <c r="B15" s="682" t="s">
        <v>5</v>
      </c>
      <c r="D15" s="833">
        <v>5103</v>
      </c>
      <c r="F15" s="685">
        <v>785</v>
      </c>
      <c r="G15" s="684">
        <v>0</v>
      </c>
      <c r="H15" s="685">
        <v>1790</v>
      </c>
      <c r="I15" s="684">
        <v>19.530493707647629</v>
      </c>
      <c r="J15" s="685">
        <v>446</v>
      </c>
      <c r="K15" s="684">
        <v>7.5750242013552755</v>
      </c>
      <c r="L15" s="685">
        <v>647</v>
      </c>
      <c r="M15" s="684">
        <v>11.302032913843176</v>
      </c>
      <c r="N15" s="685">
        <v>48</v>
      </c>
      <c r="O15" s="684">
        <v>2.1539206195546949</v>
      </c>
      <c r="P15" s="685">
        <v>1</v>
      </c>
      <c r="Q15" s="684">
        <v>0</v>
      </c>
      <c r="R15" s="685">
        <v>3508</v>
      </c>
      <c r="S15" s="684">
        <v>59.438528557599227</v>
      </c>
      <c r="T15" s="685">
        <v>0</v>
      </c>
      <c r="U15" s="684">
        <v>0</v>
      </c>
      <c r="V15" s="834">
        <f t="shared" si="0"/>
        <v>7225</v>
      </c>
      <c r="W15" s="684">
        <f t="shared" si="0"/>
        <v>100</v>
      </c>
      <c r="X15" s="678"/>
      <c r="Y15" s="835">
        <f t="shared" si="1"/>
        <v>1.4158338232412306</v>
      </c>
    </row>
    <row r="16" spans="2:30" s="742" customFormat="1" ht="18" customHeight="1" x14ac:dyDescent="0.25">
      <c r="B16" s="836" t="s">
        <v>4</v>
      </c>
      <c r="D16" s="837">
        <v>49321</v>
      </c>
      <c r="E16" s="820"/>
      <c r="F16" s="838">
        <v>3656</v>
      </c>
      <c r="G16" s="839">
        <v>7.7071171283070425</v>
      </c>
      <c r="H16" s="838">
        <v>15547</v>
      </c>
      <c r="I16" s="839">
        <v>15.824121227176748</v>
      </c>
      <c r="J16" s="838">
        <v>10600</v>
      </c>
      <c r="K16" s="839">
        <v>26.553637229329691</v>
      </c>
      <c r="L16" s="838">
        <v>3661</v>
      </c>
      <c r="M16" s="839">
        <v>6.8666418250320875</v>
      </c>
      <c r="N16" s="838">
        <v>4</v>
      </c>
      <c r="O16" s="839">
        <v>1.1427151906595454</v>
      </c>
      <c r="P16" s="838">
        <v>20154</v>
      </c>
      <c r="Q16" s="839">
        <v>25.539270483997846</v>
      </c>
      <c r="R16" s="838">
        <v>13533</v>
      </c>
      <c r="S16" s="839">
        <v>15.629528422970232</v>
      </c>
      <c r="T16" s="838">
        <v>1149</v>
      </c>
      <c r="U16" s="839">
        <v>0.73696849252680829</v>
      </c>
      <c r="V16" s="840">
        <f t="shared" si="0"/>
        <v>68304</v>
      </c>
      <c r="W16" s="839">
        <f t="shared" si="0"/>
        <v>100</v>
      </c>
      <c r="X16" s="841"/>
      <c r="Y16" s="835">
        <f t="shared" si="1"/>
        <v>1.3848867622310983</v>
      </c>
    </row>
    <row r="17" spans="2:25" s="742" customFormat="1" ht="18" customHeight="1" x14ac:dyDescent="0.25">
      <c r="B17" s="836" t="s">
        <v>40</v>
      </c>
      <c r="D17" s="837">
        <v>28294</v>
      </c>
      <c r="E17" s="820"/>
      <c r="F17" s="838">
        <v>4317</v>
      </c>
      <c r="G17" s="839">
        <v>13.305587605076644</v>
      </c>
      <c r="H17" s="838">
        <v>16496</v>
      </c>
      <c r="I17" s="839">
        <v>29.339047305093128</v>
      </c>
      <c r="J17" s="838">
        <v>8136</v>
      </c>
      <c r="K17" s="839">
        <v>36.084555793637712</v>
      </c>
      <c r="L17" s="838">
        <v>1120</v>
      </c>
      <c r="M17" s="839">
        <v>3.7127080929619254</v>
      </c>
      <c r="N17" s="838">
        <v>1562</v>
      </c>
      <c r="O17" s="839">
        <v>5.6576561727377612</v>
      </c>
      <c r="P17" s="838">
        <v>3245</v>
      </c>
      <c r="Q17" s="839">
        <v>8.2330641173561894</v>
      </c>
      <c r="R17" s="838">
        <v>3293</v>
      </c>
      <c r="S17" s="839">
        <v>3.6302950387341353</v>
      </c>
      <c r="T17" s="838">
        <v>2</v>
      </c>
      <c r="U17" s="839">
        <v>3.708587440250536E-2</v>
      </c>
      <c r="V17" s="840">
        <f t="shared" si="0"/>
        <v>38171</v>
      </c>
      <c r="W17" s="839">
        <f t="shared" si="0"/>
        <v>100</v>
      </c>
      <c r="X17" s="841"/>
      <c r="Y17" s="835">
        <f t="shared" si="1"/>
        <v>1.3490846115784265</v>
      </c>
    </row>
    <row r="18" spans="2:25" s="742" customFormat="1" ht="18" customHeight="1" x14ac:dyDescent="0.25">
      <c r="B18" s="836" t="s">
        <v>41</v>
      </c>
      <c r="D18" s="837">
        <v>90982</v>
      </c>
      <c r="E18" s="820"/>
      <c r="F18" s="838">
        <v>2</v>
      </c>
      <c r="G18" s="839">
        <v>0.11792867955081494</v>
      </c>
      <c r="H18" s="838">
        <v>18981</v>
      </c>
      <c r="I18" s="839">
        <v>17.203506178054706</v>
      </c>
      <c r="J18" s="838">
        <v>14622</v>
      </c>
      <c r="K18" s="839">
        <v>23.951842855634176</v>
      </c>
      <c r="L18" s="838">
        <v>3268</v>
      </c>
      <c r="M18" s="839">
        <v>4.6309008343014044</v>
      </c>
      <c r="N18" s="838">
        <v>3147</v>
      </c>
      <c r="O18" s="839">
        <v>4.7998732706727214</v>
      </c>
      <c r="P18" s="838">
        <v>5743</v>
      </c>
      <c r="Q18" s="839">
        <v>6.3575879184707995</v>
      </c>
      <c r="R18" s="838">
        <v>64262</v>
      </c>
      <c r="S18" s="839">
        <v>42.934840004224313</v>
      </c>
      <c r="T18" s="838">
        <v>7</v>
      </c>
      <c r="U18" s="839">
        <v>3.5202590910691028E-3</v>
      </c>
      <c r="V18" s="840">
        <f t="shared" si="0"/>
        <v>110032</v>
      </c>
      <c r="W18" s="839">
        <f t="shared" si="0"/>
        <v>100.00000000000001</v>
      </c>
      <c r="X18" s="841"/>
      <c r="Y18" s="835">
        <f t="shared" si="1"/>
        <v>1.2093820755753886</v>
      </c>
    </row>
    <row r="19" spans="2:25" s="742" customFormat="1" ht="18" customHeight="1" x14ac:dyDescent="0.25">
      <c r="B19" s="836" t="s">
        <v>3</v>
      </c>
      <c r="D19" s="837">
        <v>55658</v>
      </c>
      <c r="E19" s="820"/>
      <c r="F19" s="838">
        <v>1295</v>
      </c>
      <c r="G19" s="839">
        <v>2.6363906960921888</v>
      </c>
      <c r="H19" s="838">
        <v>32483</v>
      </c>
      <c r="I19" s="839">
        <v>2.1814006888633752</v>
      </c>
      <c r="J19" s="838">
        <v>2925</v>
      </c>
      <c r="K19" s="839">
        <v>0.29340477101671131</v>
      </c>
      <c r="L19" s="838">
        <v>2201</v>
      </c>
      <c r="M19" s="839">
        <v>6.7525619764425731</v>
      </c>
      <c r="N19" s="838">
        <v>928</v>
      </c>
      <c r="O19" s="839">
        <v>4.8262958710719905</v>
      </c>
      <c r="P19" s="838">
        <v>7769</v>
      </c>
      <c r="Q19" s="839">
        <v>19.628353956712164</v>
      </c>
      <c r="R19" s="838">
        <v>38143</v>
      </c>
      <c r="S19" s="839">
        <v>63.673087553684567</v>
      </c>
      <c r="T19" s="838">
        <v>133</v>
      </c>
      <c r="U19" s="839">
        <v>8.5044861164264157E-3</v>
      </c>
      <c r="V19" s="840">
        <f t="shared" si="0"/>
        <v>85877</v>
      </c>
      <c r="W19" s="839">
        <f t="shared" si="0"/>
        <v>99.999999999999986</v>
      </c>
      <c r="X19" s="841"/>
      <c r="Y19" s="835">
        <f t="shared" si="1"/>
        <v>1.5429408171332064</v>
      </c>
    </row>
    <row r="20" spans="2:25" s="633" customFormat="1" ht="18" customHeight="1" x14ac:dyDescent="0.25">
      <c r="B20" s="836" t="s">
        <v>2</v>
      </c>
      <c r="D20" s="833">
        <v>12137</v>
      </c>
      <c r="F20" s="683">
        <v>942</v>
      </c>
      <c r="G20" s="684">
        <v>8.8888888888888893</v>
      </c>
      <c r="H20" s="683">
        <v>3670</v>
      </c>
      <c r="I20" s="684">
        <v>7.0230607966457024</v>
      </c>
      <c r="J20" s="683">
        <v>443</v>
      </c>
      <c r="K20" s="684">
        <v>5.2725366876310273</v>
      </c>
      <c r="L20" s="683">
        <v>737</v>
      </c>
      <c r="M20" s="684">
        <v>6.6876310272536692</v>
      </c>
      <c r="N20" s="683">
        <v>38</v>
      </c>
      <c r="O20" s="684">
        <v>1.519916142557652</v>
      </c>
      <c r="P20" s="683">
        <v>7377</v>
      </c>
      <c r="Q20" s="684">
        <v>53.574423480083858</v>
      </c>
      <c r="R20" s="683">
        <v>2255</v>
      </c>
      <c r="S20" s="684">
        <v>17.033542976939202</v>
      </c>
      <c r="T20" s="683">
        <v>0</v>
      </c>
      <c r="U20" s="684">
        <v>0</v>
      </c>
      <c r="V20" s="834">
        <f t="shared" si="0"/>
        <v>15462</v>
      </c>
      <c r="W20" s="684">
        <f t="shared" si="0"/>
        <v>100</v>
      </c>
      <c r="X20" s="678"/>
      <c r="Y20" s="835">
        <f t="shared" si="1"/>
        <v>1.2739556727362611</v>
      </c>
    </row>
    <row r="21" spans="2:25" s="633" customFormat="1" ht="18" customHeight="1" x14ac:dyDescent="0.25">
      <c r="B21" s="682" t="s">
        <v>35</v>
      </c>
      <c r="D21" s="833">
        <v>24492</v>
      </c>
      <c r="F21" s="683">
        <v>2389</v>
      </c>
      <c r="G21" s="684">
        <v>9.48509485094851</v>
      </c>
      <c r="H21" s="683">
        <v>7600</v>
      </c>
      <c r="I21" s="684">
        <v>13.467175488081411</v>
      </c>
      <c r="J21" s="683">
        <v>7438</v>
      </c>
      <c r="K21" s="684">
        <v>37.735744704385816</v>
      </c>
      <c r="L21" s="683">
        <v>3894</v>
      </c>
      <c r="M21" s="684">
        <v>10.646535036778939</v>
      </c>
      <c r="N21" s="683">
        <v>152</v>
      </c>
      <c r="O21" s="684">
        <v>5.0992754825507438</v>
      </c>
      <c r="P21" s="683">
        <v>5063</v>
      </c>
      <c r="Q21" s="684">
        <v>7.2838891654222664</v>
      </c>
      <c r="R21" s="683">
        <v>7813</v>
      </c>
      <c r="S21" s="684">
        <v>16.276754604280736</v>
      </c>
      <c r="T21" s="683">
        <v>3</v>
      </c>
      <c r="U21" s="684">
        <v>5.5306675515734748E-3</v>
      </c>
      <c r="V21" s="834">
        <f t="shared" si="0"/>
        <v>34352</v>
      </c>
      <c r="W21" s="684">
        <f t="shared" si="0"/>
        <v>99.999999999999986</v>
      </c>
      <c r="X21" s="678"/>
      <c r="Y21" s="835">
        <f t="shared" si="1"/>
        <v>1.4025804344275681</v>
      </c>
    </row>
    <row r="22" spans="2:25" s="633" customFormat="1" ht="21" customHeight="1" x14ac:dyDescent="0.25">
      <c r="B22" s="682" t="s">
        <v>42</v>
      </c>
      <c r="D22" s="833">
        <v>55083</v>
      </c>
      <c r="F22" s="683">
        <v>976</v>
      </c>
      <c r="G22" s="684">
        <v>0.68948988809615985</v>
      </c>
      <c r="H22" s="683">
        <v>32104</v>
      </c>
      <c r="I22" s="684">
        <v>38.969083568386701</v>
      </c>
      <c r="J22" s="683">
        <v>18020</v>
      </c>
      <c r="K22" s="684">
        <v>31.722065519974926</v>
      </c>
      <c r="L22" s="683">
        <v>3478</v>
      </c>
      <c r="M22" s="684">
        <v>6.2533414449790756</v>
      </c>
      <c r="N22" s="683">
        <v>1300</v>
      </c>
      <c r="O22" s="684">
        <v>2.9736555868960051</v>
      </c>
      <c r="P22" s="683">
        <v>4969</v>
      </c>
      <c r="Q22" s="684">
        <v>4.5664878417491659</v>
      </c>
      <c r="R22" s="683">
        <v>14516</v>
      </c>
      <c r="S22" s="684">
        <v>14.824032594067438</v>
      </c>
      <c r="T22" s="683">
        <v>1</v>
      </c>
      <c r="U22" s="684">
        <v>1.8435558505244917E-3</v>
      </c>
      <c r="V22" s="834">
        <f t="shared" si="0"/>
        <v>75364</v>
      </c>
      <c r="W22" s="684">
        <f t="shared" si="0"/>
        <v>99.999999999999986</v>
      </c>
      <c r="X22" s="678"/>
      <c r="Y22" s="835">
        <f t="shared" si="1"/>
        <v>1.3681898226313018</v>
      </c>
    </row>
    <row r="23" spans="2:25" s="633" customFormat="1" ht="18" customHeight="1" x14ac:dyDescent="0.25">
      <c r="B23" s="682" t="s">
        <v>43</v>
      </c>
      <c r="D23" s="833">
        <v>13470</v>
      </c>
      <c r="F23" s="683">
        <v>483</v>
      </c>
      <c r="G23" s="684">
        <v>5.7716568544995797</v>
      </c>
      <c r="H23" s="683">
        <v>6016</v>
      </c>
      <c r="I23" s="684">
        <v>26.377207737594617</v>
      </c>
      <c r="J23" s="683">
        <v>2099</v>
      </c>
      <c r="K23" s="684">
        <v>6.8544995794785537</v>
      </c>
      <c r="L23" s="683">
        <v>667</v>
      </c>
      <c r="M23" s="684">
        <v>5.6244743481917574</v>
      </c>
      <c r="N23" s="683">
        <v>23</v>
      </c>
      <c r="O23" s="684">
        <v>0.48359966358284273</v>
      </c>
      <c r="P23" s="683">
        <v>183</v>
      </c>
      <c r="Q23" s="684">
        <v>7.0962994112699747</v>
      </c>
      <c r="R23" s="683">
        <v>8708</v>
      </c>
      <c r="S23" s="684">
        <v>47.792262405382672</v>
      </c>
      <c r="T23" s="683">
        <v>1</v>
      </c>
      <c r="U23" s="684">
        <v>0</v>
      </c>
      <c r="V23" s="834">
        <f>F23+H23+J23+L23+N23+P23+R23+T23</f>
        <v>18180</v>
      </c>
      <c r="W23" s="684">
        <f t="shared" si="0"/>
        <v>100</v>
      </c>
      <c r="X23" s="678"/>
      <c r="Y23" s="835">
        <f t="shared" si="1"/>
        <v>1.3496659242761693</v>
      </c>
    </row>
    <row r="24" spans="2:25" s="633" customFormat="1" ht="22.5" customHeight="1" x14ac:dyDescent="0.25">
      <c r="B24" s="682" t="s">
        <v>44</v>
      </c>
      <c r="D24" s="833">
        <v>6644</v>
      </c>
      <c r="F24" s="685">
        <v>1328</v>
      </c>
      <c r="G24" s="686">
        <v>7.9028995279838163</v>
      </c>
      <c r="H24" s="685">
        <v>1952</v>
      </c>
      <c r="I24" s="684">
        <v>17.80175320296696</v>
      </c>
      <c r="J24" s="685">
        <v>649</v>
      </c>
      <c r="K24" s="684">
        <v>7.026298044504383</v>
      </c>
      <c r="L24" s="685">
        <v>257</v>
      </c>
      <c r="M24" s="684">
        <v>1.2946729602157789</v>
      </c>
      <c r="N24" s="685">
        <v>84</v>
      </c>
      <c r="O24" s="684">
        <v>2.4679703304113283</v>
      </c>
      <c r="P24" s="685">
        <v>749</v>
      </c>
      <c r="Q24" s="684">
        <v>3.236682400539447</v>
      </c>
      <c r="R24" s="685">
        <v>5185</v>
      </c>
      <c r="S24" s="684">
        <v>60.229265003371545</v>
      </c>
      <c r="T24" s="685">
        <v>14</v>
      </c>
      <c r="U24" s="684">
        <v>4.0458530006743092E-2</v>
      </c>
      <c r="V24" s="842">
        <f t="shared" si="0"/>
        <v>10218</v>
      </c>
      <c r="W24" s="684">
        <f t="shared" si="0"/>
        <v>99.999999999999986</v>
      </c>
      <c r="X24" s="678"/>
      <c r="Y24" s="835">
        <f t="shared" si="1"/>
        <v>1.5379289584587599</v>
      </c>
    </row>
    <row r="25" spans="2:25" s="633" customFormat="1" ht="18" customHeight="1" x14ac:dyDescent="0.25">
      <c r="B25" s="682" t="s">
        <v>45</v>
      </c>
      <c r="D25" s="833">
        <v>29565</v>
      </c>
      <c r="F25" s="685">
        <v>393</v>
      </c>
      <c r="G25" s="686">
        <v>0.14814347853495555</v>
      </c>
      <c r="H25" s="685">
        <v>13235</v>
      </c>
      <c r="I25" s="684">
        <v>26.640610225052008</v>
      </c>
      <c r="J25" s="685">
        <v>2776</v>
      </c>
      <c r="K25" s="684">
        <v>10.29754775263191</v>
      </c>
      <c r="L25" s="685">
        <v>2522</v>
      </c>
      <c r="M25" s="684">
        <v>7.0888230473428733</v>
      </c>
      <c r="N25" s="685">
        <v>2369</v>
      </c>
      <c r="O25" s="684">
        <v>6.2819138876631158</v>
      </c>
      <c r="P25" s="685">
        <v>30</v>
      </c>
      <c r="Q25" s="684">
        <v>0.15444745634495366</v>
      </c>
      <c r="R25" s="685">
        <v>17683</v>
      </c>
      <c r="S25" s="684">
        <v>42.274475193847316</v>
      </c>
      <c r="T25" s="685">
        <v>2582</v>
      </c>
      <c r="U25" s="684">
        <v>7.1140389585828654</v>
      </c>
      <c r="V25" s="842">
        <f t="shared" si="0"/>
        <v>41590</v>
      </c>
      <c r="W25" s="684">
        <f t="shared" si="0"/>
        <v>100</v>
      </c>
      <c r="X25" s="678"/>
      <c r="Y25" s="835">
        <f t="shared" si="1"/>
        <v>1.4067309318450871</v>
      </c>
    </row>
    <row r="26" spans="2:25" s="633" customFormat="1" ht="18" customHeight="1" x14ac:dyDescent="0.25">
      <c r="B26" s="682" t="s">
        <v>46</v>
      </c>
      <c r="D26" s="833">
        <v>2926</v>
      </c>
      <c r="F26" s="685">
        <v>171</v>
      </c>
      <c r="G26" s="686">
        <v>4.0505508749189891</v>
      </c>
      <c r="H26" s="685">
        <v>1977</v>
      </c>
      <c r="I26" s="684">
        <v>34.348671419313028</v>
      </c>
      <c r="J26" s="685">
        <v>1614</v>
      </c>
      <c r="K26" s="684">
        <v>46.953985742060922</v>
      </c>
      <c r="L26" s="685">
        <v>255</v>
      </c>
      <c r="M26" s="684">
        <v>6.675307841866494</v>
      </c>
      <c r="N26" s="685">
        <v>118</v>
      </c>
      <c r="O26" s="684">
        <v>3.6292935839274141</v>
      </c>
      <c r="P26" s="685">
        <v>26</v>
      </c>
      <c r="Q26" s="684">
        <v>4.2125729099157487</v>
      </c>
      <c r="R26" s="685">
        <v>4</v>
      </c>
      <c r="S26" s="684">
        <v>0.12961762799740764</v>
      </c>
      <c r="T26" s="685">
        <v>0</v>
      </c>
      <c r="U26" s="684">
        <v>0</v>
      </c>
      <c r="V26" s="842">
        <f t="shared" si="0"/>
        <v>4165</v>
      </c>
      <c r="W26" s="684">
        <f t="shared" si="0"/>
        <v>100.00000000000001</v>
      </c>
      <c r="X26" s="678"/>
      <c r="Y26" s="835">
        <f t="shared" si="1"/>
        <v>1.4234449760765551</v>
      </c>
    </row>
    <row r="27" spans="2:25" s="633" customFormat="1" ht="18" customHeight="1" x14ac:dyDescent="0.25">
      <c r="B27" s="682" t="s">
        <v>1</v>
      </c>
      <c r="D27" s="833">
        <v>1133</v>
      </c>
      <c r="F27" s="685">
        <v>266</v>
      </c>
      <c r="G27" s="686">
        <v>16.482582837723026</v>
      </c>
      <c r="H27" s="685">
        <v>323</v>
      </c>
      <c r="I27" s="684">
        <v>25.06372132540357</v>
      </c>
      <c r="J27" s="685">
        <v>488</v>
      </c>
      <c r="K27" s="684">
        <v>33.389974511469838</v>
      </c>
      <c r="L27" s="685">
        <v>17</v>
      </c>
      <c r="M27" s="684">
        <v>2.2090059473237043</v>
      </c>
      <c r="N27" s="685">
        <v>0</v>
      </c>
      <c r="O27" s="684">
        <v>0.16992353440951571</v>
      </c>
      <c r="P27" s="685">
        <v>1</v>
      </c>
      <c r="Q27" s="684">
        <v>8.4961767204757857E-2</v>
      </c>
      <c r="R27" s="685">
        <v>480</v>
      </c>
      <c r="S27" s="684">
        <v>22.59983007646559</v>
      </c>
      <c r="T27" s="685">
        <v>0</v>
      </c>
      <c r="U27" s="684">
        <v>0</v>
      </c>
      <c r="V27" s="834">
        <f t="shared" si="0"/>
        <v>1575</v>
      </c>
      <c r="W27" s="684">
        <f t="shared" si="0"/>
        <v>100</v>
      </c>
      <c r="X27" s="678"/>
      <c r="Y27" s="835">
        <f t="shared" si="1"/>
        <v>1.3901147396293028</v>
      </c>
    </row>
    <row r="28" spans="2:25" s="633" customFormat="1" ht="8.25" customHeight="1" x14ac:dyDescent="0.25">
      <c r="B28" s="688"/>
      <c r="D28" s="843"/>
      <c r="F28" s="689"/>
      <c r="G28" s="844"/>
      <c r="H28" s="689"/>
      <c r="I28" s="845"/>
      <c r="J28" s="689"/>
      <c r="K28" s="845"/>
      <c r="L28" s="689"/>
      <c r="M28" s="845"/>
      <c r="N28" s="689"/>
      <c r="O28" s="844"/>
      <c r="P28" s="689"/>
      <c r="Q28" s="844"/>
      <c r="R28" s="689"/>
      <c r="S28" s="844"/>
      <c r="T28" s="689"/>
      <c r="U28" s="844"/>
      <c r="V28" s="691"/>
      <c r="W28" s="845"/>
      <c r="X28" s="678"/>
      <c r="Y28" s="846"/>
    </row>
    <row r="29" spans="2:25" s="633" customFormat="1" ht="3" customHeight="1" x14ac:dyDescent="0.25">
      <c r="B29" s="630"/>
      <c r="C29" s="631"/>
      <c r="D29" s="847"/>
      <c r="E29" s="631"/>
      <c r="F29" s="630"/>
      <c r="G29" s="630"/>
      <c r="H29" s="630"/>
      <c r="I29" s="630"/>
      <c r="J29" s="630"/>
      <c r="K29" s="630"/>
      <c r="L29" s="630"/>
      <c r="M29" s="630"/>
      <c r="N29" s="630"/>
      <c r="O29" s="630"/>
      <c r="P29" s="630"/>
      <c r="Q29" s="630"/>
      <c r="R29" s="630"/>
      <c r="S29" s="630"/>
      <c r="T29" s="630"/>
      <c r="U29" s="630"/>
      <c r="V29" s="848"/>
      <c r="W29" s="630"/>
      <c r="X29" s="630"/>
      <c r="Y29" s="630"/>
    </row>
    <row r="30" spans="2:25" s="918" customFormat="1" ht="20.25" customHeight="1" x14ac:dyDescent="0.25">
      <c r="B30" s="1253" t="s">
        <v>0</v>
      </c>
      <c r="C30" s="1229"/>
      <c r="D30" s="1274">
        <f>SUM(D10:D29)</f>
        <v>517180</v>
      </c>
      <c r="E30" s="1229"/>
      <c r="F30" s="1254">
        <f>SUM(F10:F27)</f>
        <v>25721</v>
      </c>
      <c r="G30" s="1255">
        <f>F30*100/$V30</f>
        <v>3.5373414309447582</v>
      </c>
      <c r="H30" s="1254">
        <f>SUM(H10:H27)</f>
        <v>224607</v>
      </c>
      <c r="I30" s="1255">
        <f>H30*100/$V30</f>
        <v>30.889609532296927</v>
      </c>
      <c r="J30" s="1254">
        <f>SUM(J10:J27)</f>
        <v>139827</v>
      </c>
      <c r="K30" s="1255">
        <f>J30*100/$V30</f>
        <v>19.230039277816285</v>
      </c>
      <c r="L30" s="1254">
        <f>SUM(L10:L27)</f>
        <v>27528</v>
      </c>
      <c r="M30" s="1255">
        <f>L30*100/$V30</f>
        <v>3.78585338482358</v>
      </c>
      <c r="N30" s="1254">
        <f>SUM(N10:N27)</f>
        <v>10127</v>
      </c>
      <c r="O30" s="1255">
        <f>N30*100/$V30</f>
        <v>1.3927396551913831</v>
      </c>
      <c r="P30" s="1254">
        <f>SUM(P10:P27)</f>
        <v>64525</v>
      </c>
      <c r="Q30" s="1255">
        <f>P30*100/$V30</f>
        <v>8.873953416729929</v>
      </c>
      <c r="R30" s="1254">
        <f>SUM(R10:R27)</f>
        <v>230893</v>
      </c>
      <c r="S30" s="1255">
        <f>R30*100/$V30</f>
        <v>31.754106567206875</v>
      </c>
      <c r="T30" s="1254">
        <f>SUM(T10:T28)</f>
        <v>3900</v>
      </c>
      <c r="U30" s="1255">
        <f>T30*100/$V30</f>
        <v>0.53635673499026304</v>
      </c>
      <c r="V30" s="1254">
        <f>SUM(V10:V27)</f>
        <v>727128</v>
      </c>
      <c r="W30" s="1255">
        <f>G30+I30+K30+M30+O30+Q30+S30+U30</f>
        <v>100</v>
      </c>
      <c r="X30" s="1271"/>
      <c r="Y30" s="1272">
        <f>(V30/D30)</f>
        <v>1.4059476391198422</v>
      </c>
    </row>
    <row r="31" spans="2:25" s="631" customFormat="1" ht="5.25" customHeight="1" x14ac:dyDescent="0.25">
      <c r="B31" s="644"/>
      <c r="C31" s="645"/>
      <c r="D31" s="646"/>
      <c r="E31" s="645"/>
      <c r="F31" s="646"/>
      <c r="G31" s="849"/>
      <c r="H31" s="646"/>
      <c r="I31" s="849"/>
      <c r="J31" s="646"/>
      <c r="K31" s="849"/>
      <c r="L31" s="646"/>
      <c r="M31" s="849"/>
      <c r="N31" s="646"/>
      <c r="O31" s="849"/>
      <c r="P31" s="646"/>
      <c r="Q31" s="849"/>
      <c r="R31" s="646"/>
      <c r="S31" s="849"/>
      <c r="T31" s="646"/>
      <c r="U31" s="849"/>
      <c r="V31" s="646"/>
      <c r="W31" s="849"/>
      <c r="X31" s="849"/>
      <c r="Y31" s="849"/>
    </row>
    <row r="32" spans="2:25" s="697" customFormat="1" ht="18.75" customHeight="1" x14ac:dyDescent="0.25">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35">
      <c r="B33" s="698" t="s">
        <v>47</v>
      </c>
      <c r="Q33" s="1351"/>
      <c r="R33" s="1351"/>
      <c r="S33" s="1351"/>
      <c r="T33" s="1351"/>
      <c r="X33" s="697"/>
      <c r="Y33" s="697"/>
    </row>
    <row r="34" spans="2:25" s="852" customFormat="1" x14ac:dyDescent="0.25">
      <c r="Q34" s="1351"/>
      <c r="R34" s="1351"/>
      <c r="S34" s="1351"/>
      <c r="T34" s="1351"/>
      <c r="X34" s="697"/>
      <c r="Y34" s="697"/>
    </row>
    <row r="35" spans="2:25" s="852" customFormat="1" x14ac:dyDescent="0.25">
      <c r="B35" s="852" t="s">
        <v>39</v>
      </c>
      <c r="D35" s="852" t="e">
        <f>GETPIVOTDATA("Cuenta número de expedientes",#REF!,"CCAA",$B35,"Grado Resuelto",$B$1)</f>
        <v>#REF!</v>
      </c>
      <c r="N35" s="852" t="e">
        <f>GETPIVOTDATA("ID PRESTACION
COUNT",#REF!,"
CCAA",$B35,"
Tipo Prestación",N$1,"Grado Resuelto",$B$1)</f>
        <v>#REF!</v>
      </c>
      <c r="Q35" s="1351"/>
      <c r="R35" s="1351"/>
      <c r="S35" s="1351"/>
      <c r="T35" s="1351"/>
      <c r="X35" s="697"/>
      <c r="Y35" s="697"/>
    </row>
    <row r="36" spans="2:25" s="852" customFormat="1" x14ac:dyDescent="0.25">
      <c r="B36" s="852" t="s">
        <v>47</v>
      </c>
      <c r="D36" s="853" t="e">
        <f>GETPIVOTDATA("Cuenta número de expedientes",#REF!,"CCAA",$B36,"Grado Resuelto",$B$1)</f>
        <v>#REF!</v>
      </c>
      <c r="N36" s="852" t="e">
        <f>GETPIVOTDATA("ID PRESTACION
COUNT",#REF!,"
CCAA",$B36,"
Tipo Prestación",N$1,"Grado Resuelto",$B$1)</f>
        <v>#REF!</v>
      </c>
      <c r="Q36" s="1351"/>
      <c r="R36" s="1351"/>
      <c r="S36" s="1351"/>
      <c r="T36" s="1352"/>
      <c r="U36" s="697"/>
    </row>
    <row r="37" spans="2:25" s="852" customFormat="1" x14ac:dyDescent="0.25">
      <c r="Q37" s="1351"/>
      <c r="R37" s="1351"/>
      <c r="S37" s="1351"/>
      <c r="T37" s="1352"/>
      <c r="U37" s="697"/>
    </row>
    <row r="38" spans="2:25" s="852" customFormat="1" x14ac:dyDescent="0.25">
      <c r="Q38" s="1351"/>
      <c r="R38" s="1351"/>
      <c r="S38" s="1351"/>
      <c r="T38" s="1352"/>
      <c r="U38" s="697"/>
    </row>
    <row r="39" spans="2:25" s="852" customFormat="1" x14ac:dyDescent="0.25">
      <c r="B39" s="1351"/>
      <c r="C39" s="1351"/>
      <c r="D39" s="1351"/>
      <c r="E39" s="1351"/>
      <c r="F39" s="1351"/>
      <c r="G39" s="1351"/>
      <c r="H39" s="1351"/>
      <c r="I39" s="1351"/>
      <c r="J39" s="1351"/>
      <c r="K39" s="1351"/>
      <c r="L39" s="1351"/>
      <c r="M39" s="1351"/>
      <c r="N39" s="1351"/>
      <c r="O39" s="1351"/>
      <c r="P39" s="1351"/>
      <c r="Q39" s="1351"/>
      <c r="R39" s="1351"/>
      <c r="S39" s="1351"/>
      <c r="T39" s="1352"/>
      <c r="U39" s="697"/>
    </row>
    <row r="40" spans="2:25" s="852" customFormat="1" x14ac:dyDescent="0.25">
      <c r="B40" s="1351"/>
      <c r="C40" s="1351"/>
      <c r="D40" s="1351"/>
      <c r="E40" s="1351"/>
      <c r="F40" s="1351"/>
      <c r="G40" s="1351"/>
      <c r="H40" s="1351"/>
      <c r="I40" s="1351"/>
      <c r="J40" s="1351"/>
      <c r="K40" s="1351"/>
      <c r="L40" s="1351"/>
      <c r="M40" s="1351"/>
      <c r="N40" s="1351"/>
      <c r="O40" s="1351"/>
      <c r="P40" s="1351"/>
      <c r="Q40" s="1351"/>
      <c r="R40" s="1351"/>
      <c r="S40" s="1351"/>
      <c r="T40" s="1352"/>
      <c r="U40" s="697"/>
    </row>
    <row r="41" spans="2:25" s="852" customFormat="1" x14ac:dyDescent="0.25">
      <c r="B41" s="1351"/>
      <c r="C41" s="1351"/>
      <c r="D41" s="1351"/>
      <c r="E41" s="1351"/>
      <c r="F41" s="1351"/>
      <c r="G41" s="1351"/>
      <c r="H41" s="1351"/>
      <c r="I41" s="1351"/>
      <c r="J41" s="1351"/>
      <c r="K41" s="1351"/>
      <c r="L41" s="1351"/>
      <c r="M41" s="1351"/>
      <c r="N41" s="1351"/>
      <c r="O41" s="1351"/>
      <c r="P41" s="1351"/>
      <c r="Q41" s="1351"/>
      <c r="R41" s="1351"/>
      <c r="S41" s="1351"/>
      <c r="T41" s="1352"/>
      <c r="U41" s="697"/>
    </row>
    <row r="42" spans="2:25" s="852" customFormat="1" x14ac:dyDescent="0.25">
      <c r="B42" s="1351"/>
      <c r="C42" s="1351"/>
      <c r="D42" s="1351"/>
      <c r="E42" s="1351"/>
      <c r="F42" s="1351"/>
      <c r="G42" s="1351"/>
      <c r="H42" s="1351"/>
      <c r="I42" s="1351"/>
      <c r="J42" s="1351"/>
      <c r="K42" s="1351"/>
      <c r="L42" s="1351"/>
      <c r="M42" s="1351"/>
      <c r="N42" s="1351"/>
      <c r="O42" s="1351"/>
      <c r="P42" s="1351"/>
      <c r="Q42" s="1351"/>
      <c r="R42" s="1351"/>
      <c r="S42" s="1351"/>
      <c r="T42" s="1352"/>
      <c r="U42" s="697"/>
    </row>
    <row r="43" spans="2:25" s="820" customFormat="1" x14ac:dyDescent="0.25">
      <c r="B43" s="1351"/>
      <c r="C43" s="1351"/>
      <c r="D43" s="1351"/>
      <c r="E43" s="1351"/>
      <c r="F43" s="1351"/>
      <c r="G43" s="1351"/>
      <c r="H43" s="1351"/>
      <c r="I43" s="1351"/>
      <c r="J43" s="1351"/>
      <c r="K43" s="1351"/>
      <c r="L43" s="1351"/>
      <c r="M43" s="1351"/>
      <c r="N43" s="1351"/>
      <c r="O43" s="1351"/>
      <c r="P43" s="1351"/>
      <c r="Q43" s="1351"/>
      <c r="R43" s="1351"/>
      <c r="S43" s="1351"/>
      <c r="T43" s="1352"/>
      <c r="U43" s="918"/>
    </row>
    <row r="44" spans="2:25" s="820" customFormat="1" x14ac:dyDescent="0.25">
      <c r="B44" s="1351"/>
      <c r="C44" s="1351"/>
      <c r="D44" s="1351"/>
      <c r="E44" s="1351"/>
      <c r="F44" s="1351"/>
      <c r="G44" s="1351"/>
      <c r="H44" s="1351"/>
      <c r="I44" s="1351"/>
      <c r="J44" s="1351"/>
      <c r="K44" s="1351"/>
      <c r="L44" s="1351"/>
      <c r="M44" s="1351"/>
      <c r="N44" s="1351"/>
      <c r="O44" s="1351"/>
      <c r="P44" s="1351"/>
      <c r="Q44" s="1351"/>
      <c r="R44" s="1351"/>
      <c r="S44" s="1351"/>
      <c r="T44" s="1352"/>
      <c r="U44" s="918"/>
    </row>
    <row r="45" spans="2:25" s="820" customFormat="1" x14ac:dyDescent="0.25">
      <c r="B45" s="1351"/>
      <c r="C45" s="1351"/>
      <c r="D45" s="1351"/>
      <c r="E45" s="1351"/>
      <c r="F45" s="1351"/>
      <c r="G45" s="1351"/>
      <c r="H45" s="1351"/>
      <c r="I45" s="1351"/>
      <c r="J45" s="1351"/>
      <c r="K45" s="1351"/>
      <c r="L45" s="1351"/>
      <c r="M45" s="1351"/>
      <c r="N45" s="1351"/>
      <c r="O45" s="1351"/>
      <c r="P45" s="1351"/>
      <c r="Q45" s="1351"/>
      <c r="R45" s="1351"/>
      <c r="S45" s="1351"/>
      <c r="T45" s="1352"/>
      <c r="U45" s="918"/>
    </row>
    <row r="46" spans="2:25" s="820" customFormat="1" x14ac:dyDescent="0.25">
      <c r="B46" s="1351"/>
      <c r="C46" s="1351"/>
      <c r="D46" s="1351"/>
      <c r="E46" s="1351"/>
      <c r="F46" s="1351"/>
      <c r="G46" s="1351"/>
      <c r="H46" s="1351"/>
      <c r="I46" s="1351"/>
      <c r="J46" s="1351"/>
      <c r="K46" s="1351"/>
      <c r="L46" s="1351"/>
      <c r="M46" s="1351"/>
      <c r="N46" s="1351"/>
      <c r="O46" s="1351"/>
      <c r="P46" s="1351"/>
      <c r="Q46" s="1351"/>
      <c r="R46" s="1351"/>
      <c r="S46" s="1351"/>
      <c r="T46" s="1352"/>
      <c r="U46" s="918"/>
    </row>
    <row r="47" spans="2:25" s="820" customFormat="1" x14ac:dyDescent="0.25">
      <c r="B47" s="1351"/>
      <c r="C47" s="1351"/>
      <c r="D47" s="1351"/>
      <c r="E47" s="1351"/>
      <c r="F47" s="1351"/>
      <c r="G47" s="1351"/>
      <c r="H47" s="1351"/>
      <c r="I47" s="1351"/>
      <c r="J47" s="1351"/>
      <c r="K47" s="1351"/>
      <c r="L47" s="1351"/>
      <c r="M47" s="1351"/>
      <c r="N47" s="1351"/>
      <c r="O47" s="1351"/>
      <c r="P47" s="1351"/>
      <c r="Q47" s="1351"/>
      <c r="R47" s="1351"/>
      <c r="S47" s="1351"/>
      <c r="T47" s="1352"/>
      <c r="U47" s="918"/>
    </row>
    <row r="48" spans="2:25" s="820" customFormat="1" x14ac:dyDescent="0.25">
      <c r="T48" s="918"/>
      <c r="U48" s="918"/>
    </row>
    <row r="49" spans="20:25" x14ac:dyDescent="0.25">
      <c r="T49" s="732"/>
      <c r="U49" s="732"/>
      <c r="X49" s="615"/>
      <c r="Y49" s="615"/>
    </row>
    <row r="50" spans="20:25" x14ac:dyDescent="0.25">
      <c r="T50" s="732"/>
      <c r="U50" s="732"/>
      <c r="X50" s="615"/>
      <c r="Y50" s="615"/>
    </row>
    <row r="51" spans="20:25" x14ac:dyDescent="0.25">
      <c r="T51" s="732"/>
      <c r="U51" s="732"/>
      <c r="X51" s="615"/>
      <c r="Y51" s="615"/>
    </row>
    <row r="52" spans="20:25" x14ac:dyDescent="0.25">
      <c r="T52" s="732"/>
      <c r="U52" s="732"/>
      <c r="X52" s="615"/>
      <c r="Y52" s="615"/>
    </row>
    <row r="53" spans="20:25" x14ac:dyDescent="0.25">
      <c r="T53" s="732"/>
      <c r="U53" s="732"/>
      <c r="X53" s="615"/>
      <c r="Y53" s="615"/>
    </row>
    <row r="54" spans="20:25" x14ac:dyDescent="0.25">
      <c r="T54" s="732"/>
      <c r="U54" s="732"/>
      <c r="X54" s="615"/>
      <c r="Y54" s="615"/>
    </row>
    <row r="55" spans="20:25" x14ac:dyDescent="0.25">
      <c r="T55" s="732"/>
      <c r="U55" s="732"/>
      <c r="X55" s="615"/>
      <c r="Y55" s="615"/>
    </row>
    <row r="56" spans="20:25" x14ac:dyDescent="0.25">
      <c r="T56" s="732"/>
      <c r="U56" s="732"/>
      <c r="X56" s="615"/>
      <c r="Y56" s="615"/>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89" orientation="landscape" horizontalDpi="300" verticalDpi="300"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Hoja45">
    <tabColor theme="0"/>
    <pageSetUpPr fitToPage="1"/>
  </sheetPr>
  <dimension ref="B1:Y56"/>
  <sheetViews>
    <sheetView zoomScaleNormal="100" workbookViewId="0">
      <selection activeCell="B4" sqref="B4:W4"/>
    </sheetView>
  </sheetViews>
  <sheetFormatPr baseColWidth="10" defaultColWidth="11.453125" defaultRowHeight="15" x14ac:dyDescent="0.25"/>
  <cols>
    <col min="1" max="1" width="0.7265625" style="1" customWidth="1"/>
    <col min="2" max="2" width="21.7265625" style="1" customWidth="1"/>
    <col min="3" max="3" width="0.54296875" style="1" customWidth="1"/>
    <col min="4" max="4" width="9.7265625" style="1" customWidth="1"/>
    <col min="5" max="5" width="0.7265625" style="1" customWidth="1"/>
    <col min="6" max="6" width="8" style="1" customWidth="1"/>
    <col min="7" max="7" width="5.54296875" style="1" customWidth="1"/>
    <col min="8" max="8" width="7.54296875" style="1" customWidth="1"/>
    <col min="9" max="9" width="5.453125" style="1" customWidth="1"/>
    <col min="10" max="10" width="7.54296875" style="1" customWidth="1"/>
    <col min="11" max="11" width="5.453125" style="1" customWidth="1"/>
    <col min="12" max="12" width="6.453125" style="1" customWidth="1"/>
    <col min="13" max="13" width="5.7265625" style="1" customWidth="1"/>
    <col min="14" max="14" width="8.81640625" style="1" customWidth="1"/>
    <col min="15" max="15" width="7.26953125" style="1" customWidth="1"/>
    <col min="16" max="16" width="7.1796875" style="1" customWidth="1"/>
    <col min="17" max="17" width="6" style="1" customWidth="1"/>
    <col min="18" max="18" width="7.26953125" style="1" customWidth="1"/>
    <col min="19" max="19" width="5.453125" style="1" customWidth="1"/>
    <col min="20" max="20" width="5.54296875" style="1" customWidth="1"/>
    <col min="21" max="21" width="5.453125" style="1" customWidth="1"/>
    <col min="22" max="22" width="8.54296875" style="1" customWidth="1"/>
    <col min="23" max="23" width="6.7265625" style="1" customWidth="1"/>
    <col min="24" max="24" width="0.54296875" style="22" customWidth="1"/>
    <col min="25" max="25" width="10.453125" style="22" customWidth="1"/>
    <col min="26" max="26" width="1.453125" style="1" customWidth="1"/>
    <col min="27" max="16384" width="11.453125" style="1"/>
  </cols>
  <sheetData>
    <row r="1" spans="2:25" s="2" customFormat="1" ht="9" customHeight="1" x14ac:dyDescent="0.25">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3">
      <c r="B2" s="18"/>
      <c r="C2" s="18"/>
      <c r="D2" s="18"/>
      <c r="E2" s="18"/>
      <c r="F2" s="18"/>
      <c r="G2" s="18"/>
      <c r="H2" s="18"/>
      <c r="I2" s="18"/>
      <c r="J2" s="18"/>
      <c r="K2" s="18"/>
      <c r="X2" s="17"/>
      <c r="Y2" s="17"/>
    </row>
    <row r="3" spans="2:25" s="4" customFormat="1" ht="36.75" customHeight="1" x14ac:dyDescent="0.25">
      <c r="B3" s="1499" t="s">
        <v>416</v>
      </c>
      <c r="C3" s="1499"/>
      <c r="D3" s="1499"/>
      <c r="E3" s="1499"/>
      <c r="F3" s="1499"/>
      <c r="G3" s="1499"/>
      <c r="H3" s="1499"/>
      <c r="I3" s="1499"/>
      <c r="J3" s="1499"/>
      <c r="K3" s="1499"/>
      <c r="L3" s="1499"/>
      <c r="M3" s="1499"/>
      <c r="N3" s="1499"/>
      <c r="O3" s="1499"/>
      <c r="P3" s="1499"/>
      <c r="Q3" s="1499"/>
      <c r="R3" s="1499"/>
      <c r="S3" s="1499"/>
      <c r="T3" s="1499"/>
      <c r="U3" s="1499"/>
      <c r="V3" s="1499"/>
      <c r="W3" s="1499"/>
      <c r="X3" s="1499"/>
      <c r="Y3" s="7"/>
    </row>
    <row r="4" spans="2:25" s="4" customFormat="1" ht="14.25" customHeight="1" x14ac:dyDescent="0.25">
      <c r="B4" s="1420" t="str">
        <f>porsaad!$B$6</f>
        <v>Situación a 30 de noviembre de 2024</v>
      </c>
      <c r="C4" s="1420"/>
      <c r="D4" s="1420"/>
      <c r="E4" s="1420"/>
      <c r="F4" s="1420"/>
      <c r="G4" s="1420"/>
      <c r="H4" s="1420"/>
      <c r="I4" s="1420"/>
      <c r="J4" s="1420"/>
      <c r="K4" s="1420"/>
      <c r="L4" s="1420"/>
      <c r="M4" s="1420"/>
      <c r="N4" s="1420"/>
      <c r="O4" s="1420"/>
      <c r="P4" s="1420"/>
      <c r="Q4" s="1420"/>
      <c r="R4" s="1420"/>
      <c r="S4" s="1420"/>
      <c r="T4" s="1420"/>
      <c r="U4" s="1420"/>
      <c r="V4" s="1420"/>
      <c r="W4" s="1420"/>
      <c r="X4" s="216"/>
      <c r="Y4" s="5"/>
    </row>
    <row r="5" spans="2:25" s="178" customFormat="1" ht="5.25" customHeight="1" x14ac:dyDescent="0.25">
      <c r="B5" s="179"/>
      <c r="C5" s="179"/>
      <c r="D5" s="179"/>
      <c r="E5" s="179"/>
      <c r="F5" s="179"/>
      <c r="G5" s="179"/>
      <c r="H5" s="179"/>
      <c r="I5" s="179"/>
      <c r="J5" s="179"/>
      <c r="K5" s="179"/>
      <c r="L5" s="179"/>
      <c r="M5" s="179"/>
      <c r="N5" s="179"/>
      <c r="O5" s="179"/>
      <c r="P5" s="179"/>
      <c r="Q5" s="179"/>
      <c r="R5" s="179"/>
      <c r="S5" s="179"/>
      <c r="T5" s="179"/>
      <c r="U5" s="179"/>
      <c r="V5" s="179"/>
      <c r="W5" s="179"/>
      <c r="X5" s="180"/>
      <c r="Y5" s="180"/>
    </row>
    <row r="6" spans="2:25" s="133" customFormat="1" ht="19.5" customHeight="1" x14ac:dyDescent="0.25">
      <c r="F6" s="1502" t="s">
        <v>52</v>
      </c>
      <c r="G6" s="1502"/>
      <c r="H6" s="1502"/>
      <c r="I6" s="1502"/>
      <c r="J6" s="1502"/>
      <c r="K6" s="1502"/>
      <c r="L6" s="1502"/>
      <c r="M6" s="1502"/>
      <c r="N6" s="1502"/>
      <c r="O6" s="1502"/>
      <c r="P6" s="1502"/>
      <c r="Q6" s="1502"/>
      <c r="R6" s="1502"/>
      <c r="S6" s="1502"/>
      <c r="T6" s="1502"/>
      <c r="U6" s="1502"/>
      <c r="V6" s="1502"/>
      <c r="W6" s="1502"/>
      <c r="X6" s="154"/>
      <c r="Y6" s="154"/>
    </row>
    <row r="7" spans="2:25" s="133" customFormat="1" ht="64.5" customHeight="1" x14ac:dyDescent="0.25">
      <c r="B7" s="1503" t="s">
        <v>12</v>
      </c>
      <c r="C7" s="155"/>
      <c r="D7" s="156" t="s">
        <v>53</v>
      </c>
      <c r="E7" s="155"/>
      <c r="F7" s="1504" t="s">
        <v>168</v>
      </c>
      <c r="G7" s="1504"/>
      <c r="H7" s="1504" t="s">
        <v>59</v>
      </c>
      <c r="I7" s="1504"/>
      <c r="J7" s="1504" t="s">
        <v>60</v>
      </c>
      <c r="K7" s="1504"/>
      <c r="L7" s="1504" t="s">
        <v>152</v>
      </c>
      <c r="M7" s="1504"/>
      <c r="N7" s="1504" t="s">
        <v>0</v>
      </c>
      <c r="O7" s="1504"/>
      <c r="P7" s="156"/>
      <c r="Q7" s="156" t="s">
        <v>62</v>
      </c>
    </row>
    <row r="8" spans="2:25" s="155" customFormat="1" ht="20.25" customHeight="1" x14ac:dyDescent="0.25">
      <c r="B8" s="1503"/>
      <c r="C8" s="157"/>
      <c r="D8" s="156" t="s">
        <v>9</v>
      </c>
      <c r="E8" s="157"/>
      <c r="F8" s="156" t="s">
        <v>9</v>
      </c>
      <c r="G8" s="156" t="s">
        <v>28</v>
      </c>
      <c r="H8" s="156" t="s">
        <v>9</v>
      </c>
      <c r="I8" s="156" t="s">
        <v>28</v>
      </c>
      <c r="J8" s="156" t="s">
        <v>9</v>
      </c>
      <c r="K8" s="156" t="s">
        <v>28</v>
      </c>
      <c r="L8" s="156" t="s">
        <v>9</v>
      </c>
      <c r="M8" s="156" t="s">
        <v>28</v>
      </c>
      <c r="N8" s="156" t="s">
        <v>9</v>
      </c>
      <c r="O8" s="156" t="s">
        <v>28</v>
      </c>
      <c r="P8" s="156"/>
      <c r="Q8" s="156" t="s">
        <v>9</v>
      </c>
    </row>
    <row r="9" spans="2:25" s="157" customFormat="1" ht="8.25" customHeight="1" x14ac:dyDescent="0.25">
      <c r="B9" s="158"/>
      <c r="C9" s="159"/>
      <c r="D9" s="160"/>
      <c r="E9" s="159"/>
      <c r="F9" s="161"/>
      <c r="G9" s="161"/>
      <c r="H9" s="161"/>
      <c r="I9" s="161"/>
      <c r="J9" s="161"/>
      <c r="K9" s="161"/>
      <c r="L9" s="161"/>
      <c r="M9" s="161"/>
      <c r="N9" s="161"/>
      <c r="O9" s="161"/>
      <c r="P9" s="161"/>
      <c r="Q9" s="161"/>
    </row>
    <row r="10" spans="2:25" s="162" customFormat="1" ht="18" customHeight="1" x14ac:dyDescent="0.25">
      <c r="B10" s="146" t="s">
        <v>8</v>
      </c>
      <c r="C10" s="159"/>
      <c r="D10" s="163">
        <f>'41cbenpreGI'!D10</f>
        <v>85751</v>
      </c>
      <c r="F10" s="164">
        <f>'41cbenpreGI'!F10+'41cbenpreGI'!H10+'41cbenpreGI'!J10+'41cbenpreGI'!L10+'41cbenpreGI'!N10</f>
        <v>114281</v>
      </c>
      <c r="G10" s="165">
        <f t="shared" ref="G10:G27" si="0">F10*100/$N10</f>
        <v>85.230264384532205</v>
      </c>
      <c r="H10" s="164">
        <f>'41cbenpreGI'!P10</f>
        <v>120</v>
      </c>
      <c r="I10" s="165">
        <f t="shared" ref="I10:I27" si="1">H10*100/$N10</f>
        <v>8.9495469291867094E-2</v>
      </c>
      <c r="J10" s="164">
        <f>'41cbenpreGI'!R10</f>
        <v>19684</v>
      </c>
      <c r="K10" s="165">
        <f t="shared" ref="K10:K27" si="2">J10*100/$N10</f>
        <v>14.680240146175933</v>
      </c>
      <c r="L10" s="164">
        <f>'41cbenpreGI'!T10</f>
        <v>0</v>
      </c>
      <c r="M10" s="165">
        <f t="shared" ref="M10:M27" si="3">L10*100/$N10</f>
        <v>0</v>
      </c>
      <c r="N10" s="164">
        <f>F10+H10+J10+L10</f>
        <v>134085</v>
      </c>
      <c r="O10" s="165">
        <f>G10+I10+K10+M10</f>
        <v>100</v>
      </c>
      <c r="P10" s="166"/>
      <c r="Q10" s="166">
        <f t="shared" ref="Q10:Q27" si="4">N10/D10</f>
        <v>1.5636552343412904</v>
      </c>
    </row>
    <row r="11" spans="2:25" s="162" customFormat="1" ht="18" customHeight="1" x14ac:dyDescent="0.25">
      <c r="B11" s="146" t="s">
        <v>7</v>
      </c>
      <c r="C11" s="159"/>
      <c r="D11" s="163">
        <f>'41cbenpreGI'!D11</f>
        <v>15637</v>
      </c>
      <c r="F11" s="164">
        <f>'41cbenpreGI'!F11+'41cbenpreGI'!H11+'41cbenpreGI'!J11+'41cbenpreGI'!L11+'41cbenpreGI'!N11</f>
        <v>10203</v>
      </c>
      <c r="G11" s="165">
        <f t="shared" si="0"/>
        <v>47.513271863649067</v>
      </c>
      <c r="H11" s="164">
        <f>'41cbenpreGI'!P11</f>
        <v>1725</v>
      </c>
      <c r="I11" s="165">
        <f t="shared" si="1"/>
        <v>8.0329701033808334</v>
      </c>
      <c r="J11" s="164">
        <f>'41cbenpreGI'!R11</f>
        <v>9546</v>
      </c>
      <c r="K11" s="165">
        <f t="shared" si="2"/>
        <v>44.4537580329701</v>
      </c>
      <c r="L11" s="164">
        <f>'41cbenpreGI'!T11</f>
        <v>0</v>
      </c>
      <c r="M11" s="165">
        <f t="shared" si="3"/>
        <v>0</v>
      </c>
      <c r="N11" s="164">
        <f t="shared" ref="N11:O27" si="5">F11+H11+J11+L11</f>
        <v>21474</v>
      </c>
      <c r="O11" s="165">
        <f t="shared" si="5"/>
        <v>100</v>
      </c>
      <c r="P11" s="166"/>
      <c r="Q11" s="166">
        <f t="shared" si="4"/>
        <v>1.3732813199462812</v>
      </c>
    </row>
    <row r="12" spans="2:25" s="162" customFormat="1" ht="22.5" customHeight="1" x14ac:dyDescent="0.25">
      <c r="B12" s="146" t="s">
        <v>37</v>
      </c>
      <c r="C12" s="159"/>
      <c r="D12" s="163">
        <f>'41cbenpreGI'!D12</f>
        <v>14012</v>
      </c>
      <c r="F12" s="164">
        <f>'41cbenpreGI'!F12+'41cbenpreGI'!H12+'41cbenpreGI'!J12+'41cbenpreGI'!L12+'41cbenpreGI'!N12</f>
        <v>11906</v>
      </c>
      <c r="G12" s="165">
        <f t="shared" si="0"/>
        <v>64.16945133124932</v>
      </c>
      <c r="H12" s="164">
        <f>'41cbenpreGI'!P12</f>
        <v>1512</v>
      </c>
      <c r="I12" s="165">
        <f t="shared" si="1"/>
        <v>8.1491861593187451</v>
      </c>
      <c r="J12" s="164">
        <f>'41cbenpreGI'!R12</f>
        <v>5128</v>
      </c>
      <c r="K12" s="165">
        <f t="shared" si="2"/>
        <v>27.638245122345587</v>
      </c>
      <c r="L12" s="164">
        <f>'41cbenpreGI'!T12</f>
        <v>8</v>
      </c>
      <c r="M12" s="165">
        <f t="shared" si="3"/>
        <v>4.3117387086342565E-2</v>
      </c>
      <c r="N12" s="164">
        <f t="shared" si="5"/>
        <v>18554</v>
      </c>
      <c r="O12" s="165">
        <f t="shared" si="5"/>
        <v>100</v>
      </c>
      <c r="P12" s="166"/>
      <c r="Q12" s="166">
        <f t="shared" si="4"/>
        <v>1.3241507279474736</v>
      </c>
    </row>
    <row r="13" spans="2:25" s="162" customFormat="1" ht="18" customHeight="1" x14ac:dyDescent="0.25">
      <c r="B13" s="146" t="s">
        <v>38</v>
      </c>
      <c r="C13" s="159"/>
      <c r="D13" s="163">
        <f>'41cbenpreGI'!D13</f>
        <v>13351</v>
      </c>
      <c r="F13" s="164">
        <f>'41cbenpreGI'!F13+'41cbenpreGI'!H13+'41cbenpreGI'!J13+'41cbenpreGI'!L13+'41cbenpreGI'!N13</f>
        <v>12616</v>
      </c>
      <c r="G13" s="165">
        <f t="shared" si="0"/>
        <v>52.253147779986747</v>
      </c>
      <c r="H13" s="164">
        <f>'41cbenpreGI'!P13</f>
        <v>46</v>
      </c>
      <c r="I13" s="165">
        <f t="shared" si="1"/>
        <v>0.19052352551358515</v>
      </c>
      <c r="J13" s="164">
        <f>'41cbenpreGI'!R13</f>
        <v>11482</v>
      </c>
      <c r="K13" s="165">
        <f t="shared" si="2"/>
        <v>47.556328694499669</v>
      </c>
      <c r="L13" s="164">
        <f>'41cbenpreGI'!T13</f>
        <v>0</v>
      </c>
      <c r="M13" s="165">
        <f t="shared" si="3"/>
        <v>0</v>
      </c>
      <c r="N13" s="164">
        <f t="shared" si="5"/>
        <v>24144</v>
      </c>
      <c r="O13" s="165">
        <f t="shared" si="5"/>
        <v>100</v>
      </c>
      <c r="P13" s="166"/>
      <c r="Q13" s="166">
        <f t="shared" si="4"/>
        <v>1.8084038648790353</v>
      </c>
    </row>
    <row r="14" spans="2:25" s="162" customFormat="1" ht="18" customHeight="1" x14ac:dyDescent="0.25">
      <c r="B14" s="146" t="s">
        <v>6</v>
      </c>
      <c r="C14" s="159"/>
      <c r="D14" s="163">
        <f>'41cbenpreGI'!D14</f>
        <v>13621</v>
      </c>
      <c r="F14" s="164">
        <f>'41cbenpreGI'!F14+'41cbenpreGI'!H14+'41cbenpreGI'!J14+'41cbenpreGI'!L14+'41cbenpreGI'!N14</f>
        <v>6874</v>
      </c>
      <c r="G14" s="165">
        <f t="shared" si="0"/>
        <v>37.448245805186318</v>
      </c>
      <c r="H14" s="164">
        <f>'41cbenpreGI'!P14</f>
        <v>5812</v>
      </c>
      <c r="I14" s="165">
        <f t="shared" si="1"/>
        <v>31.662671606014381</v>
      </c>
      <c r="J14" s="164">
        <f>'41cbenpreGI'!R14</f>
        <v>5670</v>
      </c>
      <c r="K14" s="165">
        <f t="shared" si="2"/>
        <v>30.889082588799301</v>
      </c>
      <c r="L14" s="164">
        <f>'41cbenpreGI'!T14</f>
        <v>0</v>
      </c>
      <c r="M14" s="165">
        <f t="shared" si="3"/>
        <v>0</v>
      </c>
      <c r="N14" s="164">
        <f t="shared" si="5"/>
        <v>18356</v>
      </c>
      <c r="O14" s="165">
        <f t="shared" si="5"/>
        <v>100</v>
      </c>
      <c r="P14" s="166"/>
      <c r="Q14" s="166">
        <f t="shared" si="4"/>
        <v>1.3476249908229938</v>
      </c>
    </row>
    <row r="15" spans="2:25" s="162" customFormat="1" ht="18" customHeight="1" x14ac:dyDescent="0.25">
      <c r="B15" s="146" t="s">
        <v>5</v>
      </c>
      <c r="C15" s="159"/>
      <c r="D15" s="163">
        <f>'41cbenpreGI'!D15</f>
        <v>5103</v>
      </c>
      <c r="F15" s="164">
        <f>'41cbenpreGI'!F15+'41cbenpreGI'!H15+'41cbenpreGI'!J15+'41cbenpreGI'!L15+'41cbenpreGI'!N15</f>
        <v>3716</v>
      </c>
      <c r="G15" s="165">
        <f t="shared" si="0"/>
        <v>51.432525951557096</v>
      </c>
      <c r="H15" s="164">
        <f>'41cbenpreGI'!P15</f>
        <v>1</v>
      </c>
      <c r="I15" s="165">
        <f t="shared" si="1"/>
        <v>1.384083044982699E-2</v>
      </c>
      <c r="J15" s="164">
        <f>'41cbenpreGI'!R15</f>
        <v>3508</v>
      </c>
      <c r="K15" s="165">
        <f t="shared" si="2"/>
        <v>48.553633217993081</v>
      </c>
      <c r="L15" s="164">
        <f>'41cbenpreGI'!T15</f>
        <v>0</v>
      </c>
      <c r="M15" s="165">
        <f t="shared" si="3"/>
        <v>0</v>
      </c>
      <c r="N15" s="164">
        <f t="shared" si="5"/>
        <v>7225</v>
      </c>
      <c r="O15" s="165">
        <f t="shared" si="5"/>
        <v>100</v>
      </c>
      <c r="P15" s="166"/>
      <c r="Q15" s="166">
        <f t="shared" si="4"/>
        <v>1.4158338232412306</v>
      </c>
    </row>
    <row r="16" spans="2:25" s="162" customFormat="1" ht="18" customHeight="1" x14ac:dyDescent="0.25">
      <c r="B16" s="146" t="s">
        <v>4</v>
      </c>
      <c r="C16" s="159"/>
      <c r="D16" s="163">
        <f>'41cbenpreGI'!D16</f>
        <v>49321</v>
      </c>
      <c r="F16" s="164">
        <f>'41cbenpreGI'!F16+'41cbenpreGI'!H16+'41cbenpreGI'!J16+'41cbenpreGI'!L16+'41cbenpreGI'!N16</f>
        <v>33468</v>
      </c>
      <c r="G16" s="165">
        <f t="shared" si="0"/>
        <v>48.998594518622632</v>
      </c>
      <c r="H16" s="164">
        <f>'41cbenpreGI'!P16</f>
        <v>20154</v>
      </c>
      <c r="I16" s="165">
        <f t="shared" si="1"/>
        <v>29.506324666198172</v>
      </c>
      <c r="J16" s="164">
        <f>'41cbenpreGI'!R16</f>
        <v>13533</v>
      </c>
      <c r="K16" s="165">
        <f t="shared" si="2"/>
        <v>19.812895291637385</v>
      </c>
      <c r="L16" s="164">
        <f>'41cbenpreGI'!T16</f>
        <v>1149</v>
      </c>
      <c r="M16" s="165">
        <f t="shared" si="3"/>
        <v>1.6821855235418131</v>
      </c>
      <c r="N16" s="164">
        <f t="shared" si="5"/>
        <v>68304</v>
      </c>
      <c r="O16" s="165">
        <f t="shared" si="5"/>
        <v>100.00000000000001</v>
      </c>
      <c r="P16" s="166"/>
      <c r="Q16" s="166">
        <f t="shared" si="4"/>
        <v>1.3848867622310983</v>
      </c>
    </row>
    <row r="17" spans="2:25" s="162" customFormat="1" ht="18" customHeight="1" x14ac:dyDescent="0.25">
      <c r="B17" s="146" t="s">
        <v>40</v>
      </c>
      <c r="C17" s="159"/>
      <c r="D17" s="163">
        <f>'41cbenpreGI'!D17</f>
        <v>28294</v>
      </c>
      <c r="F17" s="164">
        <f>'41cbenpreGI'!F17+'41cbenpreGI'!H17+'41cbenpreGI'!J17+'41cbenpreGI'!L17+'41cbenpreGI'!N17</f>
        <v>31631</v>
      </c>
      <c r="G17" s="165">
        <f t="shared" si="0"/>
        <v>82.86657410075712</v>
      </c>
      <c r="H17" s="164">
        <f>'41cbenpreGI'!P17</f>
        <v>3245</v>
      </c>
      <c r="I17" s="165">
        <f t="shared" si="1"/>
        <v>8.5012182023001763</v>
      </c>
      <c r="J17" s="164">
        <f>'41cbenpreGI'!R17</f>
        <v>3293</v>
      </c>
      <c r="K17" s="165">
        <f t="shared" si="2"/>
        <v>8.6269681171570038</v>
      </c>
      <c r="L17" s="164">
        <f>'41cbenpreGI'!T17</f>
        <v>2</v>
      </c>
      <c r="M17" s="165">
        <f t="shared" si="3"/>
        <v>5.2395797857011867E-3</v>
      </c>
      <c r="N17" s="164">
        <f t="shared" si="5"/>
        <v>38171</v>
      </c>
      <c r="O17" s="165">
        <f t="shared" si="5"/>
        <v>100</v>
      </c>
      <c r="P17" s="166"/>
      <c r="Q17" s="166">
        <f t="shared" si="4"/>
        <v>1.3490846115784265</v>
      </c>
    </row>
    <row r="18" spans="2:25" s="162" customFormat="1" ht="18" customHeight="1" x14ac:dyDescent="0.25">
      <c r="B18" s="146" t="s">
        <v>41</v>
      </c>
      <c r="C18" s="159"/>
      <c r="D18" s="163">
        <f>'41cbenpreGI'!D18</f>
        <v>90982</v>
      </c>
      <c r="F18" s="164">
        <f>'41cbenpreGI'!F18+'41cbenpreGI'!H18+'41cbenpreGI'!J18+'41cbenpreGI'!L18+'41cbenpreGI'!N18</f>
        <v>40020</v>
      </c>
      <c r="G18" s="165">
        <f t="shared" si="0"/>
        <v>36.371237458193981</v>
      </c>
      <c r="H18" s="164">
        <f>'41cbenpreGI'!P18</f>
        <v>5743</v>
      </c>
      <c r="I18" s="165">
        <f t="shared" si="1"/>
        <v>5.2193907226988516</v>
      </c>
      <c r="J18" s="164">
        <f>'41cbenpreGI'!R18</f>
        <v>64262</v>
      </c>
      <c r="K18" s="165">
        <f t="shared" si="2"/>
        <v>58.403010033444815</v>
      </c>
      <c r="L18" s="164">
        <f>'41cbenpreGI'!T18</f>
        <v>7</v>
      </c>
      <c r="M18" s="165">
        <f t="shared" si="3"/>
        <v>6.3617856623527699E-3</v>
      </c>
      <c r="N18" s="164">
        <f t="shared" si="5"/>
        <v>110032</v>
      </c>
      <c r="O18" s="165">
        <f t="shared" si="5"/>
        <v>100</v>
      </c>
      <c r="P18" s="166"/>
      <c r="Q18" s="166">
        <f t="shared" si="4"/>
        <v>1.2093820755753886</v>
      </c>
    </row>
    <row r="19" spans="2:25" s="162" customFormat="1" ht="18" customHeight="1" x14ac:dyDescent="0.25">
      <c r="B19" s="146" t="s">
        <v>3</v>
      </c>
      <c r="C19" s="159"/>
      <c r="D19" s="163">
        <f>'41cbenpreGI'!D19</f>
        <v>55658</v>
      </c>
      <c r="F19" s="164">
        <f>'41cbenpreGI'!F19+'41cbenpreGI'!H19+'41cbenpreGI'!J19+'41cbenpreGI'!L19+'41cbenpreGI'!N19</f>
        <v>39832</v>
      </c>
      <c r="G19" s="165">
        <f t="shared" si="0"/>
        <v>46.38261699873074</v>
      </c>
      <c r="H19" s="164">
        <f>'41cbenpreGI'!P19</f>
        <v>7769</v>
      </c>
      <c r="I19" s="165">
        <f>H19*100/$N19</f>
        <v>9.0466597575602314</v>
      </c>
      <c r="J19" s="164">
        <f>'41cbenpreGI'!R19</f>
        <v>38143</v>
      </c>
      <c r="K19" s="165">
        <f>J19*100/$N19</f>
        <v>44.415850576988021</v>
      </c>
      <c r="L19" s="164">
        <f>'41cbenpreGI'!T19</f>
        <v>133</v>
      </c>
      <c r="M19" s="165">
        <f t="shared" si="3"/>
        <v>0.15487266672100794</v>
      </c>
      <c r="N19" s="164">
        <f t="shared" si="5"/>
        <v>85877</v>
      </c>
      <c r="O19" s="165">
        <f t="shared" si="5"/>
        <v>100</v>
      </c>
      <c r="P19" s="166"/>
      <c r="Q19" s="166">
        <f t="shared" si="4"/>
        <v>1.5429408171332064</v>
      </c>
    </row>
    <row r="20" spans="2:25" s="162" customFormat="1" ht="18" customHeight="1" x14ac:dyDescent="0.25">
      <c r="B20" s="146" t="s">
        <v>2</v>
      </c>
      <c r="C20" s="159"/>
      <c r="D20" s="163">
        <f>'41cbenpreGI'!D20</f>
        <v>12137</v>
      </c>
      <c r="F20" s="164">
        <f>'41cbenpreGI'!F20+'41cbenpreGI'!H20+'41cbenpreGI'!J20+'41cbenpreGI'!L20+'41cbenpreGI'!N20</f>
        <v>5830</v>
      </c>
      <c r="G20" s="165">
        <f t="shared" si="0"/>
        <v>37.705342129090674</v>
      </c>
      <c r="H20" s="164">
        <f>'41cbenpreGI'!P20</f>
        <v>7377</v>
      </c>
      <c r="I20" s="165">
        <f>H20*100/$N20</f>
        <v>47.710516103996895</v>
      </c>
      <c r="J20" s="164">
        <f>'41cbenpreGI'!R20</f>
        <v>2255</v>
      </c>
      <c r="K20" s="165">
        <f>J20*100/$N20</f>
        <v>14.584141766912431</v>
      </c>
      <c r="L20" s="164">
        <f>'41cbenpreGI'!T20</f>
        <v>0</v>
      </c>
      <c r="M20" s="165">
        <f t="shared" si="3"/>
        <v>0</v>
      </c>
      <c r="N20" s="164">
        <f t="shared" si="5"/>
        <v>15462</v>
      </c>
      <c r="O20" s="165">
        <f t="shared" si="5"/>
        <v>100</v>
      </c>
      <c r="P20" s="166"/>
      <c r="Q20" s="166">
        <f t="shared" si="4"/>
        <v>1.2739556727362611</v>
      </c>
    </row>
    <row r="21" spans="2:25" s="162" customFormat="1" ht="18" customHeight="1" x14ac:dyDescent="0.25">
      <c r="B21" s="146" t="s">
        <v>35</v>
      </c>
      <c r="C21" s="159"/>
      <c r="D21" s="163">
        <f>'41cbenpreGI'!D21</f>
        <v>24492</v>
      </c>
      <c r="F21" s="164">
        <f>'41cbenpreGI'!F21+'41cbenpreGI'!H21+'41cbenpreGI'!J21+'41cbenpreGI'!L21+'41cbenpreGI'!N21</f>
        <v>21473</v>
      </c>
      <c r="G21" s="165">
        <f t="shared" si="0"/>
        <v>62.50873311597578</v>
      </c>
      <c r="H21" s="164">
        <f>'41cbenpreGI'!P21</f>
        <v>5063</v>
      </c>
      <c r="I21" s="165">
        <f>H21*100/$N21</f>
        <v>14.738588728458314</v>
      </c>
      <c r="J21" s="164">
        <f>'41cbenpreGI'!R21</f>
        <v>7813</v>
      </c>
      <c r="K21" s="165">
        <f>J21*100/$N21</f>
        <v>22.743945039590127</v>
      </c>
      <c r="L21" s="164">
        <f>'41cbenpreGI'!T21</f>
        <v>3</v>
      </c>
      <c r="M21" s="165">
        <f t="shared" si="3"/>
        <v>8.7331159757801577E-3</v>
      </c>
      <c r="N21" s="164">
        <f t="shared" si="5"/>
        <v>34352</v>
      </c>
      <c r="O21" s="165">
        <f t="shared" si="5"/>
        <v>100.00000000000001</v>
      </c>
      <c r="P21" s="166"/>
      <c r="Q21" s="166">
        <f t="shared" si="4"/>
        <v>1.4025804344275681</v>
      </c>
    </row>
    <row r="22" spans="2:25" s="162" customFormat="1" ht="21" customHeight="1" x14ac:dyDescent="0.25">
      <c r="B22" s="146" t="s">
        <v>42</v>
      </c>
      <c r="C22" s="159"/>
      <c r="D22" s="163">
        <f>'41cbenpreGI'!D22</f>
        <v>55083</v>
      </c>
      <c r="F22" s="164">
        <f>'41cbenpreGI'!F22+'41cbenpreGI'!H22+'41cbenpreGI'!J22+'41cbenpreGI'!L22+'41cbenpreGI'!N22</f>
        <v>55878</v>
      </c>
      <c r="G22" s="165">
        <f t="shared" si="0"/>
        <v>74.144153707340379</v>
      </c>
      <c r="H22" s="164">
        <f>'41cbenpreGI'!P22</f>
        <v>4969</v>
      </c>
      <c r="I22" s="165">
        <f>H22*100/$N22</f>
        <v>6.5933336871715937</v>
      </c>
      <c r="J22" s="164">
        <f>'41cbenpreGI'!R22</f>
        <v>14516</v>
      </c>
      <c r="K22" s="165">
        <f>J22*100/$N22</f>
        <v>19.261185712011041</v>
      </c>
      <c r="L22" s="164">
        <f>'41cbenpreGI'!T22</f>
        <v>1</v>
      </c>
      <c r="M22" s="165">
        <f t="shared" si="3"/>
        <v>1.3268934769916671E-3</v>
      </c>
      <c r="N22" s="164">
        <f t="shared" si="5"/>
        <v>75364</v>
      </c>
      <c r="O22" s="165">
        <f t="shared" si="5"/>
        <v>100</v>
      </c>
      <c r="P22" s="166"/>
      <c r="Q22" s="166">
        <f t="shared" si="4"/>
        <v>1.3681898226313018</v>
      </c>
    </row>
    <row r="23" spans="2:25" s="162" customFormat="1" ht="18" customHeight="1" x14ac:dyDescent="0.25">
      <c r="B23" s="146" t="s">
        <v>43</v>
      </c>
      <c r="C23" s="159"/>
      <c r="D23" s="163">
        <f>'41cbenpreGI'!D23</f>
        <v>13470</v>
      </c>
      <c r="F23" s="164">
        <f>'41cbenpreGI'!F23+'41cbenpreGI'!H23+'41cbenpreGI'!J23+'41cbenpreGI'!L23+'41cbenpreGI'!N23</f>
        <v>9288</v>
      </c>
      <c r="G23" s="165">
        <f t="shared" si="0"/>
        <v>51.089108910891092</v>
      </c>
      <c r="H23" s="164">
        <f>'41cbenpreGI'!P23</f>
        <v>183</v>
      </c>
      <c r="I23" s="165">
        <f>H23*100/$N23</f>
        <v>1.0066006600660067</v>
      </c>
      <c r="J23" s="164">
        <f>'41cbenpreGI'!R23</f>
        <v>8708</v>
      </c>
      <c r="K23" s="165">
        <f>J23*100/$N23</f>
        <v>47.898789878987898</v>
      </c>
      <c r="L23" s="164">
        <f>'41cbenpreGI'!T23</f>
        <v>1</v>
      </c>
      <c r="M23" s="165">
        <f t="shared" si="3"/>
        <v>5.5005500550055009E-3</v>
      </c>
      <c r="N23" s="164">
        <f t="shared" si="5"/>
        <v>18180</v>
      </c>
      <c r="O23" s="165">
        <f t="shared" si="5"/>
        <v>100</v>
      </c>
      <c r="P23" s="166"/>
      <c r="Q23" s="166">
        <f t="shared" si="4"/>
        <v>1.3496659242761693</v>
      </c>
    </row>
    <row r="24" spans="2:25" s="162" customFormat="1" ht="22.5" customHeight="1" x14ac:dyDescent="0.25">
      <c r="B24" s="146" t="s">
        <v>44</v>
      </c>
      <c r="C24" s="159"/>
      <c r="D24" s="163">
        <f>'41cbenpreGI'!D24</f>
        <v>6644</v>
      </c>
      <c r="F24" s="164">
        <f>'41cbenpreGI'!F24+'41cbenpreGI'!H24+'41cbenpreGI'!J24+'41cbenpreGI'!L24+'41cbenpreGI'!N24</f>
        <v>4270</v>
      </c>
      <c r="G24" s="167">
        <f t="shared" si="0"/>
        <v>41.788999804266979</v>
      </c>
      <c r="H24" s="164">
        <f>'41cbenpreGI'!P24</f>
        <v>749</v>
      </c>
      <c r="I24" s="165">
        <f t="shared" si="1"/>
        <v>7.3302016050107657</v>
      </c>
      <c r="J24" s="164">
        <f>'41cbenpreGI'!R24</f>
        <v>5185</v>
      </c>
      <c r="K24" s="165">
        <f t="shared" si="2"/>
        <v>50.743785476609901</v>
      </c>
      <c r="L24" s="164">
        <f>'41cbenpreGI'!T24</f>
        <v>14</v>
      </c>
      <c r="M24" s="165">
        <f t="shared" si="3"/>
        <v>0.13701311411235076</v>
      </c>
      <c r="N24" s="163">
        <f t="shared" si="5"/>
        <v>10218</v>
      </c>
      <c r="O24" s="165">
        <f t="shared" si="5"/>
        <v>99.999999999999986</v>
      </c>
      <c r="P24" s="166"/>
      <c r="Q24" s="166">
        <f t="shared" si="4"/>
        <v>1.5379289584587599</v>
      </c>
    </row>
    <row r="25" spans="2:25" s="162" customFormat="1" ht="18" customHeight="1" x14ac:dyDescent="0.25">
      <c r="B25" s="146" t="s">
        <v>45</v>
      </c>
      <c r="C25" s="159"/>
      <c r="D25" s="163">
        <f>'41cbenpreGI'!D25</f>
        <v>29565</v>
      </c>
      <c r="F25" s="164">
        <f>'41cbenpreGI'!F25+'41cbenpreGI'!H25+'41cbenpreGI'!J25+'41cbenpreGI'!L25+'41cbenpreGI'!N25</f>
        <v>21295</v>
      </c>
      <c r="G25" s="167">
        <f t="shared" si="0"/>
        <v>51.202212070209185</v>
      </c>
      <c r="H25" s="164">
        <f>'41cbenpreGI'!P25</f>
        <v>30</v>
      </c>
      <c r="I25" s="165">
        <f t="shared" si="1"/>
        <v>7.2132724212551097E-2</v>
      </c>
      <c r="J25" s="164">
        <f>'41cbenpreGI'!R25</f>
        <v>17683</v>
      </c>
      <c r="K25" s="165">
        <f t="shared" si="2"/>
        <v>42.517432075018036</v>
      </c>
      <c r="L25" s="164">
        <f>'41cbenpreGI'!T25</f>
        <v>2582</v>
      </c>
      <c r="M25" s="165">
        <f t="shared" si="3"/>
        <v>6.2082231305602305</v>
      </c>
      <c r="N25" s="163">
        <f t="shared" si="5"/>
        <v>41590</v>
      </c>
      <c r="O25" s="165">
        <f t="shared" si="5"/>
        <v>100</v>
      </c>
      <c r="P25" s="166"/>
      <c r="Q25" s="166">
        <f t="shared" si="4"/>
        <v>1.4067309318450871</v>
      </c>
    </row>
    <row r="26" spans="2:25" s="162" customFormat="1" ht="18" customHeight="1" x14ac:dyDescent="0.25">
      <c r="B26" s="146" t="s">
        <v>46</v>
      </c>
      <c r="C26" s="159"/>
      <c r="D26" s="163">
        <f>'41cbenpreGI'!D26</f>
        <v>2926</v>
      </c>
      <c r="F26" s="164">
        <f>'41cbenpreGI'!F26+'41cbenpreGI'!H26+'41cbenpreGI'!J26+'41cbenpreGI'!L26+'41cbenpreGI'!N26</f>
        <v>4135</v>
      </c>
      <c r="G26" s="167">
        <f t="shared" si="0"/>
        <v>99.279711884753908</v>
      </c>
      <c r="H26" s="164">
        <f>'41cbenpreGI'!P26</f>
        <v>26</v>
      </c>
      <c r="I26" s="165">
        <f t="shared" si="1"/>
        <v>0.62424969987995194</v>
      </c>
      <c r="J26" s="164">
        <f>'41cbenpreGI'!R26</f>
        <v>4</v>
      </c>
      <c r="K26" s="165">
        <f t="shared" si="2"/>
        <v>9.6038415366146462E-2</v>
      </c>
      <c r="L26" s="164">
        <f>'41cbenpreGI'!T26</f>
        <v>0</v>
      </c>
      <c r="M26" s="165">
        <f t="shared" si="3"/>
        <v>0</v>
      </c>
      <c r="N26" s="163">
        <f t="shared" si="5"/>
        <v>4165</v>
      </c>
      <c r="O26" s="165">
        <f t="shared" si="5"/>
        <v>100.00000000000001</v>
      </c>
      <c r="P26" s="166"/>
      <c r="Q26" s="166">
        <f t="shared" si="4"/>
        <v>1.4234449760765551</v>
      </c>
    </row>
    <row r="27" spans="2:25" s="162" customFormat="1" ht="18" customHeight="1" x14ac:dyDescent="0.25">
      <c r="B27" s="146" t="s">
        <v>1</v>
      </c>
      <c r="C27" s="159"/>
      <c r="D27" s="163">
        <f>'41cbenpreGI'!D27</f>
        <v>1133</v>
      </c>
      <c r="F27" s="164">
        <f>'41cbenpreGI'!F27+'41cbenpreGI'!H27+'41cbenpreGI'!J27+'41cbenpreGI'!L27+'41cbenpreGI'!N27</f>
        <v>1094</v>
      </c>
      <c r="G27" s="167">
        <f t="shared" si="0"/>
        <v>69.460317460317455</v>
      </c>
      <c r="H27" s="164">
        <f>'41cbenpreGI'!P27</f>
        <v>1</v>
      </c>
      <c r="I27" s="165">
        <f t="shared" si="1"/>
        <v>6.3492063492063489E-2</v>
      </c>
      <c r="J27" s="164">
        <f>'41cbenpreGI'!R27</f>
        <v>480</v>
      </c>
      <c r="K27" s="165">
        <f t="shared" si="2"/>
        <v>30.476190476190474</v>
      </c>
      <c r="L27" s="164">
        <f>'41cbenpreGI'!T27</f>
        <v>0</v>
      </c>
      <c r="M27" s="165">
        <f t="shared" si="3"/>
        <v>0</v>
      </c>
      <c r="N27" s="164">
        <f t="shared" si="5"/>
        <v>1575</v>
      </c>
      <c r="O27" s="165">
        <f t="shared" si="5"/>
        <v>100</v>
      </c>
      <c r="P27" s="166"/>
      <c r="Q27" s="166">
        <f t="shared" si="4"/>
        <v>1.3901147396293028</v>
      </c>
    </row>
    <row r="28" spans="2:25" s="162" customFormat="1" ht="8.25" customHeight="1" x14ac:dyDescent="0.25">
      <c r="B28" s="168"/>
      <c r="C28" s="159"/>
      <c r="D28" s="169"/>
      <c r="F28" s="163"/>
      <c r="G28" s="170"/>
      <c r="H28" s="163"/>
      <c r="I28" s="170"/>
      <c r="J28" s="163"/>
      <c r="K28" s="170"/>
      <c r="L28" s="163"/>
      <c r="M28" s="170"/>
      <c r="N28" s="164"/>
      <c r="O28" s="166"/>
      <c r="P28" s="166"/>
      <c r="Q28" s="170"/>
    </row>
    <row r="29" spans="2:25" s="162" customFormat="1" ht="3" customHeight="1" x14ac:dyDescent="0.25">
      <c r="B29" s="158"/>
      <c r="C29" s="159"/>
      <c r="D29" s="171"/>
      <c r="F29" s="172"/>
      <c r="G29" s="172"/>
      <c r="H29" s="172"/>
      <c r="I29" s="172"/>
      <c r="J29" s="172"/>
      <c r="K29" s="172"/>
      <c r="L29" s="172"/>
      <c r="M29" s="172"/>
      <c r="N29" s="147"/>
      <c r="O29" s="172"/>
      <c r="P29" s="172"/>
      <c r="Q29" s="172"/>
    </row>
    <row r="30" spans="2:25" s="162" customFormat="1" ht="20.25" customHeight="1" x14ac:dyDescent="0.25">
      <c r="B30" s="146" t="s">
        <v>0</v>
      </c>
      <c r="C30" s="173"/>
      <c r="D30" s="147">
        <f>SUM(D10:D29)</f>
        <v>517180</v>
      </c>
      <c r="E30" s="174"/>
      <c r="F30" s="147">
        <f>SUM(F10:F27)</f>
        <v>427810</v>
      </c>
      <c r="G30" s="175">
        <f>F30*100/$N30</f>
        <v>58.835583281072935</v>
      </c>
      <c r="H30" s="147">
        <f>SUM(H10:H27)</f>
        <v>64525</v>
      </c>
      <c r="I30" s="175">
        <f>H30*100/$N30</f>
        <v>8.873953416729929</v>
      </c>
      <c r="J30" s="147">
        <f>SUM(J10:J27)</f>
        <v>230893</v>
      </c>
      <c r="K30" s="175">
        <f>J30*100/$N30</f>
        <v>31.754106567206875</v>
      </c>
      <c r="L30" s="147">
        <f>SUM(L10:L28)</f>
        <v>3900</v>
      </c>
      <c r="M30" s="175">
        <f>L30*100/$N30</f>
        <v>0.53635673499026304</v>
      </c>
      <c r="N30" s="147">
        <f>F30+H30+J30+L30</f>
        <v>727128</v>
      </c>
      <c r="O30" s="175">
        <f>G30+I30+K30+M30</f>
        <v>100</v>
      </c>
      <c r="P30" s="176"/>
      <c r="Q30" s="176">
        <f>(N30/D30)</f>
        <v>1.4059476391198422</v>
      </c>
    </row>
    <row r="31" spans="2:25" s="162" customFormat="1" ht="5.25" customHeight="1" x14ac:dyDescent="0.25">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5">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3">
      <c r="B33" s="27" t="s">
        <v>47</v>
      </c>
      <c r="F33" s="25"/>
      <c r="G33" s="25"/>
      <c r="H33" s="25"/>
      <c r="I33" s="25"/>
      <c r="J33" s="25"/>
      <c r="K33" s="25"/>
      <c r="L33" s="25"/>
      <c r="M33" s="25"/>
      <c r="N33" s="25"/>
      <c r="O33" s="25"/>
      <c r="P33" s="25"/>
      <c r="Q33" s="25"/>
      <c r="R33" s="25"/>
      <c r="S33" s="25"/>
      <c r="T33" s="25"/>
      <c r="U33" s="25"/>
    </row>
    <row r="34" spans="2:25" x14ac:dyDescent="0.25">
      <c r="F34" s="14"/>
      <c r="G34" s="14"/>
      <c r="H34" s="14"/>
      <c r="I34" s="14"/>
      <c r="J34" s="14"/>
    </row>
    <row r="36" spans="2:25" x14ac:dyDescent="0.25">
      <c r="D36" s="8"/>
      <c r="T36" s="22"/>
      <c r="U36" s="22"/>
      <c r="X36" s="1"/>
      <c r="Y36" s="1"/>
    </row>
    <row r="37" spans="2:25" x14ac:dyDescent="0.25">
      <c r="T37" s="22"/>
      <c r="U37" s="22"/>
      <c r="X37" s="1"/>
      <c r="Y37" s="1"/>
    </row>
    <row r="38" spans="2:25" x14ac:dyDescent="0.25">
      <c r="T38" s="22"/>
      <c r="U38" s="22"/>
      <c r="X38" s="1"/>
      <c r="Y38" s="1"/>
    </row>
    <row r="39" spans="2:25" x14ac:dyDescent="0.25">
      <c r="T39" s="22"/>
      <c r="U39" s="22"/>
      <c r="X39" s="1"/>
      <c r="Y39" s="1"/>
    </row>
    <row r="40" spans="2:25" x14ac:dyDescent="0.25">
      <c r="T40" s="22"/>
      <c r="U40" s="22"/>
      <c r="X40" s="1"/>
      <c r="Y40" s="1"/>
    </row>
    <row r="41" spans="2:25" x14ac:dyDescent="0.25">
      <c r="T41" s="22"/>
      <c r="U41" s="22"/>
      <c r="X41" s="1"/>
      <c r="Y41" s="1"/>
    </row>
    <row r="42" spans="2:25" x14ac:dyDescent="0.25">
      <c r="T42" s="22"/>
      <c r="U42" s="22"/>
      <c r="X42" s="1"/>
      <c r="Y42" s="1"/>
    </row>
    <row r="43" spans="2:25" x14ac:dyDescent="0.25">
      <c r="T43" s="22"/>
      <c r="U43" s="22"/>
      <c r="X43" s="1"/>
      <c r="Y43" s="1"/>
    </row>
    <row r="44" spans="2:25" x14ac:dyDescent="0.25">
      <c r="T44" s="22"/>
      <c r="U44" s="22"/>
      <c r="X44" s="1"/>
      <c r="Y44" s="1"/>
    </row>
    <row r="45" spans="2:25" x14ac:dyDescent="0.25">
      <c r="T45" s="22"/>
      <c r="U45" s="22"/>
      <c r="X45" s="1"/>
      <c r="Y45" s="1"/>
    </row>
    <row r="46" spans="2:25" x14ac:dyDescent="0.25">
      <c r="T46" s="22"/>
      <c r="U46" s="22"/>
      <c r="X46" s="1"/>
      <c r="Y46" s="1"/>
    </row>
    <row r="47" spans="2:25" x14ac:dyDescent="0.25">
      <c r="T47" s="22"/>
      <c r="U47" s="22"/>
      <c r="X47" s="1"/>
      <c r="Y47" s="1"/>
    </row>
    <row r="48" spans="2:25" x14ac:dyDescent="0.25">
      <c r="T48" s="22"/>
      <c r="U48" s="22"/>
      <c r="X48" s="1"/>
      <c r="Y48" s="1"/>
    </row>
    <row r="49" spans="20:25" x14ac:dyDescent="0.25">
      <c r="T49" s="22"/>
      <c r="U49" s="22"/>
      <c r="X49" s="1"/>
      <c r="Y49" s="1"/>
    </row>
    <row r="50" spans="20:25" x14ac:dyDescent="0.25">
      <c r="T50" s="22"/>
      <c r="U50" s="22"/>
      <c r="X50" s="1"/>
      <c r="Y50" s="1"/>
    </row>
    <row r="51" spans="20:25" x14ac:dyDescent="0.25">
      <c r="T51" s="22"/>
      <c r="U51" s="22"/>
      <c r="X51" s="1"/>
      <c r="Y51" s="1"/>
    </row>
    <row r="52" spans="20:25" x14ac:dyDescent="0.25">
      <c r="T52" s="22"/>
      <c r="U52" s="22"/>
      <c r="X52" s="1"/>
      <c r="Y52" s="1"/>
    </row>
    <row r="53" spans="20:25" x14ac:dyDescent="0.25">
      <c r="T53" s="22"/>
      <c r="U53" s="22"/>
      <c r="X53" s="1"/>
      <c r="Y53" s="1"/>
    </row>
    <row r="54" spans="20:25" x14ac:dyDescent="0.25">
      <c r="T54" s="22"/>
      <c r="U54" s="22"/>
      <c r="X54" s="1"/>
      <c r="Y54" s="1"/>
    </row>
    <row r="55" spans="20:25" x14ac:dyDescent="0.25">
      <c r="T55" s="22"/>
      <c r="U55" s="22"/>
      <c r="X55" s="1"/>
      <c r="Y55" s="1"/>
    </row>
    <row r="56" spans="20:25" x14ac:dyDescent="0.25">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8" orientation="landscape" horizontalDpi="300" verticalDpi="300" r:id="rId1"/>
  <headerFooter alignWithMargins="0"/>
  <rowBreaks count="1" manualBreakCount="1">
    <brk id="32" max="16383" man="1"/>
  </rowBreaks>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Hoja22">
    <tabColor theme="0"/>
    <pageSetUpPr fitToPage="1"/>
  </sheetPr>
  <dimension ref="A1:IY53"/>
  <sheetViews>
    <sheetView zoomScaleNormal="100" workbookViewId="0"/>
  </sheetViews>
  <sheetFormatPr baseColWidth="10" defaultColWidth="11.453125" defaultRowHeight="14.5" x14ac:dyDescent="0.25"/>
  <cols>
    <col min="1" max="1" width="0.7265625" style="333" customWidth="1"/>
    <col min="2" max="2" width="28.7265625" style="333" customWidth="1"/>
    <col min="3" max="3" width="11.26953125" style="333" bestFit="1" customWidth="1"/>
    <col min="4" max="4" width="10.7265625" style="333" customWidth="1"/>
    <col min="5" max="5" width="0.7265625" style="333" customWidth="1"/>
    <col min="6" max="6" width="12.81640625" style="333" customWidth="1"/>
    <col min="7" max="7" width="7.26953125" style="333" customWidth="1"/>
    <col min="8" max="8" width="0.7265625" style="333" customWidth="1"/>
    <col min="9" max="9" width="10.54296875" style="333" customWidth="1"/>
    <col min="10" max="10" width="8.54296875" style="333" customWidth="1"/>
    <col min="11" max="11" width="9.81640625" style="333" customWidth="1"/>
    <col min="12" max="17" width="11.453125" style="333"/>
    <col min="18" max="18" width="7.54296875" style="333" customWidth="1"/>
    <col min="19" max="19" width="2.26953125" style="333" customWidth="1"/>
    <col min="20" max="16384" width="11.453125" style="333"/>
  </cols>
  <sheetData>
    <row r="1" spans="1:259" s="613" customFormat="1" ht="9" customHeight="1" x14ac:dyDescent="0.35">
      <c r="A1" s="340"/>
      <c r="B1" s="311"/>
      <c r="C1" s="311"/>
      <c r="D1" s="311"/>
      <c r="E1" s="341"/>
      <c r="F1" s="340"/>
      <c r="G1" s="340"/>
      <c r="H1" s="341"/>
      <c r="I1" s="340"/>
      <c r="J1" s="340"/>
      <c r="K1" s="748"/>
      <c r="L1" s="748"/>
      <c r="M1" s="748"/>
      <c r="N1" s="748"/>
      <c r="O1" s="340"/>
      <c r="P1" s="340"/>
      <c r="Q1" s="340"/>
      <c r="R1" s="748"/>
      <c r="S1" s="748"/>
      <c r="T1" s="340"/>
      <c r="U1" s="340"/>
      <c r="V1" s="340"/>
      <c r="W1" s="340"/>
      <c r="X1" s="340"/>
      <c r="Y1" s="340"/>
      <c r="Z1" s="340"/>
      <c r="AA1" s="340"/>
      <c r="AB1" s="340"/>
      <c r="AC1" s="340"/>
      <c r="AD1" s="340"/>
      <c r="AE1" s="340"/>
      <c r="AF1" s="340"/>
      <c r="AG1" s="340"/>
      <c r="AH1" s="340"/>
      <c r="AI1" s="340"/>
      <c r="AJ1" s="340"/>
      <c r="AK1" s="340"/>
      <c r="AL1" s="340"/>
      <c r="AM1" s="340"/>
      <c r="AN1" s="340"/>
      <c r="AO1" s="340"/>
      <c r="AP1" s="340"/>
      <c r="AQ1" s="340"/>
      <c r="AR1" s="340"/>
      <c r="AS1" s="340"/>
      <c r="AT1" s="340"/>
      <c r="AU1" s="340"/>
      <c r="AV1" s="340"/>
      <c r="AW1" s="340"/>
      <c r="AX1" s="340"/>
      <c r="AY1" s="340"/>
      <c r="AZ1" s="340"/>
      <c r="BA1" s="340"/>
      <c r="BB1" s="340"/>
      <c r="BC1" s="340"/>
      <c r="BD1" s="340"/>
      <c r="BE1" s="340"/>
      <c r="BF1" s="340"/>
      <c r="BG1" s="340"/>
      <c r="BH1" s="340"/>
      <c r="BI1" s="340"/>
      <c r="BJ1" s="340"/>
      <c r="BK1" s="340"/>
      <c r="BL1" s="340"/>
      <c r="BM1" s="340"/>
      <c r="BN1" s="340"/>
      <c r="BO1" s="340"/>
      <c r="BP1" s="340"/>
      <c r="BQ1" s="340"/>
      <c r="BR1" s="340"/>
      <c r="BS1" s="340"/>
      <c r="BT1" s="340"/>
      <c r="BU1" s="340"/>
      <c r="BV1" s="340"/>
      <c r="BW1" s="340"/>
      <c r="BX1" s="340"/>
      <c r="BY1" s="340"/>
      <c r="BZ1" s="340"/>
      <c r="CA1" s="340"/>
      <c r="CB1" s="340"/>
      <c r="CC1" s="340"/>
      <c r="CD1" s="340"/>
      <c r="CE1" s="340"/>
      <c r="CF1" s="340"/>
      <c r="CG1" s="340"/>
      <c r="CH1" s="340"/>
      <c r="CI1" s="340"/>
      <c r="CJ1" s="340"/>
      <c r="CK1" s="340"/>
      <c r="CL1" s="340"/>
      <c r="CM1" s="340"/>
      <c r="CN1" s="340"/>
      <c r="CO1" s="340"/>
      <c r="CP1" s="340"/>
      <c r="CQ1" s="340"/>
      <c r="CR1" s="340"/>
      <c r="CS1" s="340"/>
      <c r="CT1" s="340"/>
      <c r="CU1" s="340"/>
      <c r="CV1" s="340"/>
      <c r="CW1" s="340"/>
      <c r="CX1" s="340"/>
      <c r="CY1" s="340"/>
      <c r="CZ1" s="340"/>
      <c r="DA1" s="340"/>
      <c r="DB1" s="340"/>
      <c r="DC1" s="340"/>
      <c r="DD1" s="340"/>
      <c r="DE1" s="340"/>
      <c r="DF1" s="340"/>
      <c r="DG1" s="340"/>
      <c r="DH1" s="340"/>
      <c r="DI1" s="340"/>
      <c r="DJ1" s="340"/>
      <c r="DK1" s="340"/>
      <c r="DL1" s="340"/>
      <c r="DM1" s="340"/>
      <c r="DN1" s="340"/>
      <c r="DO1" s="340"/>
      <c r="DP1" s="340"/>
      <c r="DQ1" s="340"/>
      <c r="DR1" s="340"/>
      <c r="DS1" s="340"/>
      <c r="DT1" s="340"/>
      <c r="DU1" s="340"/>
      <c r="DV1" s="340"/>
      <c r="DW1" s="340"/>
      <c r="DX1" s="340"/>
      <c r="DY1" s="340"/>
      <c r="DZ1" s="340"/>
      <c r="EA1" s="340"/>
      <c r="EB1" s="340"/>
      <c r="EC1" s="340"/>
      <c r="ED1" s="340"/>
      <c r="EE1" s="340"/>
      <c r="EF1" s="340"/>
      <c r="EG1" s="340"/>
      <c r="EH1" s="340"/>
      <c r="EI1" s="340"/>
      <c r="EJ1" s="340"/>
      <c r="EK1" s="340"/>
      <c r="EL1" s="340"/>
      <c r="EM1" s="340"/>
      <c r="EN1" s="340"/>
      <c r="EO1" s="340"/>
      <c r="EP1" s="340"/>
      <c r="EQ1" s="340"/>
      <c r="ER1" s="340"/>
      <c r="ES1" s="340"/>
      <c r="ET1" s="340"/>
      <c r="EU1" s="340"/>
      <c r="EV1" s="340"/>
      <c r="EW1" s="340"/>
      <c r="EX1" s="340"/>
      <c r="EY1" s="340"/>
      <c r="EZ1" s="340"/>
      <c r="FA1" s="340"/>
      <c r="FB1" s="340"/>
      <c r="FC1" s="340"/>
      <c r="FD1" s="340"/>
      <c r="FE1" s="340"/>
      <c r="FF1" s="340"/>
      <c r="FG1" s="340"/>
      <c r="FH1" s="340"/>
      <c r="FI1" s="340"/>
      <c r="FJ1" s="340"/>
      <c r="FK1" s="340"/>
      <c r="FL1" s="340"/>
      <c r="FM1" s="340"/>
      <c r="FN1" s="340"/>
      <c r="FO1" s="340"/>
      <c r="FP1" s="340"/>
      <c r="FQ1" s="340"/>
      <c r="FR1" s="340"/>
      <c r="FS1" s="340"/>
      <c r="FT1" s="340"/>
      <c r="FU1" s="340"/>
      <c r="FV1" s="340"/>
      <c r="FW1" s="340"/>
      <c r="FX1" s="340"/>
      <c r="FY1" s="340"/>
      <c r="FZ1" s="340"/>
      <c r="GA1" s="340"/>
      <c r="GB1" s="340"/>
      <c r="GC1" s="340"/>
      <c r="GD1" s="340"/>
      <c r="GE1" s="340"/>
      <c r="GF1" s="340"/>
      <c r="GG1" s="340"/>
      <c r="GH1" s="340"/>
      <c r="GI1" s="340"/>
      <c r="GJ1" s="340"/>
      <c r="GK1" s="340"/>
      <c r="GL1" s="340"/>
      <c r="GM1" s="340"/>
      <c r="GN1" s="340"/>
      <c r="GO1" s="340"/>
      <c r="GP1" s="340"/>
      <c r="GQ1" s="340"/>
      <c r="GR1" s="340"/>
      <c r="GS1" s="340"/>
      <c r="GT1" s="340"/>
      <c r="GU1" s="340"/>
      <c r="GV1" s="340"/>
      <c r="GW1" s="340"/>
      <c r="GX1" s="340"/>
      <c r="GY1" s="340"/>
      <c r="GZ1" s="340"/>
      <c r="HA1" s="340"/>
      <c r="HB1" s="340"/>
      <c r="HC1" s="340"/>
      <c r="HD1" s="340"/>
      <c r="HE1" s="340"/>
      <c r="HF1" s="340"/>
      <c r="HG1" s="340"/>
      <c r="HH1" s="340"/>
      <c r="HI1" s="340"/>
      <c r="HJ1" s="340"/>
      <c r="HK1" s="340"/>
      <c r="HL1" s="340"/>
      <c r="HM1" s="340"/>
      <c r="HN1" s="340"/>
      <c r="HO1" s="340"/>
      <c r="HP1" s="340"/>
      <c r="HQ1" s="340"/>
      <c r="HR1" s="340"/>
      <c r="HS1" s="340"/>
      <c r="HT1" s="340"/>
      <c r="HU1" s="340"/>
      <c r="HV1" s="340"/>
      <c r="HW1" s="340"/>
      <c r="HX1" s="340"/>
      <c r="HY1" s="340"/>
      <c r="HZ1" s="340"/>
      <c r="IA1" s="340"/>
      <c r="IB1" s="340"/>
      <c r="IC1" s="340"/>
      <c r="ID1" s="340"/>
      <c r="IE1" s="340"/>
      <c r="IF1" s="340"/>
      <c r="IG1" s="340"/>
      <c r="IH1" s="340"/>
      <c r="II1" s="340"/>
      <c r="IJ1" s="340"/>
      <c r="IK1" s="340"/>
      <c r="IL1" s="340"/>
      <c r="IM1" s="340"/>
      <c r="IN1" s="340"/>
      <c r="IO1" s="340"/>
      <c r="IP1" s="340"/>
      <c r="IQ1" s="340"/>
      <c r="IR1" s="340"/>
      <c r="IS1" s="340"/>
      <c r="IT1" s="340"/>
      <c r="IU1" s="340"/>
      <c r="IV1" s="340"/>
      <c r="IW1" s="340"/>
      <c r="IX1" s="340"/>
      <c r="IY1" s="340"/>
    </row>
    <row r="2" spans="1:259" s="619" customFormat="1" ht="49.5" customHeight="1" x14ac:dyDescent="0.35">
      <c r="A2" s="343"/>
      <c r="B2" s="749"/>
      <c r="C2" s="749"/>
      <c r="D2" s="749"/>
      <c r="E2" s="749"/>
      <c r="F2" s="749"/>
      <c r="G2" s="749"/>
      <c r="H2" s="749"/>
      <c r="I2" s="343"/>
      <c r="J2" s="343"/>
      <c r="K2" s="748"/>
      <c r="L2" s="748"/>
      <c r="M2" s="748"/>
      <c r="N2" s="748"/>
      <c r="O2" s="343"/>
      <c r="P2" s="343"/>
      <c r="Q2" s="343"/>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P2" s="343"/>
      <c r="AQ2" s="343"/>
      <c r="AR2" s="343"/>
      <c r="AS2" s="343"/>
      <c r="AT2" s="343"/>
      <c r="AU2" s="343"/>
      <c r="AV2" s="343"/>
      <c r="AW2" s="343"/>
      <c r="AX2" s="343"/>
      <c r="AY2" s="343"/>
      <c r="AZ2" s="343"/>
      <c r="BA2" s="343"/>
      <c r="BB2" s="343"/>
      <c r="BC2" s="343"/>
      <c r="BD2" s="343"/>
      <c r="BE2" s="343"/>
      <c r="BF2" s="343"/>
      <c r="BG2" s="343"/>
      <c r="BH2" s="343"/>
      <c r="BI2" s="343"/>
      <c r="BJ2" s="343"/>
      <c r="BK2" s="343"/>
      <c r="BL2" s="343"/>
      <c r="BM2" s="343"/>
      <c r="BN2" s="343"/>
      <c r="BO2" s="343"/>
      <c r="BP2" s="343"/>
      <c r="BQ2" s="343"/>
      <c r="BR2" s="343"/>
      <c r="BS2" s="343"/>
      <c r="BT2" s="343"/>
      <c r="BU2" s="343"/>
      <c r="BV2" s="343"/>
      <c r="BW2" s="343"/>
      <c r="BX2" s="343"/>
      <c r="BY2" s="343"/>
      <c r="BZ2" s="343"/>
      <c r="CA2" s="343"/>
      <c r="CB2" s="343"/>
      <c r="CC2" s="343"/>
      <c r="CD2" s="343"/>
      <c r="CE2" s="343"/>
      <c r="CF2" s="343"/>
      <c r="CG2" s="343"/>
      <c r="CH2" s="343"/>
      <c r="CI2" s="343"/>
      <c r="CJ2" s="343"/>
      <c r="CK2" s="343"/>
      <c r="CL2" s="343"/>
      <c r="CM2" s="343"/>
      <c r="CN2" s="343"/>
      <c r="CO2" s="343"/>
      <c r="CP2" s="343"/>
      <c r="CQ2" s="343"/>
      <c r="CR2" s="343"/>
      <c r="CS2" s="343"/>
      <c r="CT2" s="343"/>
      <c r="CU2" s="343"/>
      <c r="CV2" s="343"/>
      <c r="CW2" s="343"/>
      <c r="CX2" s="343"/>
      <c r="CY2" s="343"/>
      <c r="CZ2" s="343"/>
      <c r="DA2" s="343"/>
      <c r="DB2" s="343"/>
      <c r="DC2" s="343"/>
      <c r="DD2" s="343"/>
      <c r="DE2" s="343"/>
      <c r="DF2" s="343"/>
      <c r="DG2" s="343"/>
      <c r="DH2" s="343"/>
      <c r="DI2" s="343"/>
      <c r="DJ2" s="343"/>
      <c r="DK2" s="343"/>
      <c r="DL2" s="343"/>
      <c r="DM2" s="343"/>
      <c r="DN2" s="343"/>
      <c r="DO2" s="343"/>
      <c r="DP2" s="343"/>
      <c r="DQ2" s="343"/>
      <c r="DR2" s="343"/>
      <c r="DS2" s="343"/>
      <c r="DT2" s="343"/>
      <c r="DU2" s="343"/>
      <c r="DV2" s="343"/>
      <c r="DW2" s="343"/>
      <c r="DX2" s="343"/>
      <c r="DY2" s="343"/>
      <c r="DZ2" s="343"/>
      <c r="EA2" s="343"/>
      <c r="EB2" s="343"/>
      <c r="EC2" s="343"/>
      <c r="ED2" s="343"/>
      <c r="EE2" s="343"/>
      <c r="EF2" s="343"/>
      <c r="EG2" s="343"/>
      <c r="EH2" s="343"/>
      <c r="EI2" s="343"/>
      <c r="EJ2" s="343"/>
      <c r="EK2" s="343"/>
      <c r="EL2" s="343"/>
      <c r="EM2" s="343"/>
      <c r="EN2" s="343"/>
      <c r="EO2" s="343"/>
      <c r="EP2" s="343"/>
      <c r="EQ2" s="343"/>
      <c r="ER2" s="343"/>
      <c r="ES2" s="343"/>
      <c r="ET2" s="343"/>
      <c r="EU2" s="343"/>
      <c r="EV2" s="343"/>
      <c r="EW2" s="343"/>
      <c r="EX2" s="343"/>
      <c r="EY2" s="343"/>
      <c r="EZ2" s="343"/>
      <c r="FA2" s="343"/>
      <c r="FB2" s="343"/>
      <c r="FC2" s="343"/>
      <c r="FD2" s="343"/>
      <c r="FE2" s="343"/>
      <c r="FF2" s="343"/>
      <c r="FG2" s="343"/>
      <c r="FH2" s="343"/>
      <c r="FI2" s="343"/>
      <c r="FJ2" s="343"/>
      <c r="FK2" s="343"/>
      <c r="FL2" s="343"/>
      <c r="FM2" s="343"/>
      <c r="FN2" s="343"/>
      <c r="FO2" s="343"/>
      <c r="FP2" s="343"/>
      <c r="FQ2" s="343"/>
      <c r="FR2" s="343"/>
      <c r="FS2" s="343"/>
      <c r="FT2" s="343"/>
      <c r="FU2" s="343"/>
      <c r="FV2" s="343"/>
      <c r="FW2" s="343"/>
      <c r="FX2" s="343"/>
      <c r="FY2" s="343"/>
      <c r="FZ2" s="343"/>
      <c r="GA2" s="343"/>
      <c r="GB2" s="343"/>
      <c r="GC2" s="343"/>
      <c r="GD2" s="343"/>
      <c r="GE2" s="343"/>
      <c r="GF2" s="343"/>
      <c r="GG2" s="343"/>
      <c r="GH2" s="343"/>
      <c r="GI2" s="343"/>
      <c r="GJ2" s="343"/>
      <c r="GK2" s="343"/>
      <c r="GL2" s="343"/>
      <c r="GM2" s="343"/>
      <c r="GN2" s="343"/>
      <c r="GO2" s="343"/>
      <c r="GP2" s="343"/>
      <c r="GQ2" s="343"/>
      <c r="GR2" s="343"/>
      <c r="GS2" s="343"/>
      <c r="GT2" s="343"/>
      <c r="GU2" s="343"/>
      <c r="GV2" s="343"/>
      <c r="GW2" s="343"/>
      <c r="GX2" s="343"/>
      <c r="GY2" s="343"/>
      <c r="GZ2" s="343"/>
      <c r="HA2" s="343"/>
      <c r="HB2" s="343"/>
      <c r="HC2" s="343"/>
      <c r="HD2" s="343"/>
      <c r="HE2" s="343"/>
      <c r="HF2" s="343"/>
      <c r="HG2" s="343"/>
      <c r="HH2" s="343"/>
      <c r="HI2" s="343"/>
      <c r="HJ2" s="343"/>
      <c r="HK2" s="343"/>
      <c r="HL2" s="343"/>
      <c r="HM2" s="343"/>
      <c r="HN2" s="343"/>
      <c r="HO2" s="343"/>
      <c r="HP2" s="343"/>
      <c r="HQ2" s="343"/>
      <c r="HR2" s="343"/>
      <c r="HS2" s="343"/>
      <c r="HT2" s="343"/>
      <c r="HU2" s="343"/>
      <c r="HV2" s="343"/>
      <c r="HW2" s="343"/>
      <c r="HX2" s="343"/>
      <c r="HY2" s="343"/>
      <c r="HZ2" s="343"/>
      <c r="IA2" s="343"/>
      <c r="IB2" s="343"/>
      <c r="IC2" s="343"/>
      <c r="ID2" s="343"/>
      <c r="IE2" s="343"/>
      <c r="IF2" s="343"/>
      <c r="IG2" s="343"/>
      <c r="IH2" s="343"/>
      <c r="II2" s="343"/>
      <c r="IJ2" s="343"/>
      <c r="IK2" s="343"/>
      <c r="IL2" s="343"/>
      <c r="IM2" s="343"/>
      <c r="IN2" s="343"/>
      <c r="IO2" s="343"/>
      <c r="IP2" s="343"/>
      <c r="IQ2" s="343"/>
      <c r="IR2" s="343"/>
      <c r="IS2" s="343"/>
      <c r="IT2" s="343"/>
      <c r="IU2" s="343"/>
      <c r="IV2" s="343"/>
      <c r="IW2" s="343"/>
      <c r="IX2" s="343"/>
      <c r="IY2" s="343"/>
    </row>
    <row r="3" spans="1:259" s="621" customFormat="1" ht="7" customHeight="1" x14ac:dyDescent="0.35">
      <c r="A3" s="345"/>
      <c r="B3" s="1393"/>
      <c r="C3" s="1393"/>
      <c r="D3" s="1393"/>
      <c r="E3" s="1393"/>
      <c r="F3" s="1393"/>
      <c r="G3" s="1393"/>
      <c r="H3" s="1393"/>
      <c r="I3" s="345"/>
      <c r="J3" s="345"/>
      <c r="K3" s="748"/>
      <c r="L3" s="748"/>
      <c r="M3" s="748"/>
      <c r="N3" s="748"/>
      <c r="O3" s="345"/>
      <c r="P3" s="345"/>
      <c r="Q3" s="345"/>
      <c r="R3" s="343"/>
      <c r="S3" s="343"/>
      <c r="T3" s="345"/>
      <c r="U3" s="345"/>
      <c r="V3" s="345"/>
      <c r="W3" s="345"/>
      <c r="X3" s="345"/>
      <c r="Y3" s="345"/>
      <c r="Z3" s="345"/>
      <c r="AA3" s="345"/>
      <c r="AB3" s="345"/>
      <c r="AC3" s="345"/>
      <c r="AD3" s="345"/>
      <c r="AE3" s="345"/>
      <c r="AF3" s="345"/>
      <c r="AG3" s="345"/>
      <c r="AH3" s="345"/>
      <c r="AI3" s="345"/>
      <c r="AJ3" s="345"/>
      <c r="AK3" s="345"/>
      <c r="AL3" s="345"/>
      <c r="AM3" s="345"/>
      <c r="AN3" s="345"/>
      <c r="AO3" s="345"/>
      <c r="AP3" s="345"/>
      <c r="AQ3" s="345"/>
      <c r="AR3" s="345"/>
      <c r="AS3" s="345"/>
      <c r="AT3" s="345"/>
      <c r="AU3" s="345"/>
      <c r="AV3" s="345"/>
      <c r="AW3" s="345"/>
      <c r="AX3" s="345"/>
      <c r="AY3" s="345"/>
      <c r="AZ3" s="345"/>
      <c r="BA3" s="345"/>
      <c r="BB3" s="345"/>
      <c r="BC3" s="345"/>
      <c r="BD3" s="345"/>
      <c r="BE3" s="345"/>
      <c r="BF3" s="345"/>
      <c r="BG3" s="345"/>
      <c r="BH3" s="345"/>
      <c r="BI3" s="345"/>
      <c r="BJ3" s="345"/>
      <c r="BK3" s="345"/>
      <c r="BL3" s="345"/>
      <c r="BM3" s="345"/>
      <c r="BN3" s="345"/>
      <c r="BO3" s="345"/>
      <c r="BP3" s="345"/>
      <c r="BQ3" s="345"/>
      <c r="BR3" s="345"/>
      <c r="BS3" s="345"/>
      <c r="BT3" s="345"/>
      <c r="BU3" s="345"/>
      <c r="BV3" s="345"/>
      <c r="BW3" s="345"/>
      <c r="BX3" s="345"/>
      <c r="BY3" s="345"/>
      <c r="BZ3" s="345"/>
      <c r="CA3" s="345"/>
      <c r="CB3" s="345"/>
      <c r="CC3" s="345"/>
      <c r="CD3" s="345"/>
      <c r="CE3" s="345"/>
      <c r="CF3" s="345"/>
      <c r="CG3" s="345"/>
      <c r="CH3" s="345"/>
      <c r="CI3" s="345"/>
      <c r="CJ3" s="345"/>
      <c r="CK3" s="345"/>
      <c r="CL3" s="345"/>
      <c r="CM3" s="345"/>
      <c r="CN3" s="345"/>
      <c r="CO3" s="345"/>
      <c r="CP3" s="345"/>
      <c r="CQ3" s="345"/>
      <c r="CR3" s="345"/>
      <c r="CS3" s="345"/>
      <c r="CT3" s="345"/>
      <c r="CU3" s="345"/>
      <c r="CV3" s="345"/>
      <c r="CW3" s="345"/>
      <c r="CX3" s="345"/>
      <c r="CY3" s="345"/>
      <c r="CZ3" s="345"/>
      <c r="DA3" s="345"/>
      <c r="DB3" s="345"/>
      <c r="DC3" s="345"/>
      <c r="DD3" s="345"/>
      <c r="DE3" s="345"/>
      <c r="DF3" s="345"/>
      <c r="DG3" s="345"/>
      <c r="DH3" s="345"/>
      <c r="DI3" s="345"/>
      <c r="DJ3" s="345"/>
      <c r="DK3" s="345"/>
      <c r="DL3" s="345"/>
      <c r="DM3" s="345"/>
      <c r="DN3" s="345"/>
      <c r="DO3" s="345"/>
      <c r="DP3" s="345"/>
      <c r="DQ3" s="345"/>
      <c r="DR3" s="345"/>
      <c r="DS3" s="345"/>
      <c r="DT3" s="345"/>
      <c r="DU3" s="345"/>
      <c r="DV3" s="345"/>
      <c r="DW3" s="345"/>
      <c r="DX3" s="345"/>
      <c r="DY3" s="345"/>
      <c r="DZ3" s="345"/>
      <c r="EA3" s="345"/>
      <c r="EB3" s="345"/>
      <c r="EC3" s="345"/>
      <c r="ED3" s="345"/>
      <c r="EE3" s="345"/>
      <c r="EF3" s="345"/>
      <c r="EG3" s="345"/>
      <c r="EH3" s="345"/>
      <c r="EI3" s="345"/>
      <c r="EJ3" s="345"/>
      <c r="EK3" s="345"/>
      <c r="EL3" s="345"/>
      <c r="EM3" s="345"/>
      <c r="EN3" s="345"/>
      <c r="EO3" s="345"/>
      <c r="EP3" s="345"/>
      <c r="EQ3" s="345"/>
      <c r="ER3" s="345"/>
      <c r="ES3" s="345"/>
      <c r="ET3" s="345"/>
      <c r="EU3" s="345"/>
      <c r="EV3" s="345"/>
      <c r="EW3" s="345"/>
      <c r="EX3" s="345"/>
      <c r="EY3" s="345"/>
      <c r="EZ3" s="345"/>
      <c r="FA3" s="345"/>
      <c r="FB3" s="345"/>
      <c r="FC3" s="345"/>
      <c r="FD3" s="345"/>
      <c r="FE3" s="345"/>
      <c r="FF3" s="345"/>
      <c r="FG3" s="345"/>
      <c r="FH3" s="345"/>
      <c r="FI3" s="345"/>
      <c r="FJ3" s="345"/>
      <c r="FK3" s="345"/>
      <c r="FL3" s="345"/>
      <c r="FM3" s="345"/>
      <c r="FN3" s="345"/>
      <c r="FO3" s="345"/>
      <c r="FP3" s="345"/>
      <c r="FQ3" s="345"/>
      <c r="FR3" s="345"/>
      <c r="FS3" s="345"/>
      <c r="FT3" s="345"/>
      <c r="FU3" s="345"/>
      <c r="FV3" s="345"/>
      <c r="FW3" s="345"/>
      <c r="FX3" s="345"/>
      <c r="FY3" s="345"/>
      <c r="FZ3" s="345"/>
      <c r="GA3" s="345"/>
      <c r="GB3" s="345"/>
      <c r="GC3" s="345"/>
      <c r="GD3" s="345"/>
      <c r="GE3" s="345"/>
      <c r="GF3" s="345"/>
      <c r="GG3" s="345"/>
      <c r="GH3" s="345"/>
      <c r="GI3" s="345"/>
      <c r="GJ3" s="345"/>
      <c r="GK3" s="345"/>
      <c r="GL3" s="345"/>
      <c r="GM3" s="345"/>
      <c r="GN3" s="345"/>
      <c r="GO3" s="345"/>
      <c r="GP3" s="345"/>
      <c r="GQ3" s="345"/>
      <c r="GR3" s="345"/>
      <c r="GS3" s="345"/>
      <c r="GT3" s="345"/>
      <c r="GU3" s="345"/>
      <c r="GV3" s="345"/>
      <c r="GW3" s="345"/>
      <c r="GX3" s="345"/>
      <c r="GY3" s="345"/>
      <c r="GZ3" s="345"/>
      <c r="HA3" s="345"/>
      <c r="HB3" s="345"/>
      <c r="HC3" s="345"/>
      <c r="HD3" s="345"/>
      <c r="HE3" s="345"/>
      <c r="HF3" s="345"/>
      <c r="HG3" s="345"/>
      <c r="HH3" s="345"/>
      <c r="HI3" s="345"/>
      <c r="HJ3" s="345"/>
      <c r="HK3" s="345"/>
      <c r="HL3" s="345"/>
      <c r="HM3" s="345"/>
      <c r="HN3" s="345"/>
      <c r="HO3" s="345"/>
      <c r="HP3" s="345"/>
      <c r="HQ3" s="345"/>
      <c r="HR3" s="345"/>
      <c r="HS3" s="345"/>
      <c r="HT3" s="345"/>
      <c r="HU3" s="345"/>
      <c r="HV3" s="345"/>
      <c r="HW3" s="345"/>
      <c r="HX3" s="345"/>
      <c r="HY3" s="345"/>
      <c r="HZ3" s="345"/>
      <c r="IA3" s="345"/>
      <c r="IB3" s="345"/>
      <c r="IC3" s="345"/>
      <c r="ID3" s="345"/>
      <c r="IE3" s="345"/>
      <c r="IF3" s="345"/>
      <c r="IG3" s="345"/>
      <c r="IH3" s="345"/>
      <c r="II3" s="345"/>
      <c r="IJ3" s="345"/>
      <c r="IK3" s="345"/>
      <c r="IL3" s="345"/>
      <c r="IM3" s="345"/>
      <c r="IN3" s="345"/>
      <c r="IO3" s="345"/>
      <c r="IP3" s="345"/>
      <c r="IQ3" s="345"/>
      <c r="IR3" s="345"/>
      <c r="IS3" s="345"/>
      <c r="IT3" s="345"/>
      <c r="IU3" s="345"/>
      <c r="IV3" s="345"/>
      <c r="IW3" s="345"/>
      <c r="IX3" s="345"/>
      <c r="IY3" s="345"/>
    </row>
    <row r="4" spans="1:259" s="621" customFormat="1" ht="41.25" customHeight="1" x14ac:dyDescent="0.25">
      <c r="A4" s="1464" t="s">
        <v>421</v>
      </c>
      <c r="B4" s="1464"/>
      <c r="C4" s="1464"/>
      <c r="D4" s="1464"/>
      <c r="E4" s="1464"/>
      <c r="F4" s="1464"/>
      <c r="G4" s="1464"/>
      <c r="H4" s="1464"/>
      <c r="I4" s="1464"/>
      <c r="J4" s="1464"/>
      <c r="K4" s="1464"/>
      <c r="L4" s="1464"/>
      <c r="M4" s="1464"/>
      <c r="N4" s="1464"/>
      <c r="O4" s="1464"/>
      <c r="P4" s="1464"/>
      <c r="Q4" s="1464"/>
      <c r="R4" s="322"/>
      <c r="S4" s="345"/>
      <c r="T4" s="345"/>
      <c r="U4" s="345"/>
      <c r="V4" s="345"/>
      <c r="W4" s="345"/>
      <c r="X4" s="345"/>
      <c r="Y4" s="345"/>
      <c r="Z4" s="345"/>
      <c r="AA4" s="345"/>
      <c r="AB4" s="345"/>
      <c r="AC4" s="345"/>
      <c r="AD4" s="345"/>
      <c r="AE4" s="345"/>
      <c r="AF4" s="345"/>
      <c r="AG4" s="345"/>
      <c r="AH4" s="345"/>
      <c r="AI4" s="345"/>
      <c r="AJ4" s="345"/>
      <c r="AK4" s="345"/>
      <c r="AL4" s="345"/>
      <c r="AM4" s="345"/>
      <c r="AN4" s="345"/>
      <c r="AO4" s="345"/>
      <c r="AP4" s="345"/>
      <c r="AQ4" s="345"/>
      <c r="AR4" s="345"/>
      <c r="AS4" s="345"/>
      <c r="AT4" s="345"/>
      <c r="AU4" s="345"/>
      <c r="AV4" s="345"/>
      <c r="AW4" s="345"/>
      <c r="AX4" s="345"/>
      <c r="AY4" s="345"/>
      <c r="AZ4" s="345"/>
      <c r="BA4" s="345"/>
      <c r="BB4" s="345"/>
      <c r="BC4" s="345"/>
      <c r="BD4" s="345"/>
      <c r="BE4" s="345"/>
      <c r="BF4" s="345"/>
      <c r="BG4" s="345"/>
      <c r="BH4" s="345"/>
      <c r="BI4" s="345"/>
      <c r="BJ4" s="345"/>
      <c r="BK4" s="345"/>
      <c r="BL4" s="345"/>
      <c r="BM4" s="345"/>
      <c r="BN4" s="345"/>
      <c r="BO4" s="345"/>
      <c r="BP4" s="345"/>
      <c r="BQ4" s="345"/>
      <c r="BR4" s="345"/>
      <c r="BS4" s="345"/>
      <c r="BT4" s="345"/>
      <c r="BU4" s="345"/>
      <c r="BV4" s="345"/>
      <c r="BW4" s="345"/>
      <c r="BX4" s="345"/>
      <c r="BY4" s="345"/>
      <c r="BZ4" s="345"/>
      <c r="CA4" s="345"/>
      <c r="CB4" s="345"/>
      <c r="CC4" s="345"/>
      <c r="CD4" s="345"/>
      <c r="CE4" s="345"/>
      <c r="CF4" s="345"/>
      <c r="CG4" s="345"/>
      <c r="CH4" s="345"/>
      <c r="CI4" s="345"/>
      <c r="CJ4" s="345"/>
      <c r="CK4" s="345"/>
      <c r="CL4" s="345"/>
      <c r="CM4" s="345"/>
      <c r="CN4" s="345"/>
      <c r="CO4" s="345"/>
      <c r="CP4" s="345"/>
      <c r="CQ4" s="345"/>
      <c r="CR4" s="345"/>
      <c r="CS4" s="345"/>
      <c r="CT4" s="345"/>
      <c r="CU4" s="345"/>
      <c r="CV4" s="345"/>
      <c r="CW4" s="345"/>
      <c r="CX4" s="345"/>
      <c r="CY4" s="345"/>
      <c r="CZ4" s="345"/>
      <c r="DA4" s="345"/>
      <c r="DB4" s="345"/>
      <c r="DC4" s="345"/>
      <c r="DD4" s="345"/>
      <c r="DE4" s="345"/>
      <c r="DF4" s="345"/>
      <c r="DG4" s="345"/>
      <c r="DH4" s="345"/>
      <c r="DI4" s="345"/>
      <c r="DJ4" s="345"/>
      <c r="DK4" s="345"/>
      <c r="DL4" s="345"/>
      <c r="DM4" s="345"/>
      <c r="DN4" s="345"/>
      <c r="DO4" s="345"/>
      <c r="DP4" s="345"/>
      <c r="DQ4" s="345"/>
      <c r="DR4" s="345"/>
      <c r="DS4" s="345"/>
      <c r="DT4" s="345"/>
      <c r="DU4" s="345"/>
      <c r="DV4" s="345"/>
      <c r="DW4" s="345"/>
      <c r="DX4" s="345"/>
      <c r="DY4" s="345"/>
      <c r="DZ4" s="345"/>
      <c r="EA4" s="345"/>
      <c r="EB4" s="345"/>
      <c r="EC4" s="345"/>
      <c r="ED4" s="345"/>
      <c r="EE4" s="345"/>
      <c r="EF4" s="345"/>
      <c r="EG4" s="345"/>
      <c r="EH4" s="345"/>
      <c r="EI4" s="345"/>
      <c r="EJ4" s="345"/>
      <c r="EK4" s="345"/>
      <c r="EL4" s="345"/>
      <c r="EM4" s="345"/>
      <c r="EN4" s="345"/>
      <c r="EO4" s="345"/>
      <c r="EP4" s="345"/>
      <c r="EQ4" s="345"/>
      <c r="ER4" s="345"/>
      <c r="ES4" s="345"/>
      <c r="ET4" s="345"/>
      <c r="EU4" s="345"/>
      <c r="EV4" s="345"/>
      <c r="EW4" s="345"/>
      <c r="EX4" s="345"/>
      <c r="EY4" s="345"/>
      <c r="EZ4" s="345"/>
      <c r="FA4" s="345"/>
      <c r="FB4" s="345"/>
      <c r="FC4" s="345"/>
      <c r="FD4" s="345"/>
      <c r="FE4" s="345"/>
      <c r="FF4" s="345"/>
      <c r="FG4" s="345"/>
      <c r="FH4" s="345"/>
      <c r="FI4" s="345"/>
      <c r="FJ4" s="345"/>
      <c r="FK4" s="345"/>
      <c r="FL4" s="345"/>
      <c r="FM4" s="345"/>
      <c r="FN4" s="345"/>
      <c r="FO4" s="345"/>
      <c r="FP4" s="345"/>
      <c r="FQ4" s="345"/>
      <c r="FR4" s="345"/>
      <c r="FS4" s="345"/>
      <c r="FT4" s="345"/>
      <c r="FU4" s="345"/>
      <c r="FV4" s="345"/>
      <c r="FW4" s="345"/>
      <c r="FX4" s="345"/>
      <c r="FY4" s="345"/>
      <c r="FZ4" s="345"/>
      <c r="GA4" s="345"/>
      <c r="GB4" s="345"/>
      <c r="GC4" s="345"/>
      <c r="GD4" s="345"/>
      <c r="GE4" s="345"/>
      <c r="GF4" s="345"/>
      <c r="GG4" s="345"/>
      <c r="GH4" s="345"/>
      <c r="GI4" s="345"/>
      <c r="GJ4" s="345"/>
      <c r="GK4" s="345"/>
      <c r="GL4" s="345"/>
      <c r="GM4" s="345"/>
      <c r="GN4" s="345"/>
      <c r="GO4" s="345"/>
      <c r="GP4" s="345"/>
      <c r="GQ4" s="345"/>
      <c r="GR4" s="345"/>
      <c r="GS4" s="345"/>
      <c r="GT4" s="345"/>
      <c r="GU4" s="345"/>
      <c r="GV4" s="345"/>
      <c r="GW4" s="345"/>
      <c r="GX4" s="345"/>
      <c r="GY4" s="345"/>
      <c r="GZ4" s="345"/>
      <c r="HA4" s="345"/>
      <c r="HB4" s="345"/>
      <c r="HC4" s="345"/>
      <c r="HD4" s="345"/>
      <c r="HE4" s="345"/>
      <c r="HF4" s="345"/>
      <c r="HG4" s="345"/>
      <c r="HH4" s="345"/>
      <c r="HI4" s="345"/>
      <c r="HJ4" s="345"/>
      <c r="HK4" s="345"/>
      <c r="HL4" s="345"/>
      <c r="HM4" s="345"/>
      <c r="HN4" s="345"/>
      <c r="HO4" s="345"/>
      <c r="HP4" s="345"/>
      <c r="HQ4" s="345"/>
      <c r="HR4" s="345"/>
      <c r="HS4" s="345"/>
      <c r="HT4" s="345"/>
      <c r="HU4" s="345"/>
      <c r="HV4" s="345"/>
      <c r="HW4" s="345"/>
      <c r="HX4" s="345"/>
      <c r="HY4" s="345"/>
      <c r="HZ4" s="345"/>
      <c r="IA4" s="345"/>
      <c r="IB4" s="345"/>
      <c r="IC4" s="345"/>
      <c r="ID4" s="345"/>
      <c r="IE4" s="345"/>
      <c r="IF4" s="345"/>
      <c r="IG4" s="345"/>
      <c r="IH4" s="345"/>
      <c r="II4" s="345"/>
      <c r="IJ4" s="345"/>
      <c r="IK4" s="345"/>
      <c r="IL4" s="345"/>
      <c r="IM4" s="345"/>
      <c r="IN4" s="345"/>
      <c r="IO4" s="345"/>
      <c r="IP4" s="345"/>
      <c r="IQ4" s="345"/>
      <c r="IR4" s="345"/>
      <c r="IS4" s="345"/>
      <c r="IT4" s="345"/>
      <c r="IU4" s="345"/>
      <c r="IV4" s="345"/>
      <c r="IW4" s="345"/>
      <c r="IX4" s="345"/>
      <c r="IY4" s="345"/>
    </row>
    <row r="5" spans="1:259" s="621" customFormat="1" ht="12" customHeight="1" x14ac:dyDescent="0.25">
      <c r="A5" s="492"/>
      <c r="B5" s="1420" t="str">
        <f>porsaad!$B$6</f>
        <v>Situación a 30 de noviembre de 2024</v>
      </c>
      <c r="C5" s="1420"/>
      <c r="D5" s="1420"/>
      <c r="E5" s="1420"/>
      <c r="F5" s="1420"/>
      <c r="G5" s="1420"/>
      <c r="H5" s="1420"/>
      <c r="I5" s="1420"/>
      <c r="J5" s="1420"/>
      <c r="K5" s="1420"/>
      <c r="L5" s="1420"/>
      <c r="M5" s="1420"/>
      <c r="N5" s="1420"/>
      <c r="O5" s="1420"/>
      <c r="P5" s="1420"/>
      <c r="Q5" s="1420"/>
      <c r="R5" s="875"/>
      <c r="S5" s="875"/>
      <c r="T5" s="345"/>
      <c r="U5" s="345"/>
      <c r="V5" s="345"/>
      <c r="W5" s="345"/>
      <c r="X5" s="345"/>
      <c r="Y5" s="345"/>
      <c r="Z5" s="345"/>
      <c r="AA5" s="345"/>
      <c r="AB5" s="345"/>
      <c r="AC5" s="345"/>
      <c r="AD5" s="345"/>
      <c r="AE5" s="345"/>
      <c r="AF5" s="345"/>
      <c r="AG5" s="345"/>
      <c r="AH5" s="345"/>
      <c r="AI5" s="345"/>
      <c r="AJ5" s="345"/>
      <c r="AK5" s="345"/>
      <c r="AL5" s="345"/>
      <c r="AM5" s="345"/>
      <c r="AN5" s="345"/>
      <c r="AO5" s="345"/>
      <c r="AP5" s="345"/>
      <c r="AQ5" s="345"/>
      <c r="AR5" s="345"/>
      <c r="AS5" s="345"/>
      <c r="AT5" s="345"/>
      <c r="AU5" s="345"/>
      <c r="AV5" s="345"/>
      <c r="AW5" s="345"/>
      <c r="AX5" s="345"/>
      <c r="AY5" s="345"/>
      <c r="AZ5" s="345"/>
      <c r="BA5" s="345"/>
      <c r="BB5" s="345"/>
      <c r="BC5" s="345"/>
      <c r="BD5" s="345"/>
      <c r="BE5" s="345"/>
      <c r="BF5" s="345"/>
      <c r="BG5" s="345"/>
      <c r="BH5" s="345"/>
      <c r="BI5" s="345"/>
      <c r="BJ5" s="345"/>
      <c r="BK5" s="345"/>
      <c r="BL5" s="345"/>
      <c r="BM5" s="345"/>
      <c r="BN5" s="345"/>
      <c r="BO5" s="345"/>
      <c r="BP5" s="345"/>
      <c r="BQ5" s="345"/>
      <c r="BR5" s="345"/>
      <c r="BS5" s="345"/>
      <c r="BT5" s="345"/>
      <c r="BU5" s="345"/>
      <c r="BV5" s="345"/>
      <c r="BW5" s="345"/>
      <c r="BX5" s="345"/>
      <c r="BY5" s="345"/>
      <c r="BZ5" s="345"/>
      <c r="CA5" s="345"/>
      <c r="CB5" s="345"/>
      <c r="CC5" s="345"/>
      <c r="CD5" s="345"/>
      <c r="CE5" s="345"/>
      <c r="CF5" s="345"/>
      <c r="CG5" s="345"/>
      <c r="CH5" s="345"/>
      <c r="CI5" s="345"/>
      <c r="CJ5" s="345"/>
      <c r="CK5" s="345"/>
      <c r="CL5" s="345"/>
      <c r="CM5" s="345"/>
      <c r="CN5" s="345"/>
      <c r="CO5" s="345"/>
      <c r="CP5" s="345"/>
      <c r="CQ5" s="345"/>
      <c r="CR5" s="345"/>
      <c r="CS5" s="345"/>
      <c r="CT5" s="345"/>
      <c r="CU5" s="345"/>
      <c r="CV5" s="345"/>
      <c r="CW5" s="345"/>
      <c r="CX5" s="345"/>
      <c r="CY5" s="345"/>
      <c r="CZ5" s="345"/>
      <c r="DA5" s="345"/>
      <c r="DB5" s="345"/>
      <c r="DC5" s="345"/>
      <c r="DD5" s="345"/>
      <c r="DE5" s="345"/>
      <c r="DF5" s="345"/>
      <c r="DG5" s="345"/>
      <c r="DH5" s="345"/>
      <c r="DI5" s="345"/>
      <c r="DJ5" s="345"/>
      <c r="DK5" s="345"/>
      <c r="DL5" s="345"/>
      <c r="DM5" s="345"/>
      <c r="DN5" s="345"/>
      <c r="DO5" s="345"/>
      <c r="DP5" s="345"/>
      <c r="DQ5" s="345"/>
      <c r="DR5" s="345"/>
      <c r="DS5" s="345"/>
      <c r="DT5" s="345"/>
      <c r="DU5" s="345"/>
      <c r="DV5" s="345"/>
      <c r="DW5" s="345"/>
      <c r="DX5" s="345"/>
      <c r="DY5" s="345"/>
      <c r="DZ5" s="345"/>
      <c r="EA5" s="345"/>
      <c r="EB5" s="345"/>
      <c r="EC5" s="345"/>
      <c r="ED5" s="345"/>
      <c r="EE5" s="345"/>
      <c r="EF5" s="345"/>
      <c r="EG5" s="345"/>
      <c r="EH5" s="345"/>
      <c r="EI5" s="345"/>
      <c r="EJ5" s="345"/>
      <c r="EK5" s="345"/>
      <c r="EL5" s="345"/>
      <c r="EM5" s="345"/>
      <c r="EN5" s="345"/>
      <c r="EO5" s="345"/>
      <c r="EP5" s="345"/>
      <c r="EQ5" s="345"/>
      <c r="ER5" s="345"/>
      <c r="ES5" s="345"/>
      <c r="ET5" s="345"/>
      <c r="EU5" s="345"/>
      <c r="EV5" s="345"/>
      <c r="EW5" s="345"/>
      <c r="EX5" s="345"/>
      <c r="EY5" s="345"/>
      <c r="EZ5" s="345"/>
      <c r="FA5" s="345"/>
      <c r="FB5" s="345"/>
      <c r="FC5" s="345"/>
      <c r="FD5" s="345"/>
      <c r="FE5" s="345"/>
      <c r="FF5" s="345"/>
      <c r="FG5" s="345"/>
      <c r="FH5" s="345"/>
      <c r="FI5" s="345"/>
      <c r="FJ5" s="345"/>
      <c r="FK5" s="345"/>
      <c r="FL5" s="345"/>
      <c r="FM5" s="345"/>
      <c r="FN5" s="345"/>
      <c r="FO5" s="345"/>
      <c r="FP5" s="345"/>
      <c r="FQ5" s="345"/>
      <c r="FR5" s="345"/>
      <c r="FS5" s="345"/>
      <c r="FT5" s="345"/>
      <c r="FU5" s="345"/>
      <c r="FV5" s="345"/>
      <c r="FW5" s="345"/>
      <c r="FX5" s="345"/>
      <c r="FY5" s="345"/>
      <c r="FZ5" s="345"/>
      <c r="GA5" s="345"/>
      <c r="GB5" s="345"/>
      <c r="GC5" s="345"/>
      <c r="GD5" s="345"/>
      <c r="GE5" s="345"/>
      <c r="GF5" s="345"/>
      <c r="GG5" s="345"/>
      <c r="GH5" s="345"/>
      <c r="GI5" s="345"/>
      <c r="GJ5" s="345"/>
      <c r="GK5" s="345"/>
      <c r="GL5" s="345"/>
      <c r="GM5" s="345"/>
      <c r="GN5" s="345"/>
      <c r="GO5" s="345"/>
      <c r="GP5" s="345"/>
      <c r="GQ5" s="345"/>
      <c r="GR5" s="345"/>
      <c r="GS5" s="345"/>
      <c r="GT5" s="345"/>
      <c r="GU5" s="345"/>
      <c r="GV5" s="345"/>
      <c r="GW5" s="345"/>
      <c r="GX5" s="345"/>
      <c r="GY5" s="345"/>
      <c r="GZ5" s="345"/>
      <c r="HA5" s="345"/>
      <c r="HB5" s="345"/>
      <c r="HC5" s="345"/>
      <c r="HD5" s="345"/>
      <c r="HE5" s="345"/>
      <c r="HF5" s="345"/>
      <c r="HG5" s="345"/>
      <c r="HH5" s="345"/>
      <c r="HI5" s="345"/>
      <c r="HJ5" s="345"/>
      <c r="HK5" s="345"/>
      <c r="HL5" s="345"/>
      <c r="HM5" s="345"/>
      <c r="HN5" s="345"/>
      <c r="HO5" s="345"/>
      <c r="HP5" s="345"/>
      <c r="HQ5" s="345"/>
      <c r="HR5" s="345"/>
      <c r="HS5" s="345"/>
      <c r="HT5" s="345"/>
      <c r="HU5" s="345"/>
      <c r="HV5" s="345"/>
      <c r="HW5" s="345"/>
      <c r="HX5" s="345"/>
      <c r="HY5" s="345"/>
      <c r="HZ5" s="345"/>
      <c r="IA5" s="345"/>
      <c r="IB5" s="345"/>
      <c r="IC5" s="345"/>
      <c r="ID5" s="345"/>
      <c r="IE5" s="345"/>
      <c r="IF5" s="345"/>
      <c r="IG5" s="345"/>
      <c r="IH5" s="345"/>
      <c r="II5" s="345"/>
      <c r="IJ5" s="345"/>
      <c r="IK5" s="345"/>
      <c r="IL5" s="345"/>
      <c r="IM5" s="345"/>
      <c r="IN5" s="345"/>
      <c r="IO5" s="345"/>
      <c r="IP5" s="345"/>
      <c r="IQ5" s="345"/>
      <c r="IR5" s="345"/>
      <c r="IS5" s="345"/>
      <c r="IT5" s="345"/>
      <c r="IU5" s="345"/>
      <c r="IV5" s="345"/>
      <c r="IW5" s="345"/>
      <c r="IX5" s="345"/>
      <c r="IY5" s="345"/>
    </row>
    <row r="6" spans="1:259" s="621" customFormat="1" ht="7" customHeight="1" x14ac:dyDescent="0.25">
      <c r="A6" s="345"/>
      <c r="B6" s="345"/>
      <c r="C6" s="345"/>
      <c r="D6" s="345"/>
      <c r="E6" s="345"/>
      <c r="F6" s="345"/>
      <c r="G6" s="345"/>
      <c r="H6" s="345"/>
      <c r="I6" s="345"/>
      <c r="J6" s="345"/>
      <c r="K6" s="345"/>
      <c r="L6" s="751"/>
      <c r="M6" s="751"/>
      <c r="N6" s="345"/>
      <c r="O6" s="345"/>
      <c r="P6" s="345"/>
      <c r="Q6" s="345"/>
      <c r="R6" s="345"/>
      <c r="S6" s="345"/>
      <c r="T6" s="345"/>
      <c r="U6" s="345"/>
      <c r="V6" s="345"/>
      <c r="W6" s="345"/>
      <c r="X6" s="345"/>
      <c r="Y6" s="345"/>
      <c r="Z6" s="345"/>
      <c r="AA6" s="345"/>
      <c r="AB6" s="345"/>
      <c r="AC6" s="345"/>
      <c r="AD6" s="345"/>
      <c r="AE6" s="345"/>
      <c r="AF6" s="345"/>
      <c r="AG6" s="345"/>
      <c r="AH6" s="345"/>
      <c r="AI6" s="345"/>
      <c r="AJ6" s="345"/>
      <c r="AK6" s="345"/>
      <c r="AL6" s="345"/>
      <c r="AM6" s="345"/>
      <c r="AN6" s="345"/>
      <c r="AO6" s="345"/>
      <c r="AP6" s="345"/>
      <c r="AQ6" s="345"/>
      <c r="AR6" s="345"/>
      <c r="AS6" s="345"/>
      <c r="AT6" s="345"/>
      <c r="AU6" s="345"/>
      <c r="AV6" s="345"/>
      <c r="AW6" s="345"/>
      <c r="AX6" s="345"/>
      <c r="AY6" s="345"/>
      <c r="AZ6" s="345"/>
      <c r="BA6" s="345"/>
      <c r="BB6" s="345"/>
      <c r="BC6" s="345"/>
      <c r="BD6" s="345"/>
      <c r="BE6" s="345"/>
      <c r="BF6" s="345"/>
      <c r="BG6" s="345"/>
      <c r="BH6" s="345"/>
      <c r="BI6" s="345"/>
      <c r="BJ6" s="345"/>
      <c r="BK6" s="345"/>
      <c r="BL6" s="345"/>
      <c r="BM6" s="345"/>
      <c r="BN6" s="345"/>
      <c r="BO6" s="345"/>
      <c r="BP6" s="345"/>
      <c r="BQ6" s="345"/>
      <c r="BR6" s="345"/>
      <c r="BS6" s="345"/>
      <c r="BT6" s="345"/>
      <c r="BU6" s="345"/>
      <c r="BV6" s="345"/>
      <c r="BW6" s="345"/>
      <c r="BX6" s="345"/>
      <c r="BY6" s="345"/>
      <c r="BZ6" s="345"/>
      <c r="CA6" s="345"/>
      <c r="CB6" s="345"/>
      <c r="CC6" s="345"/>
      <c r="CD6" s="345"/>
      <c r="CE6" s="345"/>
      <c r="CF6" s="345"/>
      <c r="CG6" s="345"/>
      <c r="CH6" s="345"/>
      <c r="CI6" s="345"/>
      <c r="CJ6" s="345"/>
      <c r="CK6" s="345"/>
      <c r="CL6" s="345"/>
      <c r="CM6" s="345"/>
      <c r="CN6" s="345"/>
      <c r="CO6" s="345"/>
      <c r="CP6" s="345"/>
      <c r="CQ6" s="345"/>
      <c r="CR6" s="345"/>
      <c r="CS6" s="345"/>
      <c r="CT6" s="345"/>
      <c r="CU6" s="345"/>
      <c r="CV6" s="345"/>
      <c r="CW6" s="345"/>
      <c r="CX6" s="345"/>
      <c r="CY6" s="345"/>
      <c r="CZ6" s="345"/>
      <c r="DA6" s="345"/>
      <c r="DB6" s="345"/>
      <c r="DC6" s="345"/>
      <c r="DD6" s="345"/>
      <c r="DE6" s="345"/>
      <c r="DF6" s="345"/>
      <c r="DG6" s="345"/>
      <c r="DH6" s="345"/>
      <c r="DI6" s="345"/>
      <c r="DJ6" s="345"/>
      <c r="DK6" s="345"/>
      <c r="DL6" s="345"/>
      <c r="DM6" s="345"/>
      <c r="DN6" s="345"/>
      <c r="DO6" s="345"/>
      <c r="DP6" s="345"/>
      <c r="DQ6" s="345"/>
      <c r="DR6" s="345"/>
      <c r="DS6" s="345"/>
      <c r="DT6" s="345"/>
      <c r="DU6" s="345"/>
      <c r="DV6" s="345"/>
      <c r="DW6" s="345"/>
      <c r="DX6" s="345"/>
      <c r="DY6" s="345"/>
      <c r="DZ6" s="345"/>
      <c r="EA6" s="345"/>
      <c r="EB6" s="345"/>
      <c r="EC6" s="345"/>
      <c r="ED6" s="345"/>
      <c r="EE6" s="345"/>
      <c r="EF6" s="345"/>
      <c r="EG6" s="345"/>
      <c r="EH6" s="345"/>
      <c r="EI6" s="345"/>
      <c r="EJ6" s="345"/>
      <c r="EK6" s="345"/>
      <c r="EL6" s="345"/>
      <c r="EM6" s="345"/>
      <c r="EN6" s="345"/>
      <c r="EO6" s="345"/>
      <c r="EP6" s="345"/>
      <c r="EQ6" s="345"/>
      <c r="ER6" s="345"/>
      <c r="ES6" s="345"/>
      <c r="ET6" s="345"/>
      <c r="EU6" s="345"/>
      <c r="EV6" s="345"/>
      <c r="EW6" s="345"/>
      <c r="EX6" s="345"/>
      <c r="EY6" s="345"/>
      <c r="EZ6" s="345"/>
      <c r="FA6" s="345"/>
      <c r="FB6" s="345"/>
      <c r="FC6" s="345"/>
      <c r="FD6" s="345"/>
      <c r="FE6" s="345"/>
      <c r="FF6" s="345"/>
      <c r="FG6" s="345"/>
      <c r="FH6" s="345"/>
      <c r="FI6" s="345"/>
      <c r="FJ6" s="345"/>
      <c r="FK6" s="345"/>
      <c r="FL6" s="345"/>
      <c r="FM6" s="345"/>
      <c r="FN6" s="345"/>
      <c r="FO6" s="345"/>
      <c r="FP6" s="345"/>
      <c r="FQ6" s="345"/>
      <c r="FR6" s="345"/>
      <c r="FS6" s="345"/>
      <c r="FT6" s="345"/>
      <c r="FU6" s="345"/>
      <c r="FV6" s="345"/>
      <c r="FW6" s="345"/>
      <c r="FX6" s="345"/>
      <c r="FY6" s="345"/>
      <c r="FZ6" s="345"/>
      <c r="GA6" s="345"/>
      <c r="GB6" s="345"/>
      <c r="GC6" s="345"/>
      <c r="GD6" s="345"/>
      <c r="GE6" s="345"/>
      <c r="GF6" s="345"/>
      <c r="GG6" s="345"/>
      <c r="GH6" s="345"/>
      <c r="GI6" s="345"/>
      <c r="GJ6" s="345"/>
      <c r="GK6" s="345"/>
      <c r="GL6" s="345"/>
      <c r="GM6" s="345"/>
      <c r="GN6" s="345"/>
      <c r="GO6" s="345"/>
      <c r="GP6" s="345"/>
      <c r="GQ6" s="345"/>
      <c r="GR6" s="345"/>
      <c r="GS6" s="345"/>
      <c r="GT6" s="345"/>
      <c r="GU6" s="345"/>
      <c r="GV6" s="345"/>
      <c r="GW6" s="345"/>
      <c r="GX6" s="345"/>
      <c r="GY6" s="345"/>
      <c r="GZ6" s="345"/>
      <c r="HA6" s="345"/>
      <c r="HB6" s="345"/>
      <c r="HC6" s="345"/>
      <c r="HD6" s="345"/>
      <c r="HE6" s="345"/>
      <c r="HF6" s="345"/>
      <c r="HG6" s="345"/>
      <c r="HH6" s="345"/>
      <c r="HI6" s="345"/>
      <c r="HJ6" s="345"/>
      <c r="HK6" s="345"/>
      <c r="HL6" s="345"/>
      <c r="HM6" s="345"/>
      <c r="HN6" s="345"/>
      <c r="HO6" s="345"/>
      <c r="HP6" s="345"/>
      <c r="HQ6" s="345"/>
      <c r="HR6" s="345"/>
      <c r="HS6" s="345"/>
      <c r="HT6" s="345"/>
      <c r="HU6" s="345"/>
      <c r="HV6" s="345"/>
      <c r="HW6" s="345"/>
      <c r="HX6" s="345"/>
      <c r="HY6" s="345"/>
      <c r="HZ6" s="345"/>
      <c r="IA6" s="345"/>
      <c r="IB6" s="345"/>
      <c r="IC6" s="345"/>
      <c r="ID6" s="345"/>
      <c r="IE6" s="345"/>
      <c r="IF6" s="345"/>
      <c r="IG6" s="345"/>
      <c r="IH6" s="345"/>
      <c r="II6" s="345"/>
      <c r="IJ6" s="345"/>
      <c r="IK6" s="345"/>
      <c r="IL6" s="345"/>
      <c r="IM6" s="345"/>
      <c r="IN6" s="345"/>
      <c r="IO6" s="345"/>
      <c r="IP6" s="345"/>
      <c r="IQ6" s="345"/>
      <c r="IR6" s="345"/>
      <c r="IS6" s="345"/>
      <c r="IT6" s="345"/>
      <c r="IU6" s="345"/>
      <c r="IV6" s="345"/>
      <c r="IW6" s="345"/>
      <c r="IX6" s="345"/>
      <c r="IY6" s="345"/>
    </row>
    <row r="7" spans="1:259" s="621" customFormat="1" ht="4.5" customHeight="1" x14ac:dyDescent="0.25">
      <c r="A7" s="345"/>
      <c r="B7" s="345"/>
      <c r="C7" s="345"/>
      <c r="D7" s="345"/>
      <c r="E7" s="345"/>
      <c r="F7" s="345"/>
      <c r="G7" s="345"/>
      <c r="H7" s="345"/>
      <c r="I7" s="345"/>
      <c r="J7" s="345"/>
      <c r="K7" s="345"/>
      <c r="L7" s="740"/>
      <c r="M7" s="740"/>
      <c r="N7" s="322"/>
      <c r="O7" s="322"/>
      <c r="P7" s="322"/>
      <c r="Q7" s="322"/>
      <c r="R7" s="322"/>
      <c r="S7" s="322"/>
      <c r="T7" s="345"/>
      <c r="U7" s="345"/>
      <c r="V7" s="345"/>
      <c r="W7" s="345"/>
      <c r="X7" s="345"/>
      <c r="Y7" s="345"/>
      <c r="Z7" s="345"/>
      <c r="AA7" s="345"/>
      <c r="AB7" s="345"/>
      <c r="AC7" s="345"/>
      <c r="AD7" s="345"/>
      <c r="AE7" s="345"/>
      <c r="AF7" s="345"/>
      <c r="AG7" s="345"/>
      <c r="AH7" s="345"/>
      <c r="AI7" s="345"/>
      <c r="AJ7" s="345"/>
      <c r="AK7" s="345"/>
      <c r="AL7" s="345"/>
      <c r="AM7" s="345"/>
      <c r="AN7" s="345"/>
      <c r="AO7" s="345"/>
      <c r="AP7" s="345"/>
      <c r="AQ7" s="345"/>
      <c r="AR7" s="345"/>
      <c r="AS7" s="345"/>
      <c r="AT7" s="345"/>
      <c r="AU7" s="345"/>
      <c r="AV7" s="345"/>
      <c r="AW7" s="345"/>
      <c r="AX7" s="345"/>
      <c r="AY7" s="345"/>
      <c r="AZ7" s="345"/>
      <c r="BA7" s="345"/>
      <c r="BB7" s="345"/>
      <c r="BC7" s="345"/>
      <c r="BD7" s="345"/>
      <c r="BE7" s="345"/>
      <c r="BF7" s="345"/>
      <c r="BG7" s="345"/>
      <c r="BH7" s="345"/>
      <c r="BI7" s="345"/>
      <c r="BJ7" s="345"/>
      <c r="BK7" s="345"/>
      <c r="BL7" s="345"/>
      <c r="BM7" s="345"/>
      <c r="BN7" s="345"/>
      <c r="BO7" s="345"/>
      <c r="BP7" s="345"/>
      <c r="BQ7" s="345"/>
      <c r="BR7" s="345"/>
      <c r="BS7" s="345"/>
      <c r="BT7" s="345"/>
      <c r="BU7" s="345"/>
      <c r="BV7" s="345"/>
      <c r="BW7" s="345"/>
      <c r="BX7" s="345"/>
      <c r="BY7" s="345"/>
      <c r="BZ7" s="345"/>
      <c r="CA7" s="345"/>
      <c r="CB7" s="345"/>
      <c r="CC7" s="345"/>
      <c r="CD7" s="345"/>
      <c r="CE7" s="345"/>
      <c r="CF7" s="345"/>
      <c r="CG7" s="345"/>
      <c r="CH7" s="345"/>
      <c r="CI7" s="345"/>
      <c r="CJ7" s="345"/>
      <c r="CK7" s="345"/>
      <c r="CL7" s="345"/>
      <c r="CM7" s="345"/>
      <c r="CN7" s="345"/>
      <c r="CO7" s="345"/>
      <c r="CP7" s="345"/>
      <c r="CQ7" s="345"/>
      <c r="CR7" s="345"/>
      <c r="CS7" s="345"/>
      <c r="CT7" s="345"/>
      <c r="CU7" s="345"/>
      <c r="CV7" s="345"/>
      <c r="CW7" s="345"/>
      <c r="CX7" s="345"/>
      <c r="CY7" s="345"/>
      <c r="CZ7" s="345"/>
      <c r="DA7" s="345"/>
      <c r="DB7" s="345"/>
      <c r="DC7" s="345"/>
      <c r="DD7" s="345"/>
      <c r="DE7" s="345"/>
      <c r="DF7" s="345"/>
      <c r="DG7" s="345"/>
      <c r="DH7" s="345"/>
      <c r="DI7" s="345"/>
      <c r="DJ7" s="345"/>
      <c r="DK7" s="345"/>
      <c r="DL7" s="345"/>
      <c r="DM7" s="345"/>
      <c r="DN7" s="345"/>
      <c r="DO7" s="345"/>
      <c r="DP7" s="345"/>
      <c r="DQ7" s="345"/>
      <c r="DR7" s="345"/>
      <c r="DS7" s="345"/>
      <c r="DT7" s="345"/>
      <c r="DU7" s="345"/>
      <c r="DV7" s="345"/>
      <c r="DW7" s="345"/>
      <c r="DX7" s="345"/>
      <c r="DY7" s="345"/>
      <c r="DZ7" s="345"/>
      <c r="EA7" s="345"/>
      <c r="EB7" s="345"/>
      <c r="EC7" s="345"/>
      <c r="ED7" s="345"/>
      <c r="EE7" s="345"/>
      <c r="EF7" s="345"/>
      <c r="EG7" s="345"/>
      <c r="EH7" s="345"/>
      <c r="EI7" s="345"/>
      <c r="EJ7" s="345"/>
      <c r="EK7" s="345"/>
      <c r="EL7" s="345"/>
      <c r="EM7" s="345"/>
      <c r="EN7" s="345"/>
      <c r="EO7" s="345"/>
      <c r="EP7" s="345"/>
      <c r="EQ7" s="345"/>
      <c r="ER7" s="345"/>
      <c r="ES7" s="345"/>
      <c r="ET7" s="345"/>
      <c r="EU7" s="345"/>
      <c r="EV7" s="345"/>
      <c r="EW7" s="345"/>
      <c r="EX7" s="345"/>
      <c r="EY7" s="345"/>
      <c r="EZ7" s="345"/>
      <c r="FA7" s="345"/>
      <c r="FB7" s="345"/>
      <c r="FC7" s="345"/>
      <c r="FD7" s="345"/>
      <c r="FE7" s="345"/>
      <c r="FF7" s="345"/>
      <c r="FG7" s="345"/>
      <c r="FH7" s="345"/>
      <c r="FI7" s="345"/>
      <c r="FJ7" s="345"/>
      <c r="FK7" s="345"/>
      <c r="FL7" s="345"/>
      <c r="FM7" s="345"/>
      <c r="FN7" s="345"/>
      <c r="FO7" s="345"/>
      <c r="FP7" s="345"/>
      <c r="FQ7" s="345"/>
      <c r="FR7" s="345"/>
      <c r="FS7" s="345"/>
      <c r="FT7" s="345"/>
      <c r="FU7" s="345"/>
      <c r="FV7" s="345"/>
      <c r="FW7" s="345"/>
      <c r="FX7" s="345"/>
      <c r="FY7" s="345"/>
      <c r="FZ7" s="345"/>
      <c r="GA7" s="345"/>
      <c r="GB7" s="345"/>
      <c r="GC7" s="345"/>
      <c r="GD7" s="345"/>
      <c r="GE7" s="345"/>
      <c r="GF7" s="345"/>
      <c r="GG7" s="345"/>
      <c r="GH7" s="345"/>
      <c r="GI7" s="345"/>
      <c r="GJ7" s="345"/>
      <c r="GK7" s="345"/>
      <c r="GL7" s="345"/>
      <c r="GM7" s="345"/>
      <c r="GN7" s="345"/>
      <c r="GO7" s="345"/>
      <c r="GP7" s="345"/>
      <c r="GQ7" s="345"/>
      <c r="GR7" s="345"/>
      <c r="GS7" s="345"/>
      <c r="GT7" s="345"/>
      <c r="GU7" s="345"/>
      <c r="GV7" s="345"/>
      <c r="GW7" s="345"/>
      <c r="GX7" s="345"/>
      <c r="GY7" s="345"/>
      <c r="GZ7" s="345"/>
      <c r="HA7" s="345"/>
      <c r="HB7" s="345"/>
      <c r="HC7" s="345"/>
      <c r="HD7" s="345"/>
      <c r="HE7" s="345"/>
      <c r="HF7" s="345"/>
      <c r="HG7" s="345"/>
      <c r="HH7" s="345"/>
      <c r="HI7" s="345"/>
      <c r="HJ7" s="345"/>
      <c r="HK7" s="345"/>
      <c r="HL7" s="345"/>
      <c r="HM7" s="345"/>
      <c r="HN7" s="345"/>
      <c r="HO7" s="345"/>
      <c r="HP7" s="345"/>
      <c r="HQ7" s="345"/>
      <c r="HR7" s="345"/>
      <c r="HS7" s="345"/>
      <c r="HT7" s="345"/>
      <c r="HU7" s="345"/>
      <c r="HV7" s="345"/>
      <c r="HW7" s="345"/>
      <c r="HX7" s="345"/>
      <c r="HY7" s="345"/>
      <c r="HZ7" s="345"/>
      <c r="IA7" s="345"/>
      <c r="IB7" s="345"/>
      <c r="IC7" s="345"/>
      <c r="ID7" s="345"/>
      <c r="IE7" s="345"/>
      <c r="IF7" s="345"/>
      <c r="IG7" s="345"/>
      <c r="IH7" s="345"/>
      <c r="II7" s="345"/>
      <c r="IJ7" s="345"/>
      <c r="IK7" s="345"/>
      <c r="IL7" s="345"/>
      <c r="IM7" s="345"/>
      <c r="IN7" s="345"/>
      <c r="IO7" s="345"/>
      <c r="IP7" s="345"/>
      <c r="IQ7" s="345"/>
      <c r="IR7" s="345"/>
      <c r="IS7" s="345"/>
      <c r="IT7" s="345"/>
      <c r="IU7" s="345"/>
      <c r="IV7" s="345"/>
      <c r="IW7" s="345"/>
      <c r="IX7" s="345"/>
      <c r="IY7" s="345"/>
    </row>
    <row r="8" spans="1:259" s="621" customFormat="1" ht="52.5" customHeight="1" x14ac:dyDescent="0.25">
      <c r="A8" s="345"/>
      <c r="B8" s="1550" t="s">
        <v>12</v>
      </c>
      <c r="C8" s="1547" t="s">
        <v>476</v>
      </c>
      <c r="D8" s="1549"/>
      <c r="E8" s="437"/>
      <c r="F8" s="1509" t="s">
        <v>483</v>
      </c>
      <c r="G8" s="1546"/>
      <c r="H8" s="437"/>
      <c r="I8" s="1547" t="s">
        <v>251</v>
      </c>
      <c r="J8" s="1548"/>
      <c r="K8" s="1549"/>
      <c r="L8" s="740"/>
      <c r="M8" s="740"/>
      <c r="N8" s="322"/>
      <c r="O8" s="322"/>
      <c r="P8" s="322"/>
      <c r="Q8" s="322"/>
      <c r="R8" s="322"/>
      <c r="S8" s="322"/>
      <c r="T8" s="345"/>
      <c r="U8" s="345"/>
      <c r="V8" s="345"/>
      <c r="W8" s="345"/>
      <c r="X8" s="345"/>
      <c r="Y8" s="345"/>
      <c r="Z8" s="345"/>
      <c r="AA8" s="345"/>
      <c r="AB8" s="345"/>
      <c r="AC8" s="345"/>
      <c r="AD8" s="345"/>
      <c r="AE8" s="345"/>
      <c r="AF8" s="345"/>
      <c r="AG8" s="345"/>
      <c r="AH8" s="345"/>
      <c r="AI8" s="345"/>
      <c r="AJ8" s="345"/>
      <c r="AK8" s="345"/>
      <c r="AL8" s="345"/>
      <c r="AM8" s="345"/>
      <c r="AN8" s="345"/>
      <c r="AO8" s="345"/>
      <c r="AP8" s="345"/>
      <c r="AQ8" s="345"/>
      <c r="AR8" s="345"/>
      <c r="AS8" s="345"/>
      <c r="AT8" s="345"/>
      <c r="AU8" s="345"/>
      <c r="AV8" s="345"/>
      <c r="AW8" s="345"/>
      <c r="AX8" s="345"/>
      <c r="AY8" s="345"/>
      <c r="AZ8" s="345"/>
      <c r="BA8" s="345"/>
      <c r="BB8" s="345"/>
      <c r="BC8" s="345"/>
      <c r="BD8" s="345"/>
      <c r="BE8" s="345"/>
      <c r="BF8" s="345"/>
      <c r="BG8" s="345"/>
      <c r="BH8" s="345"/>
      <c r="BI8" s="345"/>
      <c r="BJ8" s="345"/>
      <c r="BK8" s="345"/>
      <c r="BL8" s="345"/>
      <c r="BM8" s="345"/>
      <c r="BN8" s="345"/>
      <c r="BO8" s="345"/>
      <c r="BP8" s="345"/>
      <c r="BQ8" s="345"/>
      <c r="BR8" s="345"/>
      <c r="BS8" s="345"/>
      <c r="BT8" s="345"/>
      <c r="BU8" s="345"/>
      <c r="BV8" s="345"/>
      <c r="BW8" s="345"/>
      <c r="BX8" s="345"/>
      <c r="BY8" s="345"/>
      <c r="BZ8" s="345"/>
      <c r="CA8" s="345"/>
      <c r="CB8" s="345"/>
      <c r="CC8" s="345"/>
      <c r="CD8" s="345"/>
      <c r="CE8" s="345"/>
      <c r="CF8" s="345"/>
      <c r="CG8" s="345"/>
      <c r="CH8" s="345"/>
      <c r="CI8" s="345"/>
      <c r="CJ8" s="345"/>
      <c r="CK8" s="345"/>
      <c r="CL8" s="345"/>
      <c r="CM8" s="345"/>
      <c r="CN8" s="345"/>
      <c r="CO8" s="345"/>
      <c r="CP8" s="345"/>
      <c r="CQ8" s="345"/>
      <c r="CR8" s="345"/>
      <c r="CS8" s="345"/>
      <c r="CT8" s="345"/>
      <c r="CU8" s="345"/>
      <c r="CV8" s="345"/>
      <c r="CW8" s="345"/>
      <c r="CX8" s="345"/>
      <c r="CY8" s="345"/>
      <c r="CZ8" s="345"/>
      <c r="DA8" s="345"/>
      <c r="DB8" s="345"/>
      <c r="DC8" s="345"/>
      <c r="DD8" s="345"/>
      <c r="DE8" s="345"/>
      <c r="DF8" s="345"/>
      <c r="DG8" s="345"/>
      <c r="DH8" s="345"/>
      <c r="DI8" s="345"/>
      <c r="DJ8" s="345"/>
      <c r="DK8" s="345"/>
      <c r="DL8" s="345"/>
      <c r="DM8" s="345"/>
      <c r="DN8" s="345"/>
      <c r="DO8" s="345"/>
      <c r="DP8" s="345"/>
      <c r="DQ8" s="345"/>
      <c r="DR8" s="345"/>
      <c r="DS8" s="345"/>
      <c r="DT8" s="345"/>
      <c r="DU8" s="345"/>
      <c r="DV8" s="345"/>
      <c r="DW8" s="345"/>
      <c r="DX8" s="345"/>
      <c r="DY8" s="345"/>
      <c r="DZ8" s="345"/>
      <c r="EA8" s="345"/>
      <c r="EB8" s="345"/>
      <c r="EC8" s="345"/>
      <c r="ED8" s="345"/>
      <c r="EE8" s="345"/>
      <c r="EF8" s="345"/>
      <c r="EG8" s="345"/>
      <c r="EH8" s="345"/>
      <c r="EI8" s="345"/>
      <c r="EJ8" s="345"/>
      <c r="EK8" s="345"/>
      <c r="EL8" s="345"/>
      <c r="EM8" s="345"/>
      <c r="EN8" s="345"/>
      <c r="EO8" s="345"/>
      <c r="EP8" s="345"/>
      <c r="EQ8" s="345"/>
      <c r="ER8" s="345"/>
      <c r="ES8" s="345"/>
      <c r="ET8" s="345"/>
      <c r="EU8" s="345"/>
      <c r="EV8" s="345"/>
      <c r="EW8" s="345"/>
      <c r="EX8" s="345"/>
      <c r="EY8" s="345"/>
      <c r="EZ8" s="345"/>
      <c r="FA8" s="345"/>
      <c r="FB8" s="345"/>
      <c r="FC8" s="345"/>
      <c r="FD8" s="345"/>
      <c r="FE8" s="345"/>
      <c r="FF8" s="345"/>
      <c r="FG8" s="345"/>
      <c r="FH8" s="345"/>
      <c r="FI8" s="345"/>
      <c r="FJ8" s="345"/>
      <c r="FK8" s="345"/>
      <c r="FL8" s="345"/>
      <c r="FM8" s="345"/>
      <c r="FN8" s="345"/>
      <c r="FO8" s="345"/>
      <c r="FP8" s="345"/>
      <c r="FQ8" s="345"/>
      <c r="FR8" s="345"/>
      <c r="FS8" s="345"/>
      <c r="FT8" s="345"/>
      <c r="FU8" s="345"/>
      <c r="FV8" s="345"/>
      <c r="FW8" s="345"/>
      <c r="FX8" s="345"/>
      <c r="FY8" s="345"/>
      <c r="FZ8" s="345"/>
      <c r="GA8" s="345"/>
      <c r="GB8" s="345"/>
      <c r="GC8" s="345"/>
      <c r="GD8" s="345"/>
      <c r="GE8" s="345"/>
      <c r="GF8" s="345"/>
      <c r="GG8" s="345"/>
      <c r="GH8" s="345"/>
      <c r="GI8" s="345"/>
      <c r="GJ8" s="345"/>
      <c r="GK8" s="345"/>
      <c r="GL8" s="345"/>
      <c r="GM8" s="345"/>
      <c r="GN8" s="345"/>
      <c r="GO8" s="345"/>
      <c r="GP8" s="345"/>
      <c r="GQ8" s="345"/>
      <c r="GR8" s="345"/>
      <c r="GS8" s="345"/>
      <c r="GT8" s="345"/>
      <c r="GU8" s="345"/>
      <c r="GV8" s="345"/>
      <c r="GW8" s="345"/>
      <c r="GX8" s="345"/>
      <c r="GY8" s="345"/>
      <c r="GZ8" s="345"/>
      <c r="HA8" s="345"/>
      <c r="HB8" s="345"/>
      <c r="HC8" s="345"/>
      <c r="HD8" s="345"/>
      <c r="HE8" s="345"/>
      <c r="HF8" s="345"/>
      <c r="HG8" s="345"/>
      <c r="HH8" s="345"/>
      <c r="HI8" s="345"/>
      <c r="HJ8" s="345"/>
      <c r="HK8" s="345"/>
      <c r="HL8" s="345"/>
      <c r="HM8" s="345"/>
      <c r="HN8" s="345"/>
      <c r="HO8" s="345"/>
      <c r="HP8" s="345"/>
      <c r="HQ8" s="345"/>
      <c r="HR8" s="345"/>
      <c r="HS8" s="345"/>
      <c r="HT8" s="345"/>
      <c r="HU8" s="345"/>
      <c r="HV8" s="345"/>
      <c r="HW8" s="345"/>
      <c r="HX8" s="345"/>
      <c r="HY8" s="345"/>
      <c r="HZ8" s="345"/>
      <c r="IA8" s="345"/>
      <c r="IB8" s="345"/>
      <c r="IC8" s="345"/>
      <c r="ID8" s="345"/>
      <c r="IE8" s="345"/>
      <c r="IF8" s="345"/>
      <c r="IG8" s="345"/>
      <c r="IH8" s="345"/>
      <c r="II8" s="345"/>
      <c r="IJ8" s="345"/>
      <c r="IK8" s="345"/>
      <c r="IL8" s="345"/>
      <c r="IM8" s="345"/>
      <c r="IN8" s="345"/>
      <c r="IO8" s="345"/>
      <c r="IP8" s="345"/>
      <c r="IQ8" s="345"/>
      <c r="IR8" s="345"/>
      <c r="IS8" s="345"/>
      <c r="IT8" s="345"/>
      <c r="IU8" s="345"/>
      <c r="IV8" s="345"/>
      <c r="IW8" s="345"/>
      <c r="IX8" s="345"/>
      <c r="IY8" s="345"/>
    </row>
    <row r="9" spans="1:259" s="626" customFormat="1" ht="30.75" customHeight="1" x14ac:dyDescent="0.25">
      <c r="A9" s="322"/>
      <c r="B9" s="1551"/>
      <c r="C9" s="788" t="s">
        <v>9</v>
      </c>
      <c r="D9" s="878" t="s">
        <v>10</v>
      </c>
      <c r="E9" s="437"/>
      <c r="F9" s="879" t="s">
        <v>9</v>
      </c>
      <c r="G9" s="877" t="s">
        <v>10</v>
      </c>
      <c r="H9" s="437"/>
      <c r="I9" s="788" t="s">
        <v>9</v>
      </c>
      <c r="J9" s="880" t="s">
        <v>111</v>
      </c>
      <c r="K9" s="881" t="s">
        <v>110</v>
      </c>
      <c r="L9" s="872"/>
      <c r="M9" s="872"/>
      <c r="N9" s="328"/>
      <c r="O9" s="328"/>
      <c r="P9" s="328"/>
      <c r="Q9" s="328"/>
      <c r="R9" s="328"/>
      <c r="S9" s="328"/>
      <c r="T9" s="322"/>
      <c r="U9" s="322"/>
      <c r="V9" s="322"/>
      <c r="W9" s="322"/>
      <c r="X9" s="322"/>
      <c r="Y9" s="322"/>
      <c r="Z9" s="322"/>
      <c r="AA9" s="322"/>
      <c r="AB9" s="322"/>
      <c r="AC9" s="322"/>
      <c r="AD9" s="322"/>
      <c r="AE9" s="322"/>
      <c r="AF9" s="322"/>
      <c r="AG9" s="322"/>
      <c r="AH9" s="322"/>
      <c r="AI9" s="322"/>
      <c r="AJ9" s="322"/>
      <c r="AK9" s="322"/>
      <c r="AL9" s="322"/>
      <c r="AM9" s="322"/>
      <c r="AN9" s="322"/>
      <c r="AO9" s="322"/>
      <c r="AP9" s="322"/>
      <c r="AQ9" s="322"/>
      <c r="AR9" s="322"/>
      <c r="AS9" s="322"/>
      <c r="AT9" s="322"/>
      <c r="AU9" s="322"/>
      <c r="AV9" s="322"/>
      <c r="AW9" s="322"/>
      <c r="AX9" s="322"/>
      <c r="AY9" s="322"/>
      <c r="AZ9" s="322"/>
      <c r="BA9" s="322"/>
      <c r="BB9" s="322"/>
      <c r="BC9" s="322"/>
      <c r="BD9" s="322"/>
      <c r="BE9" s="322"/>
      <c r="BF9" s="322"/>
      <c r="BG9" s="322"/>
      <c r="BH9" s="322"/>
      <c r="BI9" s="322"/>
      <c r="BJ9" s="322"/>
      <c r="BK9" s="322"/>
      <c r="BL9" s="322"/>
      <c r="BM9" s="322"/>
      <c r="BN9" s="322"/>
      <c r="BO9" s="322"/>
      <c r="BP9" s="322"/>
      <c r="BQ9" s="322"/>
      <c r="BR9" s="322"/>
      <c r="BS9" s="322"/>
      <c r="BT9" s="322"/>
      <c r="BU9" s="322"/>
      <c r="BV9" s="322"/>
      <c r="BW9" s="322"/>
      <c r="BX9" s="322"/>
      <c r="BY9" s="322"/>
      <c r="BZ9" s="322"/>
      <c r="CA9" s="322"/>
      <c r="CB9" s="322"/>
      <c r="CC9" s="322"/>
      <c r="CD9" s="322"/>
      <c r="CE9" s="322"/>
      <c r="CF9" s="322"/>
      <c r="CG9" s="322"/>
      <c r="CH9" s="322"/>
      <c r="CI9" s="322"/>
      <c r="CJ9" s="322"/>
      <c r="CK9" s="322"/>
      <c r="CL9" s="322"/>
      <c r="CM9" s="322"/>
      <c r="CN9" s="322"/>
      <c r="CO9" s="322"/>
      <c r="CP9" s="322"/>
      <c r="CQ9" s="322"/>
      <c r="CR9" s="322"/>
      <c r="CS9" s="322"/>
      <c r="CT9" s="322"/>
      <c r="CU9" s="322"/>
      <c r="CV9" s="322"/>
      <c r="CW9" s="322"/>
      <c r="CX9" s="322"/>
      <c r="CY9" s="322"/>
      <c r="CZ9" s="322"/>
      <c r="DA9" s="322"/>
      <c r="DB9" s="322"/>
      <c r="DC9" s="322"/>
      <c r="DD9" s="322"/>
      <c r="DE9" s="322"/>
      <c r="DF9" s="322"/>
      <c r="DG9" s="322"/>
      <c r="DH9" s="322"/>
      <c r="DI9" s="322"/>
      <c r="DJ9" s="322"/>
      <c r="DK9" s="322"/>
      <c r="DL9" s="322"/>
      <c r="DM9" s="322"/>
      <c r="DN9" s="322"/>
      <c r="DO9" s="322"/>
      <c r="DP9" s="322"/>
      <c r="DQ9" s="322"/>
      <c r="DR9" s="322"/>
      <c r="DS9" s="322"/>
      <c r="DT9" s="322"/>
      <c r="DU9" s="322"/>
      <c r="DV9" s="322"/>
      <c r="DW9" s="322"/>
      <c r="DX9" s="322"/>
      <c r="DY9" s="322"/>
      <c r="DZ9" s="322"/>
      <c r="EA9" s="322"/>
      <c r="EB9" s="322"/>
      <c r="EC9" s="322"/>
      <c r="ED9" s="322"/>
      <c r="EE9" s="322"/>
      <c r="EF9" s="322"/>
      <c r="EG9" s="322"/>
      <c r="EH9" s="322"/>
      <c r="EI9" s="322"/>
      <c r="EJ9" s="322"/>
      <c r="EK9" s="322"/>
      <c r="EL9" s="322"/>
      <c r="EM9" s="322"/>
      <c r="EN9" s="322"/>
      <c r="EO9" s="322"/>
      <c r="EP9" s="322"/>
      <c r="EQ9" s="322"/>
      <c r="ER9" s="322"/>
      <c r="ES9" s="322"/>
      <c r="ET9" s="322"/>
      <c r="EU9" s="322"/>
      <c r="EV9" s="322"/>
      <c r="EW9" s="322"/>
      <c r="EX9" s="322"/>
      <c r="EY9" s="322"/>
      <c r="EZ9" s="322"/>
      <c r="FA9" s="322"/>
      <c r="FB9" s="322"/>
      <c r="FC9" s="322"/>
      <c r="FD9" s="322"/>
      <c r="FE9" s="322"/>
      <c r="FF9" s="322"/>
      <c r="FG9" s="322"/>
      <c r="FH9" s="322"/>
      <c r="FI9" s="322"/>
      <c r="FJ9" s="322"/>
      <c r="FK9" s="322"/>
      <c r="FL9" s="322"/>
      <c r="FM9" s="322"/>
      <c r="FN9" s="322"/>
      <c r="FO9" s="322"/>
      <c r="FP9" s="322"/>
      <c r="FQ9" s="322"/>
      <c r="FR9" s="322"/>
      <c r="FS9" s="322"/>
      <c r="FT9" s="322"/>
      <c r="FU9" s="322"/>
      <c r="FV9" s="322"/>
      <c r="FW9" s="322"/>
      <c r="FX9" s="322"/>
      <c r="FY9" s="322"/>
      <c r="FZ9" s="322"/>
      <c r="GA9" s="322"/>
      <c r="GB9" s="322"/>
      <c r="GC9" s="322"/>
      <c r="GD9" s="322"/>
      <c r="GE9" s="322"/>
      <c r="GF9" s="322"/>
      <c r="GG9" s="322"/>
      <c r="GH9" s="322"/>
      <c r="GI9" s="322"/>
      <c r="GJ9" s="322"/>
      <c r="GK9" s="322"/>
      <c r="GL9" s="322"/>
      <c r="GM9" s="322"/>
      <c r="GN9" s="322"/>
      <c r="GO9" s="322"/>
      <c r="GP9" s="322"/>
      <c r="GQ9" s="322"/>
      <c r="GR9" s="322"/>
      <c r="GS9" s="322"/>
      <c r="GT9" s="322"/>
      <c r="GU9" s="322"/>
      <c r="GV9" s="322"/>
      <c r="GW9" s="322"/>
      <c r="GX9" s="322"/>
      <c r="GY9" s="322"/>
      <c r="GZ9" s="322"/>
      <c r="HA9" s="322"/>
      <c r="HB9" s="322"/>
      <c r="HC9" s="322"/>
      <c r="HD9" s="322"/>
      <c r="HE9" s="322"/>
      <c r="HF9" s="322"/>
      <c r="HG9" s="322"/>
      <c r="HH9" s="322"/>
      <c r="HI9" s="322"/>
      <c r="HJ9" s="322"/>
      <c r="HK9" s="322"/>
      <c r="HL9" s="322"/>
      <c r="HM9" s="322"/>
      <c r="HN9" s="322"/>
      <c r="HO9" s="322"/>
      <c r="HP9" s="322"/>
      <c r="HQ9" s="322"/>
      <c r="HR9" s="322"/>
      <c r="HS9" s="322"/>
      <c r="HT9" s="322"/>
      <c r="HU9" s="322"/>
      <c r="HV9" s="322"/>
      <c r="HW9" s="322"/>
      <c r="HX9" s="322"/>
      <c r="HY9" s="322"/>
      <c r="HZ9" s="322"/>
      <c r="IA9" s="322"/>
      <c r="IB9" s="322"/>
      <c r="IC9" s="322"/>
      <c r="ID9" s="322"/>
      <c r="IE9" s="322"/>
      <c r="IF9" s="322"/>
      <c r="IG9" s="322"/>
      <c r="IH9" s="322"/>
      <c r="II9" s="322"/>
      <c r="IJ9" s="322"/>
      <c r="IK9" s="322"/>
      <c r="IL9" s="322"/>
      <c r="IM9" s="322"/>
      <c r="IN9" s="322"/>
      <c r="IO9" s="322"/>
      <c r="IP9" s="322"/>
      <c r="IQ9" s="322"/>
      <c r="IR9" s="322"/>
      <c r="IS9" s="322"/>
      <c r="IT9" s="322"/>
      <c r="IU9" s="322"/>
      <c r="IV9" s="322"/>
      <c r="IW9" s="322"/>
      <c r="IX9" s="322"/>
      <c r="IY9" s="322"/>
    </row>
    <row r="10" spans="1:259" s="626" customFormat="1" ht="7.5" customHeight="1" x14ac:dyDescent="0.25">
      <c r="A10" s="322"/>
      <c r="B10" s="322"/>
      <c r="C10" s="327"/>
      <c r="D10" s="327"/>
      <c r="E10" s="322"/>
      <c r="F10" s="322"/>
      <c r="G10" s="322"/>
      <c r="H10" s="322"/>
      <c r="I10" s="322"/>
      <c r="J10" s="322"/>
      <c r="K10" s="322"/>
      <c r="L10" s="548"/>
      <c r="M10" s="754"/>
      <c r="N10" s="331"/>
      <c r="O10" s="331"/>
      <c r="P10" s="331"/>
      <c r="Q10" s="331"/>
      <c r="R10" s="331"/>
      <c r="S10" s="331"/>
      <c r="T10" s="322"/>
      <c r="U10" s="322"/>
      <c r="V10" s="322"/>
      <c r="W10" s="322"/>
      <c r="X10" s="322"/>
      <c r="Y10" s="322"/>
      <c r="Z10" s="322"/>
      <c r="AA10" s="322"/>
      <c r="AB10" s="322"/>
      <c r="AC10" s="322"/>
      <c r="AD10" s="322"/>
      <c r="AE10" s="322"/>
      <c r="AF10" s="322"/>
      <c r="AG10" s="322"/>
      <c r="AH10" s="322"/>
      <c r="AI10" s="322"/>
      <c r="AJ10" s="322"/>
      <c r="AK10" s="322"/>
      <c r="AL10" s="322"/>
      <c r="AM10" s="322"/>
      <c r="AN10" s="322"/>
      <c r="AO10" s="322"/>
      <c r="AP10" s="322"/>
      <c r="AQ10" s="322"/>
      <c r="AR10" s="322"/>
      <c r="AS10" s="322"/>
      <c r="AT10" s="322"/>
      <c r="AU10" s="322"/>
      <c r="AV10" s="322"/>
      <c r="AW10" s="322"/>
      <c r="AX10" s="322"/>
      <c r="AY10" s="322"/>
      <c r="AZ10" s="322"/>
      <c r="BA10" s="322"/>
      <c r="BB10" s="322"/>
      <c r="BC10" s="322"/>
      <c r="BD10" s="322"/>
      <c r="BE10" s="322"/>
      <c r="BF10" s="322"/>
      <c r="BG10" s="322"/>
      <c r="BH10" s="322"/>
      <c r="BI10" s="322"/>
      <c r="BJ10" s="322"/>
      <c r="BK10" s="322"/>
      <c r="BL10" s="322"/>
      <c r="BM10" s="322"/>
      <c r="BN10" s="322"/>
      <c r="BO10" s="322"/>
      <c r="BP10" s="322"/>
      <c r="BQ10" s="322"/>
      <c r="BR10" s="322"/>
      <c r="BS10" s="322"/>
      <c r="BT10" s="322"/>
      <c r="BU10" s="322"/>
      <c r="BV10" s="322"/>
      <c r="BW10" s="322"/>
      <c r="BX10" s="322"/>
      <c r="BY10" s="322"/>
      <c r="BZ10" s="322"/>
      <c r="CA10" s="322"/>
      <c r="CB10" s="322"/>
      <c r="CC10" s="322"/>
      <c r="CD10" s="322"/>
      <c r="CE10" s="322"/>
      <c r="CF10" s="322"/>
      <c r="CG10" s="322"/>
      <c r="CH10" s="322"/>
      <c r="CI10" s="322"/>
      <c r="CJ10" s="322"/>
      <c r="CK10" s="322"/>
      <c r="CL10" s="322"/>
      <c r="CM10" s="322"/>
      <c r="CN10" s="322"/>
      <c r="CO10" s="322"/>
      <c r="CP10" s="322"/>
      <c r="CQ10" s="322"/>
      <c r="CR10" s="322"/>
      <c r="CS10" s="322"/>
      <c r="CT10" s="322"/>
      <c r="CU10" s="322"/>
      <c r="CV10" s="322"/>
      <c r="CW10" s="322"/>
      <c r="CX10" s="322"/>
      <c r="CY10" s="322"/>
      <c r="CZ10" s="322"/>
      <c r="DA10" s="322"/>
      <c r="DB10" s="322"/>
      <c r="DC10" s="322"/>
      <c r="DD10" s="322"/>
      <c r="DE10" s="322"/>
      <c r="DF10" s="322"/>
      <c r="DG10" s="322"/>
      <c r="DH10" s="322"/>
      <c r="DI10" s="322"/>
      <c r="DJ10" s="322"/>
      <c r="DK10" s="322"/>
      <c r="DL10" s="322"/>
      <c r="DM10" s="322"/>
      <c r="DN10" s="322"/>
      <c r="DO10" s="322"/>
      <c r="DP10" s="322"/>
      <c r="DQ10" s="322"/>
      <c r="DR10" s="322"/>
      <c r="DS10" s="322"/>
      <c r="DT10" s="322"/>
      <c r="DU10" s="322"/>
      <c r="DV10" s="322"/>
      <c r="DW10" s="322"/>
      <c r="DX10" s="322"/>
      <c r="DY10" s="322"/>
      <c r="DZ10" s="322"/>
      <c r="EA10" s="322"/>
      <c r="EB10" s="322"/>
      <c r="EC10" s="322"/>
      <c r="ED10" s="322"/>
      <c r="EE10" s="322"/>
      <c r="EF10" s="322"/>
      <c r="EG10" s="322"/>
      <c r="EH10" s="322"/>
      <c r="EI10" s="322"/>
      <c r="EJ10" s="322"/>
      <c r="EK10" s="322"/>
      <c r="EL10" s="322"/>
      <c r="EM10" s="322"/>
      <c r="EN10" s="322"/>
      <c r="EO10" s="322"/>
      <c r="EP10" s="322"/>
      <c r="EQ10" s="322"/>
      <c r="ER10" s="322"/>
      <c r="ES10" s="322"/>
      <c r="ET10" s="322"/>
      <c r="EU10" s="322"/>
      <c r="EV10" s="322"/>
      <c r="EW10" s="322"/>
      <c r="EX10" s="322"/>
      <c r="EY10" s="322"/>
      <c r="EZ10" s="322"/>
      <c r="FA10" s="322"/>
      <c r="FB10" s="322"/>
      <c r="FC10" s="322"/>
      <c r="FD10" s="322"/>
      <c r="FE10" s="322"/>
      <c r="FF10" s="322"/>
      <c r="FG10" s="322"/>
      <c r="FH10" s="322"/>
      <c r="FI10" s="322"/>
      <c r="FJ10" s="322"/>
      <c r="FK10" s="322"/>
      <c r="FL10" s="322"/>
      <c r="FM10" s="322"/>
      <c r="FN10" s="322"/>
      <c r="FO10" s="322"/>
      <c r="FP10" s="322"/>
      <c r="FQ10" s="322"/>
      <c r="FR10" s="322"/>
      <c r="FS10" s="322"/>
      <c r="FT10" s="322"/>
      <c r="FU10" s="322"/>
      <c r="FV10" s="322"/>
      <c r="FW10" s="322"/>
      <c r="FX10" s="322"/>
      <c r="FY10" s="322"/>
      <c r="FZ10" s="322"/>
      <c r="GA10" s="322"/>
      <c r="GB10" s="322"/>
      <c r="GC10" s="322"/>
      <c r="GD10" s="322"/>
      <c r="GE10" s="322"/>
      <c r="GF10" s="322"/>
      <c r="GG10" s="322"/>
      <c r="GH10" s="322"/>
      <c r="GI10" s="322"/>
      <c r="GJ10" s="322"/>
      <c r="GK10" s="322"/>
      <c r="GL10" s="322"/>
      <c r="GM10" s="322"/>
      <c r="GN10" s="322"/>
      <c r="GO10" s="322"/>
      <c r="GP10" s="322"/>
      <c r="GQ10" s="322"/>
      <c r="GR10" s="322"/>
      <c r="GS10" s="322"/>
      <c r="GT10" s="322"/>
      <c r="GU10" s="322"/>
      <c r="GV10" s="322"/>
      <c r="GW10" s="322"/>
      <c r="GX10" s="322"/>
      <c r="GY10" s="322"/>
      <c r="GZ10" s="322"/>
      <c r="HA10" s="322"/>
      <c r="HB10" s="322"/>
      <c r="HC10" s="322"/>
      <c r="HD10" s="322"/>
      <c r="HE10" s="322"/>
      <c r="HF10" s="322"/>
      <c r="HG10" s="322"/>
      <c r="HH10" s="322"/>
      <c r="HI10" s="322"/>
      <c r="HJ10" s="322"/>
      <c r="HK10" s="322"/>
      <c r="HL10" s="322"/>
      <c r="HM10" s="322"/>
      <c r="HN10" s="322"/>
      <c r="HO10" s="322"/>
      <c r="HP10" s="322"/>
      <c r="HQ10" s="322"/>
      <c r="HR10" s="322"/>
      <c r="HS10" s="322"/>
      <c r="HT10" s="322"/>
      <c r="HU10" s="322"/>
      <c r="HV10" s="322"/>
      <c r="HW10" s="322"/>
      <c r="HX10" s="322"/>
      <c r="HY10" s="322"/>
      <c r="HZ10" s="322"/>
      <c r="IA10" s="322"/>
      <c r="IB10" s="322"/>
      <c r="IC10" s="322"/>
      <c r="ID10" s="322"/>
      <c r="IE10" s="322"/>
      <c r="IF10" s="322"/>
      <c r="IG10" s="322"/>
      <c r="IH10" s="322"/>
      <c r="II10" s="322"/>
      <c r="IJ10" s="322"/>
      <c r="IK10" s="322"/>
      <c r="IL10" s="322"/>
      <c r="IM10" s="322"/>
      <c r="IN10" s="322"/>
      <c r="IO10" s="322"/>
      <c r="IP10" s="322"/>
      <c r="IQ10" s="322"/>
      <c r="IR10" s="322"/>
      <c r="IS10" s="322"/>
      <c r="IT10" s="322"/>
      <c r="IU10" s="322"/>
      <c r="IV10" s="322"/>
      <c r="IW10" s="322"/>
      <c r="IX10" s="322"/>
      <c r="IY10" s="322"/>
    </row>
    <row r="11" spans="1:259" s="631" customFormat="1" ht="18" customHeight="1" x14ac:dyDescent="0.25">
      <c r="A11" s="328"/>
      <c r="B11" s="755" t="s">
        <v>8</v>
      </c>
      <c r="C11" s="757">
        <v>8584147</v>
      </c>
      <c r="D11" s="676">
        <v>17.851892595752791</v>
      </c>
      <c r="E11" s="756"/>
      <c r="F11" s="758">
        <v>1014321</v>
      </c>
      <c r="G11" s="759">
        <v>16.031753056369972</v>
      </c>
      <c r="H11" s="756"/>
      <c r="I11" s="760">
        <v>291702</v>
      </c>
      <c r="J11" s="761">
        <f>I11*100/C11</f>
        <v>3.3981477717005544</v>
      </c>
      <c r="K11" s="759">
        <f>I11*100/F11</f>
        <v>28.758351646076537</v>
      </c>
      <c r="L11" s="396"/>
      <c r="M11" s="396">
        <f>_xlfn.RANK.EQ(K11,K$11:K$31,0)</f>
        <v>2</v>
      </c>
      <c r="N11" s="396">
        <v>1</v>
      </c>
      <c r="O11" s="396">
        <f>MATCH(N11,M$11:M$31,0)</f>
        <v>7</v>
      </c>
      <c r="P11" s="568" t="str">
        <f t="shared" ref="P11:P29" si="0">INDEX(B$11:B$31,O11,1)</f>
        <v>Castilla y León</v>
      </c>
      <c r="Q11" s="762">
        <f>INDEX(K$11:K$31,O11,1)</f>
        <v>30.694985878636832</v>
      </c>
      <c r="R11" s="873"/>
      <c r="S11" s="331"/>
      <c r="T11" s="328"/>
      <c r="U11" s="328"/>
      <c r="V11" s="328"/>
      <c r="W11" s="328"/>
      <c r="X11" s="328"/>
      <c r="Y11" s="328"/>
      <c r="Z11" s="328"/>
      <c r="AA11" s="328"/>
      <c r="AB11" s="328"/>
      <c r="AC11" s="328"/>
      <c r="AD11" s="328"/>
      <c r="AE11" s="328"/>
      <c r="AF11" s="328"/>
      <c r="AG11" s="328"/>
      <c r="AH11" s="328"/>
      <c r="AI11" s="328"/>
      <c r="AJ11" s="328"/>
      <c r="AK11" s="328"/>
      <c r="AL11" s="328"/>
      <c r="AM11" s="328"/>
      <c r="AN11" s="328"/>
      <c r="AO11" s="328"/>
      <c r="AP11" s="328"/>
      <c r="AQ11" s="328"/>
      <c r="AR11" s="328"/>
      <c r="AS11" s="328"/>
      <c r="AT11" s="328"/>
      <c r="AU11" s="328"/>
      <c r="AV11" s="328"/>
      <c r="AW11" s="328"/>
      <c r="AX11" s="328"/>
      <c r="AY11" s="328"/>
      <c r="AZ11" s="328"/>
      <c r="BA11" s="328"/>
      <c r="BB11" s="328"/>
      <c r="BC11" s="328"/>
      <c r="BD11" s="328"/>
      <c r="BE11" s="328"/>
      <c r="BF11" s="328"/>
      <c r="BG11" s="328"/>
      <c r="BH11" s="328"/>
      <c r="BI11" s="328"/>
      <c r="BJ11" s="328"/>
      <c r="BK11" s="328"/>
      <c r="BL11" s="328"/>
      <c r="BM11" s="328"/>
      <c r="BN11" s="328"/>
      <c r="BO11" s="328"/>
      <c r="BP11" s="328"/>
      <c r="BQ11" s="328"/>
      <c r="BR11" s="328"/>
      <c r="BS11" s="328"/>
      <c r="BT11" s="328"/>
      <c r="BU11" s="328"/>
      <c r="BV11" s="328"/>
      <c r="BW11" s="328"/>
      <c r="BX11" s="328"/>
      <c r="BY11" s="328"/>
      <c r="BZ11" s="328"/>
      <c r="CA11" s="328"/>
      <c r="CB11" s="328"/>
      <c r="CC11" s="328"/>
      <c r="CD11" s="328"/>
      <c r="CE11" s="328"/>
      <c r="CF11" s="328"/>
      <c r="CG11" s="328"/>
      <c r="CH11" s="328"/>
      <c r="CI11" s="328"/>
      <c r="CJ11" s="328"/>
      <c r="CK11" s="328"/>
      <c r="CL11" s="328"/>
      <c r="CM11" s="328"/>
      <c r="CN11" s="328"/>
      <c r="CO11" s="328"/>
      <c r="CP11" s="328"/>
      <c r="CQ11" s="328"/>
      <c r="CR11" s="328"/>
      <c r="CS11" s="328"/>
      <c r="CT11" s="328"/>
      <c r="CU11" s="328"/>
      <c r="CV11" s="328"/>
      <c r="CW11" s="328"/>
      <c r="CX11" s="328"/>
      <c r="CY11" s="328"/>
      <c r="CZ11" s="328"/>
      <c r="DA11" s="328"/>
      <c r="DB11" s="328"/>
      <c r="DC11" s="328"/>
      <c r="DD11" s="328"/>
      <c r="DE11" s="328"/>
      <c r="DF11" s="328"/>
      <c r="DG11" s="328"/>
      <c r="DH11" s="328"/>
      <c r="DI11" s="328"/>
      <c r="DJ11" s="328"/>
      <c r="DK11" s="328"/>
      <c r="DL11" s="328"/>
      <c r="DM11" s="328"/>
      <c r="DN11" s="328"/>
      <c r="DO11" s="328"/>
      <c r="DP11" s="328"/>
      <c r="DQ11" s="328"/>
      <c r="DR11" s="328"/>
      <c r="DS11" s="328"/>
      <c r="DT11" s="328"/>
      <c r="DU11" s="328"/>
      <c r="DV11" s="328"/>
      <c r="DW11" s="328"/>
      <c r="DX11" s="328"/>
      <c r="DY11" s="328"/>
      <c r="DZ11" s="328"/>
      <c r="EA11" s="328"/>
      <c r="EB11" s="328"/>
      <c r="EC11" s="328"/>
      <c r="ED11" s="328"/>
      <c r="EE11" s="328"/>
      <c r="EF11" s="328"/>
      <c r="EG11" s="328"/>
      <c r="EH11" s="328"/>
      <c r="EI11" s="328"/>
      <c r="EJ11" s="328"/>
      <c r="EK11" s="328"/>
      <c r="EL11" s="328"/>
      <c r="EM11" s="328"/>
      <c r="EN11" s="328"/>
      <c r="EO11" s="328"/>
      <c r="EP11" s="328"/>
      <c r="EQ11" s="328"/>
      <c r="ER11" s="328"/>
      <c r="ES11" s="328"/>
      <c r="ET11" s="328"/>
      <c r="EU11" s="328"/>
      <c r="EV11" s="328"/>
      <c r="EW11" s="328"/>
      <c r="EX11" s="328"/>
      <c r="EY11" s="328"/>
      <c r="EZ11" s="328"/>
      <c r="FA11" s="328"/>
      <c r="FB11" s="328"/>
      <c r="FC11" s="328"/>
      <c r="FD11" s="328"/>
      <c r="FE11" s="328"/>
      <c r="FF11" s="328"/>
      <c r="FG11" s="328"/>
      <c r="FH11" s="328"/>
      <c r="FI11" s="328"/>
      <c r="FJ11" s="328"/>
      <c r="FK11" s="328"/>
      <c r="FL11" s="328"/>
      <c r="FM11" s="328"/>
      <c r="FN11" s="328"/>
      <c r="FO11" s="328"/>
      <c r="FP11" s="328"/>
      <c r="FQ11" s="328"/>
      <c r="FR11" s="328"/>
      <c r="FS11" s="328"/>
      <c r="FT11" s="328"/>
      <c r="FU11" s="328"/>
      <c r="FV11" s="328"/>
      <c r="FW11" s="328"/>
      <c r="FX11" s="328"/>
      <c r="FY11" s="328"/>
      <c r="FZ11" s="328"/>
      <c r="GA11" s="328"/>
      <c r="GB11" s="328"/>
      <c r="GC11" s="328"/>
      <c r="GD11" s="328"/>
      <c r="GE11" s="328"/>
      <c r="GF11" s="328"/>
      <c r="GG11" s="328"/>
      <c r="GH11" s="328"/>
      <c r="GI11" s="328"/>
      <c r="GJ11" s="328"/>
      <c r="GK11" s="328"/>
      <c r="GL11" s="328"/>
      <c r="GM11" s="328"/>
      <c r="GN11" s="328"/>
      <c r="GO11" s="328"/>
      <c r="GP11" s="328"/>
      <c r="GQ11" s="328"/>
      <c r="GR11" s="328"/>
      <c r="GS11" s="328"/>
      <c r="GT11" s="328"/>
      <c r="GU11" s="328"/>
      <c r="GV11" s="328"/>
      <c r="GW11" s="328"/>
      <c r="GX11" s="328"/>
      <c r="GY11" s="328"/>
      <c r="GZ11" s="328"/>
      <c r="HA11" s="328"/>
      <c r="HB11" s="328"/>
      <c r="HC11" s="328"/>
      <c r="HD11" s="328"/>
      <c r="HE11" s="328"/>
      <c r="HF11" s="328"/>
      <c r="HG11" s="328"/>
      <c r="HH11" s="328"/>
      <c r="HI11" s="328"/>
      <c r="HJ11" s="328"/>
      <c r="HK11" s="328"/>
      <c r="HL11" s="328"/>
      <c r="HM11" s="328"/>
      <c r="HN11" s="328"/>
      <c r="HO11" s="328"/>
      <c r="HP11" s="328"/>
      <c r="HQ11" s="328"/>
      <c r="HR11" s="328"/>
      <c r="HS11" s="328"/>
      <c r="HT11" s="328"/>
      <c r="HU11" s="328"/>
      <c r="HV11" s="328"/>
      <c r="HW11" s="328"/>
      <c r="HX11" s="328"/>
      <c r="HY11" s="328"/>
      <c r="HZ11" s="328"/>
      <c r="IA11" s="328"/>
      <c r="IB11" s="328"/>
      <c r="IC11" s="328"/>
      <c r="ID11" s="328"/>
      <c r="IE11" s="328"/>
      <c r="IF11" s="328"/>
      <c r="IG11" s="328"/>
      <c r="IH11" s="328"/>
      <c r="II11" s="328"/>
      <c r="IJ11" s="328"/>
      <c r="IK11" s="328"/>
      <c r="IL11" s="328"/>
      <c r="IM11" s="328"/>
      <c r="IN11" s="328"/>
      <c r="IO11" s="328"/>
      <c r="IP11" s="328"/>
      <c r="IQ11" s="328"/>
      <c r="IR11" s="328"/>
      <c r="IS11" s="328"/>
      <c r="IT11" s="328"/>
      <c r="IU11" s="328"/>
      <c r="IV11" s="328"/>
      <c r="IW11" s="328"/>
      <c r="IX11" s="328"/>
      <c r="IY11" s="328"/>
    </row>
    <row r="12" spans="1:259" s="633" customFormat="1" ht="18" customHeight="1" x14ac:dyDescent="0.25">
      <c r="A12" s="331"/>
      <c r="B12" s="763" t="s">
        <v>7</v>
      </c>
      <c r="C12" s="764">
        <v>1341289</v>
      </c>
      <c r="D12" s="684">
        <v>2.7893915572350596</v>
      </c>
      <c r="E12" s="756"/>
      <c r="F12" s="765">
        <v>186533</v>
      </c>
      <c r="G12" s="766">
        <v>2.9482293996317339</v>
      </c>
      <c r="H12" s="756"/>
      <c r="I12" s="767">
        <v>44856</v>
      </c>
      <c r="J12" s="448">
        <f t="shared" ref="J12:J28" si="1">I12*100/C12</f>
        <v>3.3442457218392159</v>
      </c>
      <c r="K12" s="766">
        <f t="shared" ref="K12:K28" si="2">I12*100/F12</f>
        <v>24.047219526839754</v>
      </c>
      <c r="L12" s="396"/>
      <c r="M12" s="396">
        <f t="shared" ref="M12:M31" si="3">_xlfn.RANK.EQ(K12,K$11:K$31,0)</f>
        <v>7</v>
      </c>
      <c r="N12" s="396">
        <v>2</v>
      </c>
      <c r="O12" s="396">
        <f t="shared" ref="O12:O29" si="4">MATCH(N12,M$11:M$31,0)</f>
        <v>1</v>
      </c>
      <c r="P12" s="568" t="str">
        <f t="shared" si="0"/>
        <v>Andalucía</v>
      </c>
      <c r="Q12" s="762">
        <f t="shared" ref="Q12:Q29" si="5">INDEX(K$11:K$31,O12,1)</f>
        <v>28.758351646076537</v>
      </c>
      <c r="R12" s="873"/>
      <c r="S12" s="331"/>
      <c r="T12" s="331"/>
      <c r="U12" s="331"/>
      <c r="V12" s="331"/>
      <c r="W12" s="331"/>
      <c r="X12" s="331"/>
      <c r="Y12" s="331"/>
      <c r="Z12" s="331"/>
      <c r="AA12" s="331"/>
      <c r="AB12" s="331"/>
      <c r="AC12" s="331"/>
      <c r="AD12" s="331"/>
      <c r="AE12" s="331"/>
      <c r="AF12" s="331"/>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c r="HD12" s="331"/>
      <c r="HE12" s="331"/>
      <c r="HF12" s="331"/>
      <c r="HG12" s="331"/>
      <c r="HH12" s="331"/>
      <c r="HI12" s="331"/>
      <c r="HJ12" s="331"/>
      <c r="HK12" s="331"/>
      <c r="HL12" s="331"/>
      <c r="HM12" s="331"/>
      <c r="HN12" s="331"/>
      <c r="HO12" s="331"/>
      <c r="HP12" s="331"/>
      <c r="HQ12" s="331"/>
      <c r="HR12" s="331"/>
      <c r="HS12" s="331"/>
      <c r="HT12" s="331"/>
      <c r="HU12" s="331"/>
      <c r="HV12" s="331"/>
      <c r="HW12" s="331"/>
      <c r="HX12" s="331"/>
      <c r="HY12" s="331"/>
      <c r="HZ12" s="331"/>
      <c r="IA12" s="331"/>
      <c r="IB12" s="331"/>
      <c r="IC12" s="331"/>
      <c r="ID12" s="331"/>
      <c r="IE12" s="331"/>
      <c r="IF12" s="331"/>
      <c r="IG12" s="331"/>
      <c r="IH12" s="331"/>
      <c r="II12" s="331"/>
      <c r="IJ12" s="331"/>
      <c r="IK12" s="331"/>
      <c r="IL12" s="331"/>
      <c r="IM12" s="331"/>
      <c r="IN12" s="331"/>
      <c r="IO12" s="331"/>
      <c r="IP12" s="331"/>
      <c r="IQ12" s="331"/>
      <c r="IR12" s="331"/>
      <c r="IS12" s="331"/>
      <c r="IT12" s="331"/>
      <c r="IU12" s="331"/>
      <c r="IV12" s="331"/>
      <c r="IW12" s="331"/>
      <c r="IX12" s="331"/>
      <c r="IY12" s="331"/>
    </row>
    <row r="13" spans="1:259" s="633" customFormat="1" ht="18" customHeight="1" x14ac:dyDescent="0.25">
      <c r="A13" s="331"/>
      <c r="B13" s="763" t="s">
        <v>37</v>
      </c>
      <c r="C13" s="764">
        <v>1006060</v>
      </c>
      <c r="D13" s="684">
        <v>2.0922375938905815</v>
      </c>
      <c r="E13" s="756"/>
      <c r="F13" s="765">
        <v>183865</v>
      </c>
      <c r="G13" s="766">
        <v>2.9060605821130245</v>
      </c>
      <c r="H13" s="756"/>
      <c r="I13" s="767">
        <v>32810</v>
      </c>
      <c r="J13" s="448">
        <f t="shared" si="1"/>
        <v>3.2612369043595808</v>
      </c>
      <c r="K13" s="766">
        <f t="shared" si="2"/>
        <v>17.844614255024066</v>
      </c>
      <c r="L13" s="396"/>
      <c r="M13" s="396">
        <f t="shared" si="3"/>
        <v>17</v>
      </c>
      <c r="N13" s="396">
        <v>3</v>
      </c>
      <c r="O13" s="396">
        <f>MATCH(N13,M$11:M$31,0)</f>
        <v>8</v>
      </c>
      <c r="P13" s="568" t="str">
        <f t="shared" si="0"/>
        <v>Castilla - La Mancha</v>
      </c>
      <c r="Q13" s="762">
        <f t="shared" si="5"/>
        <v>27.218259426804885</v>
      </c>
      <c r="R13" s="873"/>
      <c r="S13" s="331"/>
      <c r="T13" s="331"/>
      <c r="U13" s="331"/>
      <c r="V13" s="331"/>
      <c r="W13" s="331"/>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c r="HD13" s="331"/>
      <c r="HE13" s="331"/>
      <c r="HF13" s="331"/>
      <c r="HG13" s="331"/>
      <c r="HH13" s="331"/>
      <c r="HI13" s="331"/>
      <c r="HJ13" s="331"/>
      <c r="HK13" s="331"/>
      <c r="HL13" s="331"/>
      <c r="HM13" s="331"/>
      <c r="HN13" s="331"/>
      <c r="HO13" s="331"/>
      <c r="HP13" s="331"/>
      <c r="HQ13" s="331"/>
      <c r="HR13" s="331"/>
      <c r="HS13" s="331"/>
      <c r="HT13" s="331"/>
      <c r="HU13" s="331"/>
      <c r="HV13" s="331"/>
      <c r="HW13" s="331"/>
      <c r="HX13" s="331"/>
      <c r="HY13" s="331"/>
      <c r="HZ13" s="331"/>
      <c r="IA13" s="331"/>
      <c r="IB13" s="331"/>
      <c r="IC13" s="331"/>
      <c r="ID13" s="331"/>
      <c r="IE13" s="331"/>
      <c r="IF13" s="331"/>
      <c r="IG13" s="331"/>
      <c r="IH13" s="331"/>
      <c r="II13" s="331"/>
      <c r="IJ13" s="331"/>
      <c r="IK13" s="331"/>
      <c r="IL13" s="331"/>
      <c r="IM13" s="331"/>
      <c r="IN13" s="331"/>
      <c r="IO13" s="331"/>
      <c r="IP13" s="331"/>
      <c r="IQ13" s="331"/>
      <c r="IR13" s="331"/>
      <c r="IS13" s="331"/>
      <c r="IT13" s="331"/>
      <c r="IU13" s="331"/>
      <c r="IV13" s="331"/>
      <c r="IW13" s="331"/>
      <c r="IX13" s="331"/>
      <c r="IY13" s="331"/>
    </row>
    <row r="14" spans="1:259" s="633" customFormat="1" ht="18" customHeight="1" x14ac:dyDescent="0.25">
      <c r="A14" s="331"/>
      <c r="B14" s="763" t="s">
        <v>38</v>
      </c>
      <c r="C14" s="764">
        <v>1209906</v>
      </c>
      <c r="D14" s="684">
        <v>2.516162871273858</v>
      </c>
      <c r="E14" s="756"/>
      <c r="F14" s="765">
        <v>122472</v>
      </c>
      <c r="G14" s="766">
        <v>1.9357194224705427</v>
      </c>
      <c r="H14" s="756"/>
      <c r="I14" s="767">
        <v>31849</v>
      </c>
      <c r="J14" s="448">
        <f t="shared" si="1"/>
        <v>2.6323532571951871</v>
      </c>
      <c r="K14" s="766">
        <f t="shared" si="2"/>
        <v>26.005127702658566</v>
      </c>
      <c r="L14" s="396"/>
      <c r="M14" s="396">
        <f t="shared" si="3"/>
        <v>4</v>
      </c>
      <c r="N14" s="396">
        <v>4</v>
      </c>
      <c r="O14" s="396">
        <f t="shared" si="4"/>
        <v>4</v>
      </c>
      <c r="P14" s="568" t="str">
        <f t="shared" si="0"/>
        <v>Balears, Illes</v>
      </c>
      <c r="Q14" s="762">
        <f t="shared" si="5"/>
        <v>26.005127702658566</v>
      </c>
      <c r="R14" s="873"/>
      <c r="S14" s="331"/>
      <c r="T14" s="331"/>
      <c r="U14" s="331"/>
      <c r="V14" s="331"/>
      <c r="W14" s="331"/>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c r="HV14" s="331"/>
      <c r="HW14" s="331"/>
      <c r="HX14" s="331"/>
      <c r="HY14" s="331"/>
      <c r="HZ14" s="331"/>
      <c r="IA14" s="331"/>
      <c r="IB14" s="331"/>
      <c r="IC14" s="331"/>
      <c r="ID14" s="331"/>
      <c r="IE14" s="331"/>
      <c r="IF14" s="331"/>
      <c r="IG14" s="331"/>
      <c r="IH14" s="331"/>
      <c r="II14" s="331"/>
      <c r="IJ14" s="331"/>
      <c r="IK14" s="331"/>
      <c r="IL14" s="331"/>
      <c r="IM14" s="331"/>
      <c r="IN14" s="331"/>
      <c r="IO14" s="331"/>
      <c r="IP14" s="331"/>
      <c r="IQ14" s="331"/>
      <c r="IR14" s="331"/>
      <c r="IS14" s="331"/>
      <c r="IT14" s="331"/>
      <c r="IU14" s="331"/>
      <c r="IV14" s="331"/>
      <c r="IW14" s="331"/>
      <c r="IX14" s="331"/>
      <c r="IY14" s="331"/>
    </row>
    <row r="15" spans="1:259" s="633" customFormat="1" ht="18" customHeight="1" x14ac:dyDescent="0.25">
      <c r="A15" s="331"/>
      <c r="B15" s="763" t="s">
        <v>6</v>
      </c>
      <c r="C15" s="764">
        <v>2213016</v>
      </c>
      <c r="D15" s="684">
        <v>4.6022655418974603</v>
      </c>
      <c r="E15" s="756"/>
      <c r="F15" s="765">
        <v>253565</v>
      </c>
      <c r="G15" s="766">
        <v>4.0076972316835127</v>
      </c>
      <c r="H15" s="756"/>
      <c r="I15" s="767">
        <v>44273</v>
      </c>
      <c r="J15" s="448">
        <f t="shared" si="1"/>
        <v>2.0005729737155087</v>
      </c>
      <c r="K15" s="766">
        <f t="shared" si="2"/>
        <v>17.460217301283695</v>
      </c>
      <c r="L15" s="396"/>
      <c r="M15" s="396">
        <f t="shared" si="3"/>
        <v>18</v>
      </c>
      <c r="N15" s="396">
        <v>5</v>
      </c>
      <c r="O15" s="396">
        <f t="shared" si="4"/>
        <v>10</v>
      </c>
      <c r="P15" s="568" t="str">
        <f t="shared" si="0"/>
        <v>Comunitat Valenciana</v>
      </c>
      <c r="Q15" s="762">
        <f t="shared" si="5"/>
        <v>25.31773747348311</v>
      </c>
      <c r="R15" s="873"/>
      <c r="S15" s="331"/>
      <c r="T15" s="331"/>
      <c r="U15" s="331"/>
      <c r="V15" s="331"/>
      <c r="W15" s="331"/>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c r="HV15" s="331"/>
      <c r="HW15" s="331"/>
      <c r="HX15" s="331"/>
      <c r="HY15" s="331"/>
      <c r="HZ15" s="331"/>
      <c r="IA15" s="331"/>
      <c r="IB15" s="331"/>
      <c r="IC15" s="331"/>
      <c r="ID15" s="331"/>
      <c r="IE15" s="331"/>
      <c r="IF15" s="331"/>
      <c r="IG15" s="331"/>
      <c r="IH15" s="331"/>
      <c r="II15" s="331"/>
      <c r="IJ15" s="331"/>
      <c r="IK15" s="331"/>
      <c r="IL15" s="331"/>
      <c r="IM15" s="331"/>
      <c r="IN15" s="331"/>
      <c r="IO15" s="331"/>
      <c r="IP15" s="331"/>
      <c r="IQ15" s="331"/>
      <c r="IR15" s="331"/>
      <c r="IS15" s="331"/>
      <c r="IT15" s="331"/>
      <c r="IU15" s="331"/>
      <c r="IV15" s="331"/>
      <c r="IW15" s="331"/>
      <c r="IX15" s="331"/>
      <c r="IY15" s="331"/>
    </row>
    <row r="16" spans="1:259" s="633" customFormat="1" ht="18" customHeight="1" x14ac:dyDescent="0.25">
      <c r="A16" s="331"/>
      <c r="B16" s="763" t="s">
        <v>5</v>
      </c>
      <c r="C16" s="768">
        <v>588387</v>
      </c>
      <c r="D16" s="684">
        <v>1.2236302021315801</v>
      </c>
      <c r="E16" s="756"/>
      <c r="F16" s="769">
        <v>99920</v>
      </c>
      <c r="G16" s="766">
        <v>1.579275954448826</v>
      </c>
      <c r="H16" s="756"/>
      <c r="I16" s="767">
        <v>18285</v>
      </c>
      <c r="J16" s="448">
        <f t="shared" si="1"/>
        <v>3.1076485374421936</v>
      </c>
      <c r="K16" s="766">
        <f t="shared" si="2"/>
        <v>18.299639711769416</v>
      </c>
      <c r="L16" s="396"/>
      <c r="M16" s="396">
        <f t="shared" si="3"/>
        <v>15</v>
      </c>
      <c r="N16" s="396">
        <v>6</v>
      </c>
      <c r="O16" s="396">
        <f t="shared" si="4"/>
        <v>11</v>
      </c>
      <c r="P16" s="568" t="str">
        <f t="shared" si="0"/>
        <v>Extremadura</v>
      </c>
      <c r="Q16" s="770">
        <f t="shared" si="5"/>
        <v>24.708211270318923</v>
      </c>
      <c r="R16" s="873"/>
      <c r="S16" s="331"/>
      <c r="T16" s="331"/>
      <c r="U16" s="331"/>
      <c r="V16" s="331"/>
      <c r="W16" s="331"/>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c r="HF16" s="331"/>
      <c r="HG16" s="331"/>
      <c r="HH16" s="331"/>
      <c r="HI16" s="331"/>
      <c r="HJ16" s="331"/>
      <c r="HK16" s="331"/>
      <c r="HL16" s="331"/>
      <c r="HM16" s="331"/>
      <c r="HN16" s="331"/>
      <c r="HO16" s="331"/>
      <c r="HP16" s="331"/>
      <c r="HQ16" s="331"/>
      <c r="HR16" s="331"/>
      <c r="HS16" s="331"/>
      <c r="HT16" s="331"/>
      <c r="HU16" s="331"/>
      <c r="HV16" s="331"/>
      <c r="HW16" s="331"/>
      <c r="HX16" s="331"/>
      <c r="HY16" s="331"/>
      <c r="HZ16" s="331"/>
      <c r="IA16" s="331"/>
      <c r="IB16" s="331"/>
      <c r="IC16" s="331"/>
      <c r="ID16" s="331"/>
      <c r="IE16" s="331"/>
      <c r="IF16" s="331"/>
      <c r="IG16" s="331"/>
      <c r="IH16" s="331"/>
      <c r="II16" s="331"/>
      <c r="IJ16" s="331"/>
      <c r="IK16" s="331"/>
      <c r="IL16" s="331"/>
      <c r="IM16" s="331"/>
      <c r="IN16" s="331"/>
      <c r="IO16" s="331"/>
      <c r="IP16" s="331"/>
      <c r="IQ16" s="331"/>
      <c r="IR16" s="331"/>
      <c r="IS16" s="331"/>
      <c r="IT16" s="331"/>
      <c r="IU16" s="331"/>
      <c r="IV16" s="331"/>
      <c r="IW16" s="331"/>
      <c r="IX16" s="331"/>
      <c r="IY16" s="331"/>
    </row>
    <row r="17" spans="1:259" s="742" customFormat="1" ht="18" customHeight="1" x14ac:dyDescent="0.25">
      <c r="A17" s="450"/>
      <c r="B17" s="771" t="s">
        <v>4</v>
      </c>
      <c r="C17" s="764">
        <v>2383703</v>
      </c>
      <c r="D17" s="684">
        <v>4.9572322021248834</v>
      </c>
      <c r="E17" s="756"/>
      <c r="F17" s="772">
        <v>409663</v>
      </c>
      <c r="G17" s="773">
        <v>6.4748891646053783</v>
      </c>
      <c r="H17" s="756"/>
      <c r="I17" s="774">
        <v>125746</v>
      </c>
      <c r="J17" s="587">
        <f t="shared" si="1"/>
        <v>5.2752377288613559</v>
      </c>
      <c r="K17" s="773">
        <f t="shared" si="2"/>
        <v>30.694985878636832</v>
      </c>
      <c r="L17" s="396"/>
      <c r="M17" s="396">
        <f t="shared" si="3"/>
        <v>1</v>
      </c>
      <c r="N17" s="396">
        <v>7</v>
      </c>
      <c r="O17" s="396">
        <f t="shared" si="4"/>
        <v>2</v>
      </c>
      <c r="P17" s="568" t="str">
        <f t="shared" si="0"/>
        <v>Aragón</v>
      </c>
      <c r="Q17" s="762">
        <f t="shared" si="5"/>
        <v>24.047219526839754</v>
      </c>
      <c r="R17" s="873"/>
      <c r="S17" s="450"/>
      <c r="T17" s="450"/>
      <c r="U17" s="450"/>
      <c r="V17" s="450"/>
      <c r="W17" s="450"/>
      <c r="X17" s="450"/>
      <c r="Y17" s="450"/>
      <c r="Z17" s="450"/>
      <c r="AA17" s="450"/>
      <c r="AB17" s="450"/>
      <c r="AC17" s="450"/>
      <c r="AD17" s="450"/>
      <c r="AE17" s="450"/>
      <c r="AF17" s="450"/>
      <c r="AG17" s="450"/>
      <c r="AH17" s="450"/>
      <c r="AI17" s="450"/>
      <c r="AJ17" s="450"/>
      <c r="AK17" s="450"/>
      <c r="AL17" s="450"/>
      <c r="AM17" s="450"/>
      <c r="AN17" s="450"/>
      <c r="AO17" s="450"/>
      <c r="AP17" s="450"/>
      <c r="AQ17" s="450"/>
      <c r="AR17" s="450"/>
      <c r="AS17" s="450"/>
      <c r="AT17" s="450"/>
      <c r="AU17" s="450"/>
      <c r="AV17" s="450"/>
      <c r="AW17" s="450"/>
      <c r="AX17" s="450"/>
      <c r="AY17" s="450"/>
      <c r="AZ17" s="450"/>
      <c r="BA17" s="450"/>
      <c r="BB17" s="450"/>
      <c r="BC17" s="450"/>
      <c r="BD17" s="450"/>
      <c r="BE17" s="450"/>
      <c r="BF17" s="450"/>
      <c r="BG17" s="450"/>
      <c r="BH17" s="450"/>
      <c r="BI17" s="450"/>
      <c r="BJ17" s="450"/>
      <c r="BK17" s="450"/>
      <c r="BL17" s="450"/>
      <c r="BM17" s="450"/>
      <c r="BN17" s="450"/>
      <c r="BO17" s="450"/>
      <c r="BP17" s="450"/>
      <c r="BQ17" s="450"/>
      <c r="BR17" s="450"/>
      <c r="BS17" s="450"/>
      <c r="BT17" s="450"/>
      <c r="BU17" s="450"/>
      <c r="BV17" s="450"/>
      <c r="BW17" s="450"/>
      <c r="BX17" s="450"/>
      <c r="BY17" s="450"/>
      <c r="BZ17" s="450"/>
      <c r="CA17" s="450"/>
      <c r="CB17" s="450"/>
      <c r="CC17" s="450"/>
      <c r="CD17" s="450"/>
      <c r="CE17" s="450"/>
      <c r="CF17" s="450"/>
      <c r="CG17" s="450"/>
      <c r="CH17" s="450"/>
      <c r="CI17" s="450"/>
      <c r="CJ17" s="450"/>
      <c r="CK17" s="450"/>
      <c r="CL17" s="450"/>
      <c r="CM17" s="450"/>
      <c r="CN17" s="450"/>
      <c r="CO17" s="450"/>
      <c r="CP17" s="450"/>
      <c r="CQ17" s="450"/>
      <c r="CR17" s="450"/>
      <c r="CS17" s="450"/>
      <c r="CT17" s="450"/>
      <c r="CU17" s="450"/>
      <c r="CV17" s="450"/>
      <c r="CW17" s="450"/>
      <c r="CX17" s="450"/>
      <c r="CY17" s="450"/>
      <c r="CZ17" s="450"/>
      <c r="DA17" s="450"/>
      <c r="DB17" s="450"/>
      <c r="DC17" s="450"/>
      <c r="DD17" s="450"/>
      <c r="DE17" s="450"/>
      <c r="DF17" s="450"/>
      <c r="DG17" s="450"/>
      <c r="DH17" s="450"/>
      <c r="DI17" s="450"/>
      <c r="DJ17" s="450"/>
      <c r="DK17" s="450"/>
      <c r="DL17" s="450"/>
      <c r="DM17" s="450"/>
      <c r="DN17" s="450"/>
      <c r="DO17" s="450"/>
      <c r="DP17" s="450"/>
      <c r="DQ17" s="450"/>
      <c r="DR17" s="450"/>
      <c r="DS17" s="450"/>
      <c r="DT17" s="450"/>
      <c r="DU17" s="450"/>
      <c r="DV17" s="450"/>
      <c r="DW17" s="450"/>
      <c r="DX17" s="450"/>
      <c r="DY17" s="450"/>
      <c r="DZ17" s="450"/>
      <c r="EA17" s="450"/>
      <c r="EB17" s="450"/>
      <c r="EC17" s="450"/>
      <c r="ED17" s="450"/>
      <c r="EE17" s="450"/>
      <c r="EF17" s="450"/>
      <c r="EG17" s="450"/>
      <c r="EH17" s="450"/>
      <c r="EI17" s="450"/>
      <c r="EJ17" s="450"/>
      <c r="EK17" s="450"/>
      <c r="EL17" s="450"/>
      <c r="EM17" s="450"/>
      <c r="EN17" s="450"/>
      <c r="EO17" s="450"/>
      <c r="EP17" s="450"/>
      <c r="EQ17" s="450"/>
      <c r="ER17" s="450"/>
      <c r="ES17" s="450"/>
      <c r="ET17" s="450"/>
      <c r="EU17" s="450"/>
      <c r="EV17" s="450"/>
      <c r="EW17" s="450"/>
      <c r="EX17" s="450"/>
      <c r="EY17" s="450"/>
      <c r="EZ17" s="450"/>
      <c r="FA17" s="450"/>
      <c r="FB17" s="450"/>
      <c r="FC17" s="450"/>
      <c r="FD17" s="450"/>
      <c r="FE17" s="450"/>
      <c r="FF17" s="450"/>
      <c r="FG17" s="450"/>
      <c r="FH17" s="450"/>
      <c r="FI17" s="450"/>
      <c r="FJ17" s="450"/>
      <c r="FK17" s="450"/>
      <c r="FL17" s="450"/>
      <c r="FM17" s="450"/>
      <c r="FN17" s="450"/>
      <c r="FO17" s="450"/>
      <c r="FP17" s="450"/>
      <c r="FQ17" s="450"/>
      <c r="FR17" s="450"/>
      <c r="FS17" s="450"/>
      <c r="FT17" s="450"/>
      <c r="FU17" s="450"/>
      <c r="FV17" s="450"/>
      <c r="FW17" s="450"/>
      <c r="FX17" s="450"/>
      <c r="FY17" s="450"/>
      <c r="FZ17" s="450"/>
      <c r="GA17" s="450"/>
      <c r="GB17" s="450"/>
      <c r="GC17" s="450"/>
      <c r="GD17" s="450"/>
      <c r="GE17" s="450"/>
      <c r="GF17" s="450"/>
      <c r="GG17" s="450"/>
      <c r="GH17" s="450"/>
      <c r="GI17" s="450"/>
      <c r="GJ17" s="450"/>
      <c r="GK17" s="450"/>
      <c r="GL17" s="450"/>
      <c r="GM17" s="450"/>
      <c r="GN17" s="450"/>
      <c r="GO17" s="450"/>
      <c r="GP17" s="450"/>
      <c r="GQ17" s="450"/>
      <c r="GR17" s="450"/>
      <c r="GS17" s="450"/>
      <c r="GT17" s="450"/>
      <c r="GU17" s="450"/>
      <c r="GV17" s="450"/>
      <c r="GW17" s="450"/>
      <c r="GX17" s="450"/>
      <c r="GY17" s="450"/>
      <c r="GZ17" s="450"/>
      <c r="HA17" s="450"/>
      <c r="HB17" s="450"/>
      <c r="HC17" s="450"/>
      <c r="HD17" s="450"/>
      <c r="HE17" s="450"/>
      <c r="HF17" s="450"/>
      <c r="HG17" s="450"/>
      <c r="HH17" s="450"/>
      <c r="HI17" s="450"/>
      <c r="HJ17" s="450"/>
      <c r="HK17" s="450"/>
      <c r="HL17" s="450"/>
      <c r="HM17" s="450"/>
      <c r="HN17" s="450"/>
      <c r="HO17" s="450"/>
      <c r="HP17" s="450"/>
      <c r="HQ17" s="450"/>
      <c r="HR17" s="450"/>
      <c r="HS17" s="450"/>
      <c r="HT17" s="450"/>
      <c r="HU17" s="450"/>
      <c r="HV17" s="450"/>
      <c r="HW17" s="450"/>
      <c r="HX17" s="450"/>
      <c r="HY17" s="450"/>
      <c r="HZ17" s="450"/>
      <c r="IA17" s="450"/>
      <c r="IB17" s="450"/>
      <c r="IC17" s="450"/>
      <c r="ID17" s="450"/>
      <c r="IE17" s="450"/>
      <c r="IF17" s="450"/>
      <c r="IG17" s="450"/>
      <c r="IH17" s="450"/>
      <c r="II17" s="450"/>
      <c r="IJ17" s="450"/>
      <c r="IK17" s="450"/>
      <c r="IL17" s="450"/>
      <c r="IM17" s="450"/>
      <c r="IN17" s="450"/>
      <c r="IO17" s="450"/>
      <c r="IP17" s="450"/>
      <c r="IQ17" s="450"/>
      <c r="IR17" s="450"/>
      <c r="IS17" s="450"/>
      <c r="IT17" s="450"/>
      <c r="IU17" s="450"/>
      <c r="IV17" s="450"/>
      <c r="IW17" s="450"/>
      <c r="IX17" s="450"/>
      <c r="IY17" s="450"/>
    </row>
    <row r="18" spans="1:259" s="742" customFormat="1" ht="18" customHeight="1" x14ac:dyDescent="0.25">
      <c r="A18" s="450"/>
      <c r="B18" s="771" t="s">
        <v>40</v>
      </c>
      <c r="C18" s="764">
        <v>2084086</v>
      </c>
      <c r="D18" s="684">
        <v>4.3341382006053779</v>
      </c>
      <c r="E18" s="756"/>
      <c r="F18" s="772">
        <v>282068</v>
      </c>
      <c r="G18" s="773">
        <v>4.4581986581212121</v>
      </c>
      <c r="H18" s="756"/>
      <c r="I18" s="774">
        <v>76774</v>
      </c>
      <c r="J18" s="587">
        <f t="shared" si="1"/>
        <v>3.6838211091097008</v>
      </c>
      <c r="K18" s="773">
        <f t="shared" si="2"/>
        <v>27.218259426804885</v>
      </c>
      <c r="L18" s="396"/>
      <c r="M18" s="396">
        <f t="shared" si="3"/>
        <v>3</v>
      </c>
      <c r="N18" s="396">
        <v>8</v>
      </c>
      <c r="O18" s="396">
        <f t="shared" si="4"/>
        <v>21</v>
      </c>
      <c r="P18" s="568" t="str">
        <f t="shared" si="0"/>
        <v>TOTAL</v>
      </c>
      <c r="Q18" s="762">
        <f t="shared" si="5"/>
        <v>23.782786334647817</v>
      </c>
      <c r="R18" s="873"/>
      <c r="S18" s="450"/>
      <c r="T18" s="450"/>
      <c r="U18" s="450"/>
      <c r="V18" s="450"/>
      <c r="W18" s="450"/>
      <c r="X18" s="450"/>
      <c r="Y18" s="450"/>
      <c r="Z18" s="450"/>
      <c r="AA18" s="450"/>
      <c r="AB18" s="450"/>
      <c r="AC18" s="450"/>
      <c r="AD18" s="450"/>
      <c r="AE18" s="450"/>
      <c r="AF18" s="450"/>
      <c r="AG18" s="450"/>
      <c r="AH18" s="450"/>
      <c r="AI18" s="450"/>
      <c r="AJ18" s="450"/>
      <c r="AK18" s="450"/>
      <c r="AL18" s="450"/>
      <c r="AM18" s="450"/>
      <c r="AN18" s="450"/>
      <c r="AO18" s="450"/>
      <c r="AP18" s="450"/>
      <c r="AQ18" s="450"/>
      <c r="AR18" s="450"/>
      <c r="AS18" s="450"/>
      <c r="AT18" s="450"/>
      <c r="AU18" s="450"/>
      <c r="AV18" s="450"/>
      <c r="AW18" s="450"/>
      <c r="AX18" s="450"/>
      <c r="AY18" s="450"/>
      <c r="AZ18" s="450"/>
      <c r="BA18" s="450"/>
      <c r="BB18" s="450"/>
      <c r="BC18" s="450"/>
      <c r="BD18" s="450"/>
      <c r="BE18" s="450"/>
      <c r="BF18" s="450"/>
      <c r="BG18" s="450"/>
      <c r="BH18" s="450"/>
      <c r="BI18" s="450"/>
      <c r="BJ18" s="450"/>
      <c r="BK18" s="450"/>
      <c r="BL18" s="450"/>
      <c r="BM18" s="450"/>
      <c r="BN18" s="450"/>
      <c r="BO18" s="450"/>
      <c r="BP18" s="450"/>
      <c r="BQ18" s="450"/>
      <c r="BR18" s="450"/>
      <c r="BS18" s="450"/>
      <c r="BT18" s="450"/>
      <c r="BU18" s="450"/>
      <c r="BV18" s="450"/>
      <c r="BW18" s="450"/>
      <c r="BX18" s="450"/>
      <c r="BY18" s="450"/>
      <c r="BZ18" s="450"/>
      <c r="CA18" s="450"/>
      <c r="CB18" s="450"/>
      <c r="CC18" s="450"/>
      <c r="CD18" s="450"/>
      <c r="CE18" s="450"/>
      <c r="CF18" s="450"/>
      <c r="CG18" s="450"/>
      <c r="CH18" s="450"/>
      <c r="CI18" s="450"/>
      <c r="CJ18" s="450"/>
      <c r="CK18" s="450"/>
      <c r="CL18" s="450"/>
      <c r="CM18" s="450"/>
      <c r="CN18" s="450"/>
      <c r="CO18" s="450"/>
      <c r="CP18" s="450"/>
      <c r="CQ18" s="450"/>
      <c r="CR18" s="450"/>
      <c r="CS18" s="450"/>
      <c r="CT18" s="450"/>
      <c r="CU18" s="450"/>
      <c r="CV18" s="450"/>
      <c r="CW18" s="450"/>
      <c r="CX18" s="450"/>
      <c r="CY18" s="450"/>
      <c r="CZ18" s="450"/>
      <c r="DA18" s="450"/>
      <c r="DB18" s="450"/>
      <c r="DC18" s="450"/>
      <c r="DD18" s="450"/>
      <c r="DE18" s="450"/>
      <c r="DF18" s="450"/>
      <c r="DG18" s="450"/>
      <c r="DH18" s="450"/>
      <c r="DI18" s="450"/>
      <c r="DJ18" s="450"/>
      <c r="DK18" s="450"/>
      <c r="DL18" s="450"/>
      <c r="DM18" s="450"/>
      <c r="DN18" s="450"/>
      <c r="DO18" s="450"/>
      <c r="DP18" s="450"/>
      <c r="DQ18" s="450"/>
      <c r="DR18" s="450"/>
      <c r="DS18" s="450"/>
      <c r="DT18" s="450"/>
      <c r="DU18" s="450"/>
      <c r="DV18" s="450"/>
      <c r="DW18" s="450"/>
      <c r="DX18" s="450"/>
      <c r="DY18" s="450"/>
      <c r="DZ18" s="450"/>
      <c r="EA18" s="450"/>
      <c r="EB18" s="450"/>
      <c r="EC18" s="450"/>
      <c r="ED18" s="450"/>
      <c r="EE18" s="450"/>
      <c r="EF18" s="450"/>
      <c r="EG18" s="450"/>
      <c r="EH18" s="450"/>
      <c r="EI18" s="450"/>
      <c r="EJ18" s="450"/>
      <c r="EK18" s="450"/>
      <c r="EL18" s="450"/>
      <c r="EM18" s="450"/>
      <c r="EN18" s="450"/>
      <c r="EO18" s="450"/>
      <c r="EP18" s="450"/>
      <c r="EQ18" s="450"/>
      <c r="ER18" s="450"/>
      <c r="ES18" s="450"/>
      <c r="ET18" s="450"/>
      <c r="EU18" s="450"/>
      <c r="EV18" s="450"/>
      <c r="EW18" s="450"/>
      <c r="EX18" s="450"/>
      <c r="EY18" s="450"/>
      <c r="EZ18" s="450"/>
      <c r="FA18" s="450"/>
      <c r="FB18" s="450"/>
      <c r="FC18" s="450"/>
      <c r="FD18" s="450"/>
      <c r="FE18" s="450"/>
      <c r="FF18" s="450"/>
      <c r="FG18" s="450"/>
      <c r="FH18" s="450"/>
      <c r="FI18" s="450"/>
      <c r="FJ18" s="450"/>
      <c r="FK18" s="450"/>
      <c r="FL18" s="450"/>
      <c r="FM18" s="450"/>
      <c r="FN18" s="450"/>
      <c r="FO18" s="450"/>
      <c r="FP18" s="450"/>
      <c r="FQ18" s="450"/>
      <c r="FR18" s="450"/>
      <c r="FS18" s="450"/>
      <c r="FT18" s="450"/>
      <c r="FU18" s="450"/>
      <c r="FV18" s="450"/>
      <c r="FW18" s="450"/>
      <c r="FX18" s="450"/>
      <c r="FY18" s="450"/>
      <c r="FZ18" s="450"/>
      <c r="GA18" s="450"/>
      <c r="GB18" s="450"/>
      <c r="GC18" s="450"/>
      <c r="GD18" s="450"/>
      <c r="GE18" s="450"/>
      <c r="GF18" s="450"/>
      <c r="GG18" s="450"/>
      <c r="GH18" s="450"/>
      <c r="GI18" s="450"/>
      <c r="GJ18" s="450"/>
      <c r="GK18" s="450"/>
      <c r="GL18" s="450"/>
      <c r="GM18" s="450"/>
      <c r="GN18" s="450"/>
      <c r="GO18" s="450"/>
      <c r="GP18" s="450"/>
      <c r="GQ18" s="450"/>
      <c r="GR18" s="450"/>
      <c r="GS18" s="450"/>
      <c r="GT18" s="450"/>
      <c r="GU18" s="450"/>
      <c r="GV18" s="450"/>
      <c r="GW18" s="450"/>
      <c r="GX18" s="450"/>
      <c r="GY18" s="450"/>
      <c r="GZ18" s="450"/>
      <c r="HA18" s="450"/>
      <c r="HB18" s="450"/>
      <c r="HC18" s="450"/>
      <c r="HD18" s="450"/>
      <c r="HE18" s="450"/>
      <c r="HF18" s="450"/>
      <c r="HG18" s="450"/>
      <c r="HH18" s="450"/>
      <c r="HI18" s="450"/>
      <c r="HJ18" s="450"/>
      <c r="HK18" s="450"/>
      <c r="HL18" s="450"/>
      <c r="HM18" s="450"/>
      <c r="HN18" s="450"/>
      <c r="HO18" s="450"/>
      <c r="HP18" s="450"/>
      <c r="HQ18" s="450"/>
      <c r="HR18" s="450"/>
      <c r="HS18" s="450"/>
      <c r="HT18" s="450"/>
      <c r="HU18" s="450"/>
      <c r="HV18" s="450"/>
      <c r="HW18" s="450"/>
      <c r="HX18" s="450"/>
      <c r="HY18" s="450"/>
      <c r="HZ18" s="450"/>
      <c r="IA18" s="450"/>
      <c r="IB18" s="450"/>
      <c r="IC18" s="450"/>
      <c r="ID18" s="450"/>
      <c r="IE18" s="450"/>
      <c r="IF18" s="450"/>
      <c r="IG18" s="450"/>
      <c r="IH18" s="450"/>
      <c r="II18" s="450"/>
      <c r="IJ18" s="450"/>
      <c r="IK18" s="450"/>
      <c r="IL18" s="450"/>
      <c r="IM18" s="450"/>
      <c r="IN18" s="450"/>
      <c r="IO18" s="450"/>
      <c r="IP18" s="450"/>
      <c r="IQ18" s="450"/>
      <c r="IR18" s="450"/>
      <c r="IS18" s="450"/>
      <c r="IT18" s="450"/>
      <c r="IU18" s="450"/>
      <c r="IV18" s="450"/>
      <c r="IW18" s="450"/>
      <c r="IX18" s="450"/>
      <c r="IY18" s="450"/>
    </row>
    <row r="19" spans="1:259" s="742" customFormat="1" ht="18" customHeight="1" x14ac:dyDescent="0.25">
      <c r="A19" s="450"/>
      <c r="B19" s="771" t="s">
        <v>41</v>
      </c>
      <c r="C19" s="764">
        <v>7901963</v>
      </c>
      <c r="D19" s="684">
        <v>16.433198868986342</v>
      </c>
      <c r="E19" s="756"/>
      <c r="F19" s="772">
        <v>1040507</v>
      </c>
      <c r="G19" s="773">
        <v>16.445633362046483</v>
      </c>
      <c r="H19" s="756"/>
      <c r="I19" s="774">
        <v>227099</v>
      </c>
      <c r="J19" s="587">
        <f t="shared" si="1"/>
        <v>2.873956762389295</v>
      </c>
      <c r="K19" s="773">
        <f t="shared" si="2"/>
        <v>21.825802229105619</v>
      </c>
      <c r="L19" s="396"/>
      <c r="M19" s="396">
        <f t="shared" si="3"/>
        <v>12</v>
      </c>
      <c r="N19" s="396">
        <v>9</v>
      </c>
      <c r="O19" s="396">
        <f>MATCH(N19,M$11:M$31,0)</f>
        <v>13</v>
      </c>
      <c r="P19" s="568" t="str">
        <f t="shared" si="0"/>
        <v>Madrid, Comunidad de</v>
      </c>
      <c r="Q19" s="762">
        <f t="shared" si="5"/>
        <v>23.620984085187903</v>
      </c>
      <c r="R19" s="873"/>
      <c r="S19" s="450"/>
      <c r="T19" s="450"/>
      <c r="U19" s="450"/>
      <c r="V19" s="450"/>
      <c r="W19" s="450"/>
      <c r="X19" s="450"/>
      <c r="Y19" s="450"/>
      <c r="Z19" s="450"/>
      <c r="AA19" s="450"/>
      <c r="AB19" s="450"/>
      <c r="AC19" s="450"/>
      <c r="AD19" s="450"/>
      <c r="AE19" s="450"/>
      <c r="AF19" s="450"/>
      <c r="AG19" s="450"/>
      <c r="AH19" s="450"/>
      <c r="AI19" s="450"/>
      <c r="AJ19" s="450"/>
      <c r="AK19" s="450"/>
      <c r="AL19" s="450"/>
      <c r="AM19" s="450"/>
      <c r="AN19" s="450"/>
      <c r="AO19" s="450"/>
      <c r="AP19" s="450"/>
      <c r="AQ19" s="450"/>
      <c r="AR19" s="450"/>
      <c r="AS19" s="450"/>
      <c r="AT19" s="450"/>
      <c r="AU19" s="450"/>
      <c r="AV19" s="450"/>
      <c r="AW19" s="450"/>
      <c r="AX19" s="450"/>
      <c r="AY19" s="450"/>
      <c r="AZ19" s="450"/>
      <c r="BA19" s="450"/>
      <c r="BB19" s="450"/>
      <c r="BC19" s="450"/>
      <c r="BD19" s="450"/>
      <c r="BE19" s="450"/>
      <c r="BF19" s="450"/>
      <c r="BG19" s="450"/>
      <c r="BH19" s="450"/>
      <c r="BI19" s="450"/>
      <c r="BJ19" s="450"/>
      <c r="BK19" s="450"/>
      <c r="BL19" s="450"/>
      <c r="BM19" s="450"/>
      <c r="BN19" s="450"/>
      <c r="BO19" s="450"/>
      <c r="BP19" s="450"/>
      <c r="BQ19" s="450"/>
      <c r="BR19" s="450"/>
      <c r="BS19" s="450"/>
      <c r="BT19" s="450"/>
      <c r="BU19" s="450"/>
      <c r="BV19" s="450"/>
      <c r="BW19" s="450"/>
      <c r="BX19" s="450"/>
      <c r="BY19" s="450"/>
      <c r="BZ19" s="450"/>
      <c r="CA19" s="450"/>
      <c r="CB19" s="450"/>
      <c r="CC19" s="450"/>
      <c r="CD19" s="450"/>
      <c r="CE19" s="450"/>
      <c r="CF19" s="450"/>
      <c r="CG19" s="450"/>
      <c r="CH19" s="450"/>
      <c r="CI19" s="450"/>
      <c r="CJ19" s="450"/>
      <c r="CK19" s="450"/>
      <c r="CL19" s="450"/>
      <c r="CM19" s="450"/>
      <c r="CN19" s="450"/>
      <c r="CO19" s="450"/>
      <c r="CP19" s="450"/>
      <c r="CQ19" s="450"/>
      <c r="CR19" s="450"/>
      <c r="CS19" s="450"/>
      <c r="CT19" s="450"/>
      <c r="CU19" s="450"/>
      <c r="CV19" s="450"/>
      <c r="CW19" s="450"/>
      <c r="CX19" s="450"/>
      <c r="CY19" s="450"/>
      <c r="CZ19" s="450"/>
      <c r="DA19" s="450"/>
      <c r="DB19" s="450"/>
      <c r="DC19" s="450"/>
      <c r="DD19" s="450"/>
      <c r="DE19" s="450"/>
      <c r="DF19" s="450"/>
      <c r="DG19" s="450"/>
      <c r="DH19" s="450"/>
      <c r="DI19" s="450"/>
      <c r="DJ19" s="450"/>
      <c r="DK19" s="450"/>
      <c r="DL19" s="450"/>
      <c r="DM19" s="450"/>
      <c r="DN19" s="450"/>
      <c r="DO19" s="450"/>
      <c r="DP19" s="450"/>
      <c r="DQ19" s="450"/>
      <c r="DR19" s="450"/>
      <c r="DS19" s="450"/>
      <c r="DT19" s="450"/>
      <c r="DU19" s="450"/>
      <c r="DV19" s="450"/>
      <c r="DW19" s="450"/>
      <c r="DX19" s="450"/>
      <c r="DY19" s="450"/>
      <c r="DZ19" s="450"/>
      <c r="EA19" s="450"/>
      <c r="EB19" s="450"/>
      <c r="EC19" s="450"/>
      <c r="ED19" s="450"/>
      <c r="EE19" s="450"/>
      <c r="EF19" s="450"/>
      <c r="EG19" s="450"/>
      <c r="EH19" s="450"/>
      <c r="EI19" s="450"/>
      <c r="EJ19" s="450"/>
      <c r="EK19" s="450"/>
      <c r="EL19" s="450"/>
      <c r="EM19" s="450"/>
      <c r="EN19" s="450"/>
      <c r="EO19" s="450"/>
      <c r="EP19" s="450"/>
      <c r="EQ19" s="450"/>
      <c r="ER19" s="450"/>
      <c r="ES19" s="450"/>
      <c r="ET19" s="450"/>
      <c r="EU19" s="450"/>
      <c r="EV19" s="450"/>
      <c r="EW19" s="450"/>
      <c r="EX19" s="450"/>
      <c r="EY19" s="450"/>
      <c r="EZ19" s="450"/>
      <c r="FA19" s="450"/>
      <c r="FB19" s="450"/>
      <c r="FC19" s="450"/>
      <c r="FD19" s="450"/>
      <c r="FE19" s="450"/>
      <c r="FF19" s="450"/>
      <c r="FG19" s="450"/>
      <c r="FH19" s="450"/>
      <c r="FI19" s="450"/>
      <c r="FJ19" s="450"/>
      <c r="FK19" s="450"/>
      <c r="FL19" s="450"/>
      <c r="FM19" s="450"/>
      <c r="FN19" s="450"/>
      <c r="FO19" s="450"/>
      <c r="FP19" s="450"/>
      <c r="FQ19" s="450"/>
      <c r="FR19" s="450"/>
      <c r="FS19" s="450"/>
      <c r="FT19" s="450"/>
      <c r="FU19" s="450"/>
      <c r="FV19" s="450"/>
      <c r="FW19" s="450"/>
      <c r="FX19" s="450"/>
      <c r="FY19" s="450"/>
      <c r="FZ19" s="450"/>
      <c r="GA19" s="450"/>
      <c r="GB19" s="450"/>
      <c r="GC19" s="450"/>
      <c r="GD19" s="450"/>
      <c r="GE19" s="450"/>
      <c r="GF19" s="450"/>
      <c r="GG19" s="450"/>
      <c r="GH19" s="450"/>
      <c r="GI19" s="450"/>
      <c r="GJ19" s="450"/>
      <c r="GK19" s="450"/>
      <c r="GL19" s="450"/>
      <c r="GM19" s="450"/>
      <c r="GN19" s="450"/>
      <c r="GO19" s="450"/>
      <c r="GP19" s="450"/>
      <c r="GQ19" s="450"/>
      <c r="GR19" s="450"/>
      <c r="GS19" s="450"/>
      <c r="GT19" s="450"/>
      <c r="GU19" s="450"/>
      <c r="GV19" s="450"/>
      <c r="GW19" s="450"/>
      <c r="GX19" s="450"/>
      <c r="GY19" s="450"/>
      <c r="GZ19" s="450"/>
      <c r="HA19" s="450"/>
      <c r="HB19" s="450"/>
      <c r="HC19" s="450"/>
      <c r="HD19" s="450"/>
      <c r="HE19" s="450"/>
      <c r="HF19" s="450"/>
      <c r="HG19" s="450"/>
      <c r="HH19" s="450"/>
      <c r="HI19" s="450"/>
      <c r="HJ19" s="450"/>
      <c r="HK19" s="450"/>
      <c r="HL19" s="450"/>
      <c r="HM19" s="450"/>
      <c r="HN19" s="450"/>
      <c r="HO19" s="450"/>
      <c r="HP19" s="450"/>
      <c r="HQ19" s="450"/>
      <c r="HR19" s="450"/>
      <c r="HS19" s="450"/>
      <c r="HT19" s="450"/>
      <c r="HU19" s="450"/>
      <c r="HV19" s="450"/>
      <c r="HW19" s="450"/>
      <c r="HX19" s="450"/>
      <c r="HY19" s="450"/>
      <c r="HZ19" s="450"/>
      <c r="IA19" s="450"/>
      <c r="IB19" s="450"/>
      <c r="IC19" s="450"/>
      <c r="ID19" s="450"/>
      <c r="IE19" s="450"/>
      <c r="IF19" s="450"/>
      <c r="IG19" s="450"/>
      <c r="IH19" s="450"/>
      <c r="II19" s="450"/>
      <c r="IJ19" s="450"/>
      <c r="IK19" s="450"/>
      <c r="IL19" s="450"/>
      <c r="IM19" s="450"/>
      <c r="IN19" s="450"/>
      <c r="IO19" s="450"/>
      <c r="IP19" s="450"/>
      <c r="IQ19" s="450"/>
      <c r="IR19" s="450"/>
      <c r="IS19" s="450"/>
      <c r="IT19" s="450"/>
      <c r="IU19" s="450"/>
      <c r="IV19" s="450"/>
      <c r="IW19" s="450"/>
      <c r="IX19" s="450"/>
      <c r="IY19" s="450"/>
    </row>
    <row r="20" spans="1:259" s="742" customFormat="1" ht="18" customHeight="1" x14ac:dyDescent="0.25">
      <c r="A20" s="450"/>
      <c r="B20" s="771" t="s">
        <v>3</v>
      </c>
      <c r="C20" s="764">
        <v>5216195</v>
      </c>
      <c r="D20" s="684">
        <v>10.847781718847862</v>
      </c>
      <c r="E20" s="756"/>
      <c r="F20" s="772">
        <v>644872</v>
      </c>
      <c r="G20" s="773">
        <v>10.192462402895551</v>
      </c>
      <c r="H20" s="756"/>
      <c r="I20" s="774">
        <v>163267</v>
      </c>
      <c r="J20" s="587">
        <f t="shared" si="1"/>
        <v>3.1300018500075248</v>
      </c>
      <c r="K20" s="773">
        <f>I20*100/F20</f>
        <v>25.31773747348311</v>
      </c>
      <c r="L20" s="396"/>
      <c r="M20" s="396">
        <f t="shared" si="3"/>
        <v>5</v>
      </c>
      <c r="N20" s="396">
        <v>10</v>
      </c>
      <c r="O20" s="396">
        <f t="shared" si="4"/>
        <v>14</v>
      </c>
      <c r="P20" s="568" t="str">
        <f t="shared" si="0"/>
        <v>Murcia, Región de</v>
      </c>
      <c r="Q20" s="762">
        <f t="shared" si="5"/>
        <v>22.879334943780293</v>
      </c>
      <c r="R20" s="873"/>
      <c r="S20" s="450"/>
      <c r="T20" s="450"/>
      <c r="U20" s="450"/>
      <c r="V20" s="450"/>
      <c r="W20" s="450"/>
      <c r="X20" s="450"/>
      <c r="Y20" s="450"/>
      <c r="Z20" s="450"/>
      <c r="AA20" s="450"/>
      <c r="AB20" s="450"/>
      <c r="AC20" s="450"/>
      <c r="AD20" s="450"/>
      <c r="AE20" s="450"/>
      <c r="AF20" s="450"/>
      <c r="AG20" s="450"/>
      <c r="AH20" s="450"/>
      <c r="AI20" s="450"/>
      <c r="AJ20" s="450"/>
      <c r="AK20" s="450"/>
      <c r="AL20" s="450"/>
      <c r="AM20" s="450"/>
      <c r="AN20" s="450"/>
      <c r="AO20" s="450"/>
      <c r="AP20" s="450"/>
      <c r="AQ20" s="450"/>
      <c r="AR20" s="450"/>
      <c r="AS20" s="450"/>
      <c r="AT20" s="450"/>
      <c r="AU20" s="450"/>
      <c r="AV20" s="450"/>
      <c r="AW20" s="450"/>
      <c r="AX20" s="450"/>
      <c r="AY20" s="450"/>
      <c r="AZ20" s="450"/>
      <c r="BA20" s="450"/>
      <c r="BB20" s="450"/>
      <c r="BC20" s="450"/>
      <c r="BD20" s="450"/>
      <c r="BE20" s="450"/>
      <c r="BF20" s="450"/>
      <c r="BG20" s="450"/>
      <c r="BH20" s="450"/>
      <c r="BI20" s="450"/>
      <c r="BJ20" s="450"/>
      <c r="BK20" s="450"/>
      <c r="BL20" s="450"/>
      <c r="BM20" s="450"/>
      <c r="BN20" s="450"/>
      <c r="BO20" s="450"/>
      <c r="BP20" s="450"/>
      <c r="BQ20" s="450"/>
      <c r="BR20" s="450"/>
      <c r="BS20" s="450"/>
      <c r="BT20" s="450"/>
      <c r="BU20" s="450"/>
      <c r="BV20" s="450"/>
      <c r="BW20" s="450"/>
      <c r="BX20" s="450"/>
      <c r="BY20" s="450"/>
      <c r="BZ20" s="450"/>
      <c r="CA20" s="450"/>
      <c r="CB20" s="450"/>
      <c r="CC20" s="450"/>
      <c r="CD20" s="450"/>
      <c r="CE20" s="450"/>
      <c r="CF20" s="450"/>
      <c r="CG20" s="450"/>
      <c r="CH20" s="450"/>
      <c r="CI20" s="450"/>
      <c r="CJ20" s="450"/>
      <c r="CK20" s="450"/>
      <c r="CL20" s="450"/>
      <c r="CM20" s="450"/>
      <c r="CN20" s="450"/>
      <c r="CO20" s="450"/>
      <c r="CP20" s="450"/>
      <c r="CQ20" s="450"/>
      <c r="CR20" s="450"/>
      <c r="CS20" s="450"/>
      <c r="CT20" s="450"/>
      <c r="CU20" s="450"/>
      <c r="CV20" s="450"/>
      <c r="CW20" s="450"/>
      <c r="CX20" s="450"/>
      <c r="CY20" s="450"/>
      <c r="CZ20" s="450"/>
      <c r="DA20" s="450"/>
      <c r="DB20" s="450"/>
      <c r="DC20" s="450"/>
      <c r="DD20" s="450"/>
      <c r="DE20" s="450"/>
      <c r="DF20" s="450"/>
      <c r="DG20" s="450"/>
      <c r="DH20" s="450"/>
      <c r="DI20" s="450"/>
      <c r="DJ20" s="450"/>
      <c r="DK20" s="450"/>
      <c r="DL20" s="450"/>
      <c r="DM20" s="450"/>
      <c r="DN20" s="450"/>
      <c r="DO20" s="450"/>
      <c r="DP20" s="450"/>
      <c r="DQ20" s="450"/>
      <c r="DR20" s="450"/>
      <c r="DS20" s="450"/>
      <c r="DT20" s="450"/>
      <c r="DU20" s="450"/>
      <c r="DV20" s="450"/>
      <c r="DW20" s="450"/>
      <c r="DX20" s="450"/>
      <c r="DY20" s="450"/>
      <c r="DZ20" s="450"/>
      <c r="EA20" s="450"/>
      <c r="EB20" s="450"/>
      <c r="EC20" s="450"/>
      <c r="ED20" s="450"/>
      <c r="EE20" s="450"/>
      <c r="EF20" s="450"/>
      <c r="EG20" s="450"/>
      <c r="EH20" s="450"/>
      <c r="EI20" s="450"/>
      <c r="EJ20" s="450"/>
      <c r="EK20" s="450"/>
      <c r="EL20" s="450"/>
      <c r="EM20" s="450"/>
      <c r="EN20" s="450"/>
      <c r="EO20" s="450"/>
      <c r="EP20" s="450"/>
      <c r="EQ20" s="450"/>
      <c r="ER20" s="450"/>
      <c r="ES20" s="450"/>
      <c r="ET20" s="450"/>
      <c r="EU20" s="450"/>
      <c r="EV20" s="450"/>
      <c r="EW20" s="450"/>
      <c r="EX20" s="450"/>
      <c r="EY20" s="450"/>
      <c r="EZ20" s="450"/>
      <c r="FA20" s="450"/>
      <c r="FB20" s="450"/>
      <c r="FC20" s="450"/>
      <c r="FD20" s="450"/>
      <c r="FE20" s="450"/>
      <c r="FF20" s="450"/>
      <c r="FG20" s="450"/>
      <c r="FH20" s="450"/>
      <c r="FI20" s="450"/>
      <c r="FJ20" s="450"/>
      <c r="FK20" s="450"/>
      <c r="FL20" s="450"/>
      <c r="FM20" s="450"/>
      <c r="FN20" s="450"/>
      <c r="FO20" s="450"/>
      <c r="FP20" s="450"/>
      <c r="FQ20" s="450"/>
      <c r="FR20" s="450"/>
      <c r="FS20" s="450"/>
      <c r="FT20" s="450"/>
      <c r="FU20" s="450"/>
      <c r="FV20" s="450"/>
      <c r="FW20" s="450"/>
      <c r="FX20" s="450"/>
      <c r="FY20" s="450"/>
      <c r="FZ20" s="450"/>
      <c r="GA20" s="450"/>
      <c r="GB20" s="450"/>
      <c r="GC20" s="450"/>
      <c r="GD20" s="450"/>
      <c r="GE20" s="450"/>
      <c r="GF20" s="450"/>
      <c r="GG20" s="450"/>
      <c r="GH20" s="450"/>
      <c r="GI20" s="450"/>
      <c r="GJ20" s="450"/>
      <c r="GK20" s="450"/>
      <c r="GL20" s="450"/>
      <c r="GM20" s="450"/>
      <c r="GN20" s="450"/>
      <c r="GO20" s="450"/>
      <c r="GP20" s="450"/>
      <c r="GQ20" s="450"/>
      <c r="GR20" s="450"/>
      <c r="GS20" s="450"/>
      <c r="GT20" s="450"/>
      <c r="GU20" s="450"/>
      <c r="GV20" s="450"/>
      <c r="GW20" s="450"/>
      <c r="GX20" s="450"/>
      <c r="GY20" s="450"/>
      <c r="GZ20" s="450"/>
      <c r="HA20" s="450"/>
      <c r="HB20" s="450"/>
      <c r="HC20" s="450"/>
      <c r="HD20" s="450"/>
      <c r="HE20" s="450"/>
      <c r="HF20" s="450"/>
      <c r="HG20" s="450"/>
      <c r="HH20" s="450"/>
      <c r="HI20" s="450"/>
      <c r="HJ20" s="450"/>
      <c r="HK20" s="450"/>
      <c r="HL20" s="450"/>
      <c r="HM20" s="450"/>
      <c r="HN20" s="450"/>
      <c r="HO20" s="450"/>
      <c r="HP20" s="450"/>
      <c r="HQ20" s="450"/>
      <c r="HR20" s="450"/>
      <c r="HS20" s="450"/>
      <c r="HT20" s="450"/>
      <c r="HU20" s="450"/>
      <c r="HV20" s="450"/>
      <c r="HW20" s="450"/>
      <c r="HX20" s="450"/>
      <c r="HY20" s="450"/>
      <c r="HZ20" s="450"/>
      <c r="IA20" s="450"/>
      <c r="IB20" s="450"/>
      <c r="IC20" s="450"/>
      <c r="ID20" s="450"/>
      <c r="IE20" s="450"/>
      <c r="IF20" s="450"/>
      <c r="IG20" s="450"/>
      <c r="IH20" s="450"/>
      <c r="II20" s="450"/>
      <c r="IJ20" s="450"/>
      <c r="IK20" s="450"/>
      <c r="IL20" s="450"/>
      <c r="IM20" s="450"/>
      <c r="IN20" s="450"/>
      <c r="IO20" s="450"/>
      <c r="IP20" s="450"/>
      <c r="IQ20" s="450"/>
      <c r="IR20" s="450"/>
      <c r="IS20" s="450"/>
      <c r="IT20" s="450"/>
      <c r="IU20" s="450"/>
      <c r="IV20" s="450"/>
      <c r="IW20" s="450"/>
      <c r="IX20" s="450"/>
      <c r="IY20" s="450"/>
    </row>
    <row r="21" spans="1:259" s="633" customFormat="1" ht="18" customHeight="1" x14ac:dyDescent="0.25">
      <c r="A21" s="331"/>
      <c r="B21" s="763" t="s">
        <v>2</v>
      </c>
      <c r="C21" s="764">
        <v>1054306</v>
      </c>
      <c r="D21" s="684">
        <v>2.1925716643782711</v>
      </c>
      <c r="E21" s="756"/>
      <c r="F21" s="765">
        <v>150537</v>
      </c>
      <c r="G21" s="766">
        <v>2.3792980820142406</v>
      </c>
      <c r="H21" s="756"/>
      <c r="I21" s="767">
        <v>37195</v>
      </c>
      <c r="J21" s="448">
        <f t="shared" si="1"/>
        <v>3.5279131485545943</v>
      </c>
      <c r="K21" s="766">
        <f t="shared" si="2"/>
        <v>24.708211270318923</v>
      </c>
      <c r="L21" s="396"/>
      <c r="M21" s="396">
        <f t="shared" si="3"/>
        <v>6</v>
      </c>
      <c r="N21" s="396">
        <v>11</v>
      </c>
      <c r="O21" s="396">
        <f t="shared" si="4"/>
        <v>17</v>
      </c>
      <c r="P21" s="568" t="str">
        <f t="shared" si="0"/>
        <v>Rioja, La</v>
      </c>
      <c r="Q21" s="762">
        <f t="shared" si="5"/>
        <v>22.112031127666135</v>
      </c>
      <c r="R21" s="873"/>
      <c r="S21" s="331"/>
      <c r="T21" s="331"/>
      <c r="U21" s="331"/>
      <c r="V21" s="331"/>
      <c r="W21" s="331"/>
      <c r="X21" s="331"/>
      <c r="Y21" s="331"/>
      <c r="Z21" s="331"/>
      <c r="AA21" s="331"/>
      <c r="AB21" s="331"/>
      <c r="AC21" s="331"/>
      <c r="AD21" s="331"/>
      <c r="AE21" s="331"/>
      <c r="AF21" s="331"/>
      <c r="AG21" s="331"/>
      <c r="AH21" s="331"/>
      <c r="AI21" s="331"/>
      <c r="AJ21" s="331"/>
      <c r="AK21" s="331"/>
      <c r="AL21" s="331"/>
      <c r="AM21" s="331"/>
      <c r="AN21" s="331"/>
      <c r="AO21" s="331"/>
      <c r="AP21" s="331"/>
      <c r="AQ21" s="331"/>
      <c r="AR21" s="331"/>
      <c r="AS21" s="331"/>
      <c r="AT21" s="331"/>
      <c r="AU21" s="331"/>
      <c r="AV21" s="331"/>
      <c r="AW21" s="331"/>
      <c r="AX21" s="331"/>
      <c r="AY21" s="331"/>
      <c r="AZ21" s="331"/>
      <c r="BA21" s="331"/>
      <c r="BB21" s="331"/>
      <c r="BC21" s="331"/>
      <c r="BD21" s="331"/>
      <c r="BE21" s="331"/>
      <c r="BF21" s="331"/>
      <c r="BG21" s="331"/>
      <c r="BH21" s="331"/>
      <c r="BI21" s="331"/>
      <c r="BJ21" s="331"/>
      <c r="BK21" s="331"/>
      <c r="BL21" s="331"/>
      <c r="BM21" s="331"/>
      <c r="BN21" s="331"/>
      <c r="BO21" s="331"/>
      <c r="BP21" s="331"/>
      <c r="BQ21" s="331"/>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c r="HC21" s="331"/>
      <c r="HD21" s="331"/>
      <c r="HE21" s="331"/>
      <c r="HF21" s="331"/>
      <c r="HG21" s="331"/>
      <c r="HH21" s="331"/>
      <c r="HI21" s="331"/>
      <c r="HJ21" s="331"/>
      <c r="HK21" s="331"/>
      <c r="HL21" s="331"/>
      <c r="HM21" s="331"/>
      <c r="HN21" s="331"/>
      <c r="HO21" s="331"/>
      <c r="HP21" s="331"/>
      <c r="HQ21" s="331"/>
      <c r="HR21" s="331"/>
      <c r="HS21" s="331"/>
      <c r="HT21" s="331"/>
      <c r="HU21" s="331"/>
      <c r="HV21" s="331"/>
      <c r="HW21" s="331"/>
      <c r="HX21" s="331"/>
      <c r="HY21" s="331"/>
      <c r="HZ21" s="331"/>
      <c r="IA21" s="331"/>
      <c r="IB21" s="331"/>
      <c r="IC21" s="331"/>
      <c r="ID21" s="331"/>
      <c r="IE21" s="331"/>
      <c r="IF21" s="331"/>
      <c r="IG21" s="331"/>
      <c r="IH21" s="331"/>
      <c r="II21" s="331"/>
      <c r="IJ21" s="331"/>
      <c r="IK21" s="331"/>
      <c r="IL21" s="331"/>
      <c r="IM21" s="331"/>
      <c r="IN21" s="331"/>
      <c r="IO21" s="331"/>
      <c r="IP21" s="331"/>
      <c r="IQ21" s="331"/>
      <c r="IR21" s="331"/>
      <c r="IS21" s="331"/>
      <c r="IT21" s="331"/>
      <c r="IU21" s="331"/>
      <c r="IV21" s="331"/>
      <c r="IW21" s="331"/>
      <c r="IX21" s="331"/>
      <c r="IY21" s="331"/>
    </row>
    <row r="22" spans="1:259" s="633" customFormat="1" ht="18" customHeight="1" x14ac:dyDescent="0.25">
      <c r="A22" s="331"/>
      <c r="B22" s="763" t="s">
        <v>35</v>
      </c>
      <c r="C22" s="764">
        <v>2699424</v>
      </c>
      <c r="D22" s="684">
        <v>5.6138166457770797</v>
      </c>
      <c r="E22" s="756"/>
      <c r="F22" s="765">
        <v>469573</v>
      </c>
      <c r="G22" s="766">
        <v>7.4217909103122359</v>
      </c>
      <c r="H22" s="756"/>
      <c r="I22" s="767">
        <v>77075</v>
      </c>
      <c r="J22" s="448">
        <f t="shared" si="1"/>
        <v>2.8552387472290386</v>
      </c>
      <c r="K22" s="766">
        <f t="shared" si="2"/>
        <v>16.413848326032372</v>
      </c>
      <c r="L22" s="396"/>
      <c r="M22" s="396">
        <f t="shared" si="3"/>
        <v>19</v>
      </c>
      <c r="N22" s="396">
        <v>12</v>
      </c>
      <c r="O22" s="396">
        <f t="shared" si="4"/>
        <v>9</v>
      </c>
      <c r="P22" s="568" t="str">
        <f t="shared" si="0"/>
        <v>Cataluña</v>
      </c>
      <c r="Q22" s="762">
        <f t="shared" si="5"/>
        <v>21.825802229105619</v>
      </c>
      <c r="R22" s="873"/>
      <c r="S22" s="331"/>
      <c r="T22" s="331"/>
      <c r="U22" s="331"/>
      <c r="V22" s="331"/>
      <c r="W22" s="331"/>
      <c r="X22" s="331"/>
      <c r="Y22" s="331"/>
      <c r="Z22" s="331"/>
      <c r="AA22" s="331"/>
      <c r="AB22" s="331"/>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c r="HD22" s="331"/>
      <c r="HE22" s="331"/>
      <c r="HF22" s="331"/>
      <c r="HG22" s="331"/>
      <c r="HH22" s="331"/>
      <c r="HI22" s="331"/>
      <c r="HJ22" s="331"/>
      <c r="HK22" s="331"/>
      <c r="HL22" s="331"/>
      <c r="HM22" s="331"/>
      <c r="HN22" s="331"/>
      <c r="HO22" s="331"/>
      <c r="HP22" s="331"/>
      <c r="HQ22" s="331"/>
      <c r="HR22" s="331"/>
      <c r="HS22" s="331"/>
      <c r="HT22" s="331"/>
      <c r="HU22" s="331"/>
      <c r="HV22" s="331"/>
      <c r="HW22" s="331"/>
      <c r="HX22" s="331"/>
      <c r="HY22" s="331"/>
      <c r="HZ22" s="331"/>
      <c r="IA22" s="331"/>
      <c r="IB22" s="331"/>
      <c r="IC22" s="331"/>
      <c r="ID22" s="331"/>
      <c r="IE22" s="331"/>
      <c r="IF22" s="331"/>
      <c r="IG22" s="331"/>
      <c r="IH22" s="331"/>
      <c r="II22" s="331"/>
      <c r="IJ22" s="331"/>
      <c r="IK22" s="331"/>
      <c r="IL22" s="331"/>
      <c r="IM22" s="331"/>
      <c r="IN22" s="331"/>
      <c r="IO22" s="331"/>
      <c r="IP22" s="331"/>
      <c r="IQ22" s="331"/>
      <c r="IR22" s="331"/>
      <c r="IS22" s="331"/>
      <c r="IT22" s="331"/>
      <c r="IU22" s="331"/>
      <c r="IV22" s="331"/>
      <c r="IW22" s="331"/>
      <c r="IX22" s="331"/>
      <c r="IY22" s="331"/>
    </row>
    <row r="23" spans="1:259" s="633" customFormat="1" ht="18" customHeight="1" x14ac:dyDescent="0.25">
      <c r="A23" s="331"/>
      <c r="B23" s="763" t="s">
        <v>42</v>
      </c>
      <c r="C23" s="764">
        <v>6871903</v>
      </c>
      <c r="D23" s="684">
        <v>14.291050034957625</v>
      </c>
      <c r="E23" s="756"/>
      <c r="F23" s="765">
        <v>802837</v>
      </c>
      <c r="G23" s="766">
        <v>12.689163024838193</v>
      </c>
      <c r="H23" s="756"/>
      <c r="I23" s="767">
        <v>189638</v>
      </c>
      <c r="J23" s="448">
        <f t="shared" si="1"/>
        <v>2.759614039953707</v>
      </c>
      <c r="K23" s="766">
        <f t="shared" si="2"/>
        <v>23.620984085187903</v>
      </c>
      <c r="L23" s="396"/>
      <c r="M23" s="396">
        <f t="shared" si="3"/>
        <v>9</v>
      </c>
      <c r="N23" s="396">
        <v>13</v>
      </c>
      <c r="O23" s="396">
        <f t="shared" si="4"/>
        <v>16</v>
      </c>
      <c r="P23" s="568" t="str">
        <f t="shared" si="0"/>
        <v>País Vasco</v>
      </c>
      <c r="Q23" s="762">
        <f t="shared" si="5"/>
        <v>21.495805228618845</v>
      </c>
      <c r="R23" s="873"/>
      <c r="S23" s="331"/>
      <c r="T23" s="331"/>
      <c r="U23" s="331"/>
      <c r="V23" s="331"/>
      <c r="W23" s="331"/>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c r="HV23" s="331"/>
      <c r="HW23" s="331"/>
      <c r="HX23" s="331"/>
      <c r="HY23" s="331"/>
      <c r="HZ23" s="331"/>
      <c r="IA23" s="331"/>
      <c r="IB23" s="331"/>
      <c r="IC23" s="331"/>
      <c r="ID23" s="331"/>
      <c r="IE23" s="331"/>
      <c r="IF23" s="331"/>
      <c r="IG23" s="331"/>
      <c r="IH23" s="331"/>
      <c r="II23" s="331"/>
      <c r="IJ23" s="331"/>
      <c r="IK23" s="331"/>
      <c r="IL23" s="331"/>
      <c r="IM23" s="331"/>
      <c r="IN23" s="331"/>
      <c r="IO23" s="331"/>
      <c r="IP23" s="331"/>
      <c r="IQ23" s="331"/>
      <c r="IR23" s="331"/>
      <c r="IS23" s="331"/>
      <c r="IT23" s="331"/>
      <c r="IU23" s="331"/>
      <c r="IV23" s="331"/>
      <c r="IW23" s="331"/>
      <c r="IX23" s="331"/>
      <c r="IY23" s="331"/>
    </row>
    <row r="24" spans="1:259" s="633" customFormat="1" ht="18" customHeight="1" x14ac:dyDescent="0.25">
      <c r="A24" s="331"/>
      <c r="B24" s="763" t="s">
        <v>43</v>
      </c>
      <c r="C24" s="764">
        <v>1551692</v>
      </c>
      <c r="D24" s="684">
        <v>3.2269530013510765</v>
      </c>
      <c r="E24" s="756"/>
      <c r="F24" s="765">
        <v>194149</v>
      </c>
      <c r="G24" s="766">
        <v>3.0686033554872409</v>
      </c>
      <c r="H24" s="756"/>
      <c r="I24" s="767">
        <v>44420</v>
      </c>
      <c r="J24" s="448">
        <f t="shared" si="1"/>
        <v>2.8626815115370836</v>
      </c>
      <c r="K24" s="766">
        <f>I24*100/F24</f>
        <v>22.879334943780293</v>
      </c>
      <c r="L24" s="396"/>
      <c r="M24" s="396">
        <f t="shared" si="3"/>
        <v>10</v>
      </c>
      <c r="N24" s="396">
        <v>14</v>
      </c>
      <c r="O24" s="396">
        <f t="shared" si="4"/>
        <v>15</v>
      </c>
      <c r="P24" s="568" t="str">
        <f t="shared" si="0"/>
        <v>Navarra, Comunidad Foral de</v>
      </c>
      <c r="Q24" s="762">
        <f t="shared" si="5"/>
        <v>19.836265073570086</v>
      </c>
      <c r="R24" s="873"/>
      <c r="S24" s="331"/>
      <c r="T24" s="331"/>
      <c r="U24" s="331"/>
      <c r="V24" s="331"/>
      <c r="W24" s="331"/>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c r="HV24" s="331"/>
      <c r="HW24" s="331"/>
      <c r="HX24" s="331"/>
      <c r="HY24" s="331"/>
      <c r="HZ24" s="331"/>
      <c r="IA24" s="331"/>
      <c r="IB24" s="331"/>
      <c r="IC24" s="331"/>
      <c r="ID24" s="331"/>
      <c r="IE24" s="331"/>
      <c r="IF24" s="331"/>
      <c r="IG24" s="331"/>
      <c r="IH24" s="331"/>
      <c r="II24" s="331"/>
      <c r="IJ24" s="331"/>
      <c r="IK24" s="331"/>
      <c r="IL24" s="331"/>
      <c r="IM24" s="331"/>
      <c r="IN24" s="331"/>
      <c r="IO24" s="331"/>
      <c r="IP24" s="331"/>
      <c r="IQ24" s="331"/>
      <c r="IR24" s="331"/>
      <c r="IS24" s="331"/>
      <c r="IT24" s="331"/>
      <c r="IU24" s="331"/>
      <c r="IV24" s="331"/>
      <c r="IW24" s="331"/>
      <c r="IX24" s="331"/>
      <c r="IY24" s="331"/>
    </row>
    <row r="25" spans="1:259" s="633" customFormat="1" ht="18" customHeight="1" x14ac:dyDescent="0.25">
      <c r="A25" s="331"/>
      <c r="B25" s="763" t="s">
        <v>44</v>
      </c>
      <c r="C25" s="768">
        <v>672155</v>
      </c>
      <c r="D25" s="684">
        <v>1.3978370672937237</v>
      </c>
      <c r="E25" s="756"/>
      <c r="F25" s="769">
        <v>81351</v>
      </c>
      <c r="G25" s="766">
        <v>1.2857854100316899</v>
      </c>
      <c r="H25" s="756"/>
      <c r="I25" s="767">
        <v>16137</v>
      </c>
      <c r="J25" s="448">
        <f t="shared" si="1"/>
        <v>2.4007855330987646</v>
      </c>
      <c r="K25" s="766">
        <f t="shared" si="2"/>
        <v>19.836265073570086</v>
      </c>
      <c r="L25" s="396"/>
      <c r="M25" s="396">
        <f t="shared" si="3"/>
        <v>14</v>
      </c>
      <c r="N25" s="396">
        <v>15</v>
      </c>
      <c r="O25" s="396">
        <f t="shared" si="4"/>
        <v>6</v>
      </c>
      <c r="P25" s="568" t="str">
        <f t="shared" si="0"/>
        <v>Cantabria</v>
      </c>
      <c r="Q25" s="770">
        <f t="shared" si="5"/>
        <v>18.299639711769416</v>
      </c>
      <c r="R25" s="873"/>
      <c r="S25" s="331"/>
      <c r="T25" s="331"/>
      <c r="U25" s="331"/>
      <c r="V25" s="331"/>
      <c r="W25" s="331"/>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c r="HV25" s="331"/>
      <c r="HW25" s="331"/>
      <c r="HX25" s="331"/>
      <c r="HY25" s="331"/>
      <c r="HZ25" s="331"/>
      <c r="IA25" s="331"/>
      <c r="IB25" s="331"/>
      <c r="IC25" s="331"/>
      <c r="ID25" s="331"/>
      <c r="IE25" s="331"/>
      <c r="IF25" s="331"/>
      <c r="IG25" s="331"/>
      <c r="IH25" s="331"/>
      <c r="II25" s="331"/>
      <c r="IJ25" s="331"/>
      <c r="IK25" s="331"/>
      <c r="IL25" s="331"/>
      <c r="IM25" s="331"/>
      <c r="IN25" s="331"/>
      <c r="IO25" s="331"/>
      <c r="IP25" s="331"/>
      <c r="IQ25" s="331"/>
      <c r="IR25" s="331"/>
      <c r="IS25" s="331"/>
      <c r="IT25" s="331"/>
      <c r="IU25" s="331"/>
      <c r="IV25" s="331"/>
      <c r="IW25" s="331"/>
      <c r="IX25" s="331"/>
      <c r="IY25" s="331"/>
    </row>
    <row r="26" spans="1:259" s="633" customFormat="1" ht="18" customHeight="1" x14ac:dyDescent="0.25">
      <c r="A26" s="331"/>
      <c r="B26" s="763" t="s">
        <v>45</v>
      </c>
      <c r="C26" s="768">
        <v>2216302</v>
      </c>
      <c r="D26" s="684">
        <v>4.6090992225263738</v>
      </c>
      <c r="E26" s="756"/>
      <c r="F26" s="769">
        <v>328385</v>
      </c>
      <c r="G26" s="766">
        <v>5.1902575490560219</v>
      </c>
      <c r="H26" s="756"/>
      <c r="I26" s="767">
        <v>70589</v>
      </c>
      <c r="J26" s="448">
        <f t="shared" si="1"/>
        <v>3.1849901322112237</v>
      </c>
      <c r="K26" s="766">
        <f t="shared" si="2"/>
        <v>21.495805228618845</v>
      </c>
      <c r="L26" s="396"/>
      <c r="M26" s="396">
        <f t="shared" si="3"/>
        <v>13</v>
      </c>
      <c r="N26" s="396">
        <v>16</v>
      </c>
      <c r="O26" s="396">
        <f t="shared" si="4"/>
        <v>18</v>
      </c>
      <c r="P26" s="568" t="str">
        <f t="shared" si="0"/>
        <v>Ceuta y Melilla</v>
      </c>
      <c r="Q26" s="762">
        <f t="shared" si="5"/>
        <v>18.282713174453747</v>
      </c>
      <c r="R26" s="873"/>
      <c r="S26" s="331"/>
      <c r="T26" s="331"/>
      <c r="U26" s="331"/>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c r="HF26" s="331"/>
      <c r="HG26" s="331"/>
      <c r="HH26" s="331"/>
      <c r="HI26" s="331"/>
      <c r="HJ26" s="331"/>
      <c r="HK26" s="331"/>
      <c r="HL26" s="331"/>
      <c r="HM26" s="331"/>
      <c r="HN26" s="331"/>
      <c r="HO26" s="331"/>
      <c r="HP26" s="331"/>
      <c r="HQ26" s="331"/>
      <c r="HR26" s="331"/>
      <c r="HS26" s="331"/>
      <c r="HT26" s="331"/>
      <c r="HU26" s="331"/>
      <c r="HV26" s="331"/>
      <c r="HW26" s="331"/>
      <c r="HX26" s="331"/>
      <c r="HY26" s="331"/>
      <c r="HZ26" s="331"/>
      <c r="IA26" s="331"/>
      <c r="IB26" s="331"/>
      <c r="IC26" s="331"/>
      <c r="ID26" s="331"/>
      <c r="IE26" s="331"/>
      <c r="IF26" s="331"/>
      <c r="IG26" s="331"/>
      <c r="IH26" s="331"/>
      <c r="II26" s="331"/>
      <c r="IJ26" s="331"/>
      <c r="IK26" s="331"/>
      <c r="IL26" s="331"/>
      <c r="IM26" s="331"/>
      <c r="IN26" s="331"/>
      <c r="IO26" s="331"/>
      <c r="IP26" s="331"/>
      <c r="IQ26" s="331"/>
      <c r="IR26" s="331"/>
      <c r="IS26" s="331"/>
      <c r="IT26" s="331"/>
      <c r="IU26" s="331"/>
      <c r="IV26" s="331"/>
      <c r="IW26" s="331"/>
      <c r="IX26" s="331"/>
      <c r="IY26" s="331"/>
    </row>
    <row r="27" spans="1:259" s="633" customFormat="1" ht="18" customHeight="1" x14ac:dyDescent="0.25">
      <c r="A27" s="331"/>
      <c r="B27" s="763" t="s">
        <v>46</v>
      </c>
      <c r="C27" s="768">
        <v>322282</v>
      </c>
      <c r="D27" s="686">
        <v>0.67022892892495911</v>
      </c>
      <c r="E27" s="756"/>
      <c r="F27" s="769">
        <v>42149</v>
      </c>
      <c r="G27" s="775">
        <v>0.66618196761472748</v>
      </c>
      <c r="H27" s="756"/>
      <c r="I27" s="767">
        <v>9320</v>
      </c>
      <c r="J27" s="448">
        <f t="shared" si="1"/>
        <v>2.8918773000043441</v>
      </c>
      <c r="K27" s="775">
        <f t="shared" si="2"/>
        <v>22.112031127666135</v>
      </c>
      <c r="L27" s="396"/>
      <c r="M27" s="396">
        <f t="shared" si="3"/>
        <v>11</v>
      </c>
      <c r="N27" s="396">
        <v>17</v>
      </c>
      <c r="O27" s="396">
        <f t="shared" si="4"/>
        <v>3</v>
      </c>
      <c r="P27" s="568" t="str">
        <f t="shared" si="0"/>
        <v>Asturias, Principado de</v>
      </c>
      <c r="Q27" s="762">
        <f t="shared" si="5"/>
        <v>17.844614255024066</v>
      </c>
      <c r="R27" s="873"/>
      <c r="S27" s="331"/>
      <c r="T27" s="331"/>
      <c r="U27" s="331"/>
      <c r="V27" s="331"/>
      <c r="W27" s="331"/>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c r="HV27" s="331"/>
      <c r="HW27" s="331"/>
      <c r="HX27" s="331"/>
      <c r="HY27" s="331"/>
      <c r="HZ27" s="331"/>
      <c r="IA27" s="331"/>
      <c r="IB27" s="331"/>
      <c r="IC27" s="331"/>
      <c r="ID27" s="331"/>
      <c r="IE27" s="331"/>
      <c r="IF27" s="331"/>
      <c r="IG27" s="331"/>
      <c r="IH27" s="331"/>
      <c r="II27" s="331"/>
      <c r="IJ27" s="331"/>
      <c r="IK27" s="331"/>
      <c r="IL27" s="331"/>
      <c r="IM27" s="331"/>
      <c r="IN27" s="331"/>
      <c r="IO27" s="331"/>
      <c r="IP27" s="331"/>
      <c r="IQ27" s="331"/>
      <c r="IR27" s="331"/>
      <c r="IS27" s="331"/>
      <c r="IT27" s="331"/>
      <c r="IU27" s="331"/>
      <c r="IV27" s="331"/>
      <c r="IW27" s="331"/>
      <c r="IX27" s="331"/>
      <c r="IY27" s="331"/>
    </row>
    <row r="28" spans="1:259" s="633" customFormat="1" ht="18" customHeight="1" x14ac:dyDescent="0.25">
      <c r="A28" s="331"/>
      <c r="B28" s="763" t="s">
        <v>1</v>
      </c>
      <c r="C28" s="769">
        <v>168545</v>
      </c>
      <c r="D28" s="775">
        <v>0.35051208204509476</v>
      </c>
      <c r="E28" s="756"/>
      <c r="F28" s="769">
        <v>20183</v>
      </c>
      <c r="G28" s="775">
        <v>0.31900046625941408</v>
      </c>
      <c r="H28" s="756"/>
      <c r="I28" s="767">
        <v>3690</v>
      </c>
      <c r="J28" s="448">
        <f t="shared" si="1"/>
        <v>2.1893262926814798</v>
      </c>
      <c r="K28" s="775">
        <f t="shared" si="2"/>
        <v>18.282713174453747</v>
      </c>
      <c r="L28" s="396"/>
      <c r="M28" s="396">
        <f t="shared" si="3"/>
        <v>16</v>
      </c>
      <c r="N28" s="396">
        <v>18</v>
      </c>
      <c r="O28" s="396">
        <f t="shared" si="4"/>
        <v>5</v>
      </c>
      <c r="P28" s="568" t="str">
        <f t="shared" si="0"/>
        <v>Canarias</v>
      </c>
      <c r="Q28" s="762">
        <f t="shared" si="5"/>
        <v>17.460217301283695</v>
      </c>
      <c r="R28" s="873"/>
      <c r="S28" s="328"/>
      <c r="T28" s="331"/>
      <c r="U28" s="331"/>
      <c r="V28" s="331"/>
      <c r="W28" s="331"/>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c r="HV28" s="331"/>
      <c r="HW28" s="331"/>
      <c r="HX28" s="331"/>
      <c r="HY28" s="331"/>
      <c r="HZ28" s="331"/>
      <c r="IA28" s="331"/>
      <c r="IB28" s="331"/>
      <c r="IC28" s="331"/>
      <c r="ID28" s="331"/>
      <c r="IE28" s="331"/>
      <c r="IF28" s="331"/>
      <c r="IG28" s="331"/>
      <c r="IH28" s="331"/>
      <c r="II28" s="331"/>
      <c r="IJ28" s="331"/>
      <c r="IK28" s="331"/>
      <c r="IL28" s="331"/>
      <c r="IM28" s="331"/>
      <c r="IN28" s="331"/>
      <c r="IO28" s="331"/>
      <c r="IP28" s="331"/>
      <c r="IQ28" s="331"/>
      <c r="IR28" s="331"/>
      <c r="IS28" s="331"/>
      <c r="IT28" s="331"/>
      <c r="IU28" s="331"/>
      <c r="IV28" s="331"/>
      <c r="IW28" s="331"/>
      <c r="IX28" s="331"/>
      <c r="IY28" s="331"/>
    </row>
    <row r="29" spans="1:259" s="633" customFormat="1" ht="6" customHeight="1" x14ac:dyDescent="0.25">
      <c r="A29" s="331"/>
      <c r="B29" s="743"/>
      <c r="C29" s="776"/>
      <c r="D29" s="777"/>
      <c r="E29" s="331"/>
      <c r="F29" s="776"/>
      <c r="G29" s="777"/>
      <c r="H29" s="331"/>
      <c r="I29" s="776"/>
      <c r="J29" s="778"/>
      <c r="K29" s="777"/>
      <c r="L29" s="396"/>
      <c r="M29" s="396"/>
      <c r="N29" s="396">
        <v>19</v>
      </c>
      <c r="O29" s="396">
        <f t="shared" si="4"/>
        <v>12</v>
      </c>
      <c r="P29" s="568" t="str">
        <f t="shared" si="0"/>
        <v>Galicia</v>
      </c>
      <c r="Q29" s="762">
        <f t="shared" si="5"/>
        <v>16.413848326032372</v>
      </c>
      <c r="R29" s="874"/>
      <c r="S29" s="316"/>
      <c r="T29" s="331"/>
      <c r="U29" s="331"/>
      <c r="V29" s="331"/>
      <c r="W29" s="331"/>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c r="HV29" s="331"/>
      <c r="HW29" s="331"/>
      <c r="HX29" s="331"/>
      <c r="HY29" s="331"/>
      <c r="HZ29" s="331"/>
      <c r="IA29" s="331"/>
      <c r="IB29" s="331"/>
      <c r="IC29" s="331"/>
      <c r="ID29" s="331"/>
      <c r="IE29" s="331"/>
      <c r="IF29" s="331"/>
      <c r="IG29" s="331"/>
      <c r="IH29" s="331"/>
      <c r="II29" s="331"/>
      <c r="IJ29" s="331"/>
      <c r="IK29" s="331"/>
      <c r="IL29" s="331"/>
      <c r="IM29" s="331"/>
      <c r="IN29" s="331"/>
      <c r="IO29" s="331"/>
      <c r="IP29" s="331"/>
      <c r="IQ29" s="331"/>
      <c r="IR29" s="331"/>
      <c r="IS29" s="331"/>
      <c r="IT29" s="331"/>
      <c r="IU29" s="331"/>
      <c r="IV29" s="331"/>
      <c r="IW29" s="331"/>
      <c r="IX29" s="331"/>
      <c r="IY29" s="331"/>
    </row>
    <row r="30" spans="1:259" s="633" customFormat="1" ht="5.25" customHeight="1" x14ac:dyDescent="0.25">
      <c r="A30" s="331"/>
      <c r="B30" s="779"/>
      <c r="C30" s="327"/>
      <c r="D30" s="438"/>
      <c r="E30" s="779"/>
      <c r="F30" s="779"/>
      <c r="G30" s="780"/>
      <c r="H30" s="779"/>
      <c r="I30" s="328"/>
      <c r="J30" s="328"/>
      <c r="K30" s="781"/>
      <c r="L30" s="782"/>
      <c r="M30" s="396"/>
      <c r="N30" s="396"/>
      <c r="O30" s="396"/>
      <c r="P30" s="396"/>
      <c r="Q30" s="396"/>
      <c r="R30" s="873"/>
      <c r="S30" s="328"/>
      <c r="T30" s="331"/>
      <c r="U30" s="331"/>
      <c r="V30" s="331"/>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c r="HV30" s="331"/>
      <c r="HW30" s="331"/>
      <c r="HX30" s="331"/>
      <c r="HY30" s="331"/>
      <c r="HZ30" s="331"/>
      <c r="IA30" s="331"/>
      <c r="IB30" s="331"/>
      <c r="IC30" s="331"/>
      <c r="ID30" s="331"/>
      <c r="IE30" s="331"/>
      <c r="IF30" s="331"/>
      <c r="IG30" s="331"/>
      <c r="IH30" s="331"/>
      <c r="II30" s="331"/>
      <c r="IJ30" s="331"/>
      <c r="IK30" s="331"/>
      <c r="IL30" s="331"/>
      <c r="IM30" s="331"/>
      <c r="IN30" s="331"/>
      <c r="IO30" s="331"/>
      <c r="IP30" s="331"/>
      <c r="IQ30" s="331"/>
      <c r="IR30" s="331"/>
      <c r="IS30" s="331"/>
      <c r="IT30" s="331"/>
      <c r="IU30" s="331"/>
      <c r="IV30" s="331"/>
      <c r="IW30" s="331"/>
      <c r="IX30" s="331"/>
      <c r="IY30" s="331"/>
    </row>
    <row r="31" spans="1:259" s="918" customFormat="1" ht="15.75" customHeight="1" x14ac:dyDescent="0.25">
      <c r="A31" s="329"/>
      <c r="B31" s="1260" t="s">
        <v>0</v>
      </c>
      <c r="C31" s="1261">
        <f>SUM(C11:C28)</f>
        <v>48085361</v>
      </c>
      <c r="D31" s="1262">
        <f>SUM(D11:D28)</f>
        <v>99.999999999999986</v>
      </c>
      <c r="E31" s="320"/>
      <c r="F31" s="1261">
        <f>SUM(F11:F28)</f>
        <v>6326950</v>
      </c>
      <c r="G31" s="1262">
        <f>SUM(G11:G28)</f>
        <v>100.00000000000003</v>
      </c>
      <c r="H31" s="320"/>
      <c r="I31" s="1261">
        <f>SUM(I11:I30)</f>
        <v>1504725</v>
      </c>
      <c r="J31" s="1263">
        <f>I31*100/C31</f>
        <v>3.1292787840357486</v>
      </c>
      <c r="K31" s="1262">
        <f>I31*100/F31</f>
        <v>23.782786334647817</v>
      </c>
      <c r="L31" s="329"/>
      <c r="M31" s="329">
        <f t="shared" si="3"/>
        <v>8</v>
      </c>
      <c r="N31" s="329"/>
      <c r="O31" s="329"/>
      <c r="P31" s="329"/>
      <c r="Q31" s="329"/>
      <c r="R31" s="329"/>
      <c r="S31" s="329"/>
      <c r="T31" s="329"/>
      <c r="U31" s="329"/>
      <c r="V31" s="329"/>
      <c r="W31" s="329"/>
      <c r="X31" s="329"/>
      <c r="Y31" s="329"/>
      <c r="Z31" s="329"/>
      <c r="AA31" s="329"/>
      <c r="AB31" s="329"/>
      <c r="AC31" s="329"/>
      <c r="AD31" s="329"/>
      <c r="AE31" s="329"/>
      <c r="AF31" s="329"/>
      <c r="AG31" s="329"/>
      <c r="AH31" s="329"/>
      <c r="AI31" s="329"/>
      <c r="AJ31" s="329"/>
      <c r="AK31" s="329"/>
      <c r="AL31" s="329"/>
      <c r="AM31" s="329"/>
      <c r="AN31" s="329"/>
      <c r="AO31" s="329"/>
      <c r="AP31" s="329"/>
      <c r="AQ31" s="329"/>
      <c r="AR31" s="329"/>
      <c r="AS31" s="329"/>
      <c r="AT31" s="329"/>
      <c r="AU31" s="329"/>
      <c r="AV31" s="329"/>
      <c r="AW31" s="329"/>
      <c r="AX31" s="329"/>
      <c r="AY31" s="329"/>
      <c r="AZ31" s="329"/>
      <c r="BA31" s="329"/>
      <c r="BB31" s="329"/>
      <c r="BC31" s="329"/>
      <c r="BD31" s="329"/>
      <c r="BE31" s="329"/>
      <c r="BF31" s="329"/>
      <c r="BG31" s="329"/>
      <c r="BH31" s="329"/>
      <c r="BI31" s="329"/>
      <c r="BJ31" s="329"/>
      <c r="BK31" s="329"/>
      <c r="BL31" s="329"/>
      <c r="BM31" s="329"/>
      <c r="BN31" s="329"/>
      <c r="BO31" s="329"/>
      <c r="BP31" s="329"/>
      <c r="BQ31" s="329"/>
      <c r="BR31" s="329"/>
      <c r="BS31" s="329"/>
      <c r="BT31" s="329"/>
      <c r="BU31" s="329"/>
      <c r="BV31" s="329"/>
      <c r="BW31" s="329"/>
      <c r="BX31" s="329"/>
      <c r="BY31" s="329"/>
      <c r="BZ31" s="329"/>
      <c r="CA31" s="329"/>
      <c r="CB31" s="329"/>
      <c r="CC31" s="329"/>
      <c r="CD31" s="329"/>
      <c r="CE31" s="329"/>
      <c r="CF31" s="329"/>
      <c r="CG31" s="329"/>
      <c r="CH31" s="329"/>
      <c r="CI31" s="329"/>
      <c r="CJ31" s="329"/>
      <c r="CK31" s="329"/>
      <c r="CL31" s="329"/>
      <c r="CM31" s="329"/>
      <c r="CN31" s="329"/>
      <c r="CO31" s="329"/>
      <c r="CP31" s="329"/>
      <c r="CQ31" s="329"/>
      <c r="CR31" s="329"/>
      <c r="CS31" s="329"/>
      <c r="CT31" s="329"/>
      <c r="CU31" s="329"/>
      <c r="CV31" s="329"/>
      <c r="CW31" s="329"/>
      <c r="CX31" s="329"/>
      <c r="CY31" s="329"/>
      <c r="CZ31" s="329"/>
      <c r="DA31" s="329"/>
      <c r="DB31" s="329"/>
      <c r="DC31" s="329"/>
      <c r="DD31" s="329"/>
      <c r="DE31" s="329"/>
      <c r="DF31" s="329"/>
      <c r="DG31" s="329"/>
      <c r="DH31" s="329"/>
      <c r="DI31" s="329"/>
      <c r="DJ31" s="329"/>
      <c r="DK31" s="329"/>
      <c r="DL31" s="329"/>
      <c r="DM31" s="329"/>
      <c r="DN31" s="329"/>
      <c r="DO31" s="329"/>
      <c r="DP31" s="329"/>
      <c r="DQ31" s="329"/>
      <c r="DR31" s="329"/>
      <c r="DS31" s="329"/>
      <c r="DT31" s="329"/>
      <c r="DU31" s="329"/>
      <c r="DV31" s="329"/>
      <c r="DW31" s="329"/>
      <c r="DX31" s="329"/>
      <c r="DY31" s="329"/>
      <c r="DZ31" s="329"/>
      <c r="EA31" s="329"/>
      <c r="EB31" s="329"/>
      <c r="EC31" s="329"/>
      <c r="ED31" s="329"/>
      <c r="EE31" s="329"/>
      <c r="EF31" s="329"/>
      <c r="EG31" s="329"/>
      <c r="EH31" s="329"/>
      <c r="EI31" s="329"/>
      <c r="EJ31" s="329"/>
      <c r="EK31" s="329"/>
      <c r="EL31" s="329"/>
      <c r="EM31" s="329"/>
      <c r="EN31" s="329"/>
      <c r="EO31" s="329"/>
      <c r="EP31" s="329"/>
      <c r="EQ31" s="329"/>
      <c r="ER31" s="329"/>
      <c r="ES31" s="329"/>
      <c r="ET31" s="329"/>
      <c r="EU31" s="329"/>
      <c r="EV31" s="329"/>
      <c r="EW31" s="329"/>
      <c r="EX31" s="329"/>
      <c r="EY31" s="329"/>
      <c r="EZ31" s="329"/>
      <c r="FA31" s="329"/>
      <c r="FB31" s="329"/>
      <c r="FC31" s="329"/>
      <c r="FD31" s="329"/>
      <c r="FE31" s="329"/>
      <c r="FF31" s="329"/>
      <c r="FG31" s="329"/>
      <c r="FH31" s="329"/>
      <c r="FI31" s="329"/>
      <c r="FJ31" s="329"/>
      <c r="FK31" s="329"/>
      <c r="FL31" s="329"/>
      <c r="FM31" s="329"/>
      <c r="FN31" s="329"/>
      <c r="FO31" s="329"/>
      <c r="FP31" s="329"/>
      <c r="FQ31" s="329"/>
      <c r="FR31" s="329"/>
      <c r="FS31" s="329"/>
      <c r="FT31" s="329"/>
      <c r="FU31" s="329"/>
      <c r="FV31" s="329"/>
      <c r="FW31" s="329"/>
      <c r="FX31" s="329"/>
      <c r="FY31" s="329"/>
      <c r="FZ31" s="329"/>
      <c r="GA31" s="329"/>
      <c r="GB31" s="329"/>
      <c r="GC31" s="329"/>
      <c r="GD31" s="329"/>
      <c r="GE31" s="329"/>
      <c r="GF31" s="329"/>
      <c r="GG31" s="329"/>
      <c r="GH31" s="329"/>
      <c r="GI31" s="329"/>
      <c r="GJ31" s="329"/>
      <c r="GK31" s="329"/>
      <c r="GL31" s="329"/>
      <c r="GM31" s="329"/>
      <c r="GN31" s="329"/>
      <c r="GO31" s="329"/>
      <c r="GP31" s="329"/>
      <c r="GQ31" s="329"/>
      <c r="GR31" s="329"/>
      <c r="GS31" s="329"/>
      <c r="GT31" s="329"/>
      <c r="GU31" s="329"/>
      <c r="GV31" s="329"/>
      <c r="GW31" s="329"/>
      <c r="GX31" s="329"/>
      <c r="GY31" s="329"/>
      <c r="GZ31" s="329"/>
      <c r="HA31" s="329"/>
      <c r="HB31" s="329"/>
      <c r="HC31" s="329"/>
      <c r="HD31" s="329"/>
      <c r="HE31" s="329"/>
      <c r="HF31" s="329"/>
      <c r="HG31" s="329"/>
      <c r="HH31" s="329"/>
      <c r="HI31" s="329"/>
      <c r="HJ31" s="329"/>
      <c r="HK31" s="329"/>
      <c r="HL31" s="329"/>
      <c r="HM31" s="329"/>
      <c r="HN31" s="329"/>
      <c r="HO31" s="329"/>
      <c r="HP31" s="329"/>
      <c r="HQ31" s="329"/>
      <c r="HR31" s="329"/>
      <c r="HS31" s="329"/>
      <c r="HT31" s="329"/>
      <c r="HU31" s="329"/>
      <c r="HV31" s="329"/>
      <c r="HW31" s="329"/>
      <c r="HX31" s="329"/>
      <c r="HY31" s="329"/>
      <c r="HZ31" s="329"/>
      <c r="IA31" s="329"/>
      <c r="IB31" s="329"/>
      <c r="IC31" s="329"/>
      <c r="ID31" s="329"/>
      <c r="IE31" s="329"/>
      <c r="IF31" s="329"/>
      <c r="IG31" s="329"/>
      <c r="IH31" s="329"/>
      <c r="II31" s="329"/>
      <c r="IJ31" s="329"/>
      <c r="IK31" s="329"/>
      <c r="IL31" s="329"/>
      <c r="IM31" s="329"/>
      <c r="IN31" s="329"/>
      <c r="IO31" s="329"/>
      <c r="IP31" s="329"/>
      <c r="IQ31" s="329"/>
      <c r="IR31" s="329"/>
      <c r="IS31" s="329"/>
      <c r="IT31" s="329"/>
      <c r="IU31" s="329"/>
      <c r="IV31" s="329"/>
      <c r="IW31" s="329"/>
      <c r="IX31" s="329"/>
      <c r="IY31" s="329"/>
    </row>
    <row r="32" spans="1:259" s="631" customFormat="1" ht="4.5" customHeight="1" x14ac:dyDescent="0.25">
      <c r="A32" s="328"/>
      <c r="B32" s="783"/>
      <c r="C32" s="783"/>
      <c r="D32" s="783"/>
      <c r="E32" s="322"/>
      <c r="F32" s="746"/>
      <c r="G32" s="747"/>
      <c r="H32" s="322"/>
      <c r="I32" s="746"/>
      <c r="J32" s="746"/>
      <c r="K32" s="747"/>
      <c r="L32" s="396"/>
      <c r="M32" s="396"/>
      <c r="N32" s="396"/>
      <c r="O32" s="396"/>
      <c r="P32" s="396"/>
      <c r="Q32" s="396"/>
      <c r="R32" s="333"/>
      <c r="S32" s="333"/>
      <c r="T32" s="328"/>
      <c r="U32" s="328"/>
      <c r="V32" s="328"/>
      <c r="W32" s="328"/>
      <c r="X32" s="328"/>
      <c r="Y32" s="328"/>
      <c r="Z32" s="328"/>
      <c r="AA32" s="328"/>
      <c r="AB32" s="328"/>
      <c r="AC32" s="328"/>
      <c r="AD32" s="328"/>
      <c r="AE32" s="328"/>
      <c r="AF32" s="328"/>
      <c r="AG32" s="328"/>
      <c r="AH32" s="328"/>
      <c r="AI32" s="328"/>
      <c r="AJ32" s="328"/>
      <c r="AK32" s="328"/>
      <c r="AL32" s="328"/>
      <c r="AM32" s="328"/>
      <c r="AN32" s="328"/>
      <c r="AO32" s="328"/>
      <c r="AP32" s="328"/>
      <c r="AQ32" s="328"/>
      <c r="AR32" s="328"/>
      <c r="AS32" s="328"/>
      <c r="AT32" s="328"/>
      <c r="AU32" s="328"/>
      <c r="AV32" s="328"/>
      <c r="AW32" s="328"/>
      <c r="AX32" s="328"/>
      <c r="AY32" s="328"/>
      <c r="AZ32" s="328"/>
      <c r="BA32" s="328"/>
      <c r="BB32" s="328"/>
      <c r="BC32" s="328"/>
      <c r="BD32" s="328"/>
      <c r="BE32" s="328"/>
      <c r="BF32" s="328"/>
      <c r="BG32" s="328"/>
      <c r="BH32" s="328"/>
      <c r="BI32" s="328"/>
      <c r="BJ32" s="328"/>
      <c r="BK32" s="328"/>
      <c r="BL32" s="328"/>
      <c r="BM32" s="328"/>
      <c r="BN32" s="328"/>
      <c r="BO32" s="328"/>
      <c r="BP32" s="328"/>
      <c r="BQ32" s="328"/>
      <c r="BR32" s="328"/>
      <c r="BS32" s="328"/>
      <c r="BT32" s="328"/>
      <c r="BU32" s="328"/>
      <c r="BV32" s="328"/>
      <c r="BW32" s="328"/>
      <c r="BX32" s="328"/>
      <c r="BY32" s="328"/>
      <c r="BZ32" s="328"/>
      <c r="CA32" s="328"/>
      <c r="CB32" s="328"/>
      <c r="CC32" s="328"/>
      <c r="CD32" s="328"/>
      <c r="CE32" s="328"/>
      <c r="CF32" s="328"/>
      <c r="CG32" s="328"/>
      <c r="CH32" s="328"/>
      <c r="CI32" s="328"/>
      <c r="CJ32" s="328"/>
      <c r="CK32" s="328"/>
      <c r="CL32" s="328"/>
      <c r="CM32" s="328"/>
      <c r="CN32" s="328"/>
      <c r="CO32" s="328"/>
      <c r="CP32" s="328"/>
      <c r="CQ32" s="328"/>
      <c r="CR32" s="328"/>
      <c r="CS32" s="328"/>
      <c r="CT32" s="328"/>
      <c r="CU32" s="328"/>
      <c r="CV32" s="328"/>
      <c r="CW32" s="328"/>
      <c r="CX32" s="328"/>
      <c r="CY32" s="328"/>
      <c r="CZ32" s="328"/>
      <c r="DA32" s="328"/>
      <c r="DB32" s="328"/>
      <c r="DC32" s="328"/>
      <c r="DD32" s="328"/>
      <c r="DE32" s="328"/>
      <c r="DF32" s="328"/>
      <c r="DG32" s="328"/>
      <c r="DH32" s="328"/>
      <c r="DI32" s="328"/>
      <c r="DJ32" s="328"/>
      <c r="DK32" s="328"/>
      <c r="DL32" s="328"/>
      <c r="DM32" s="328"/>
      <c r="DN32" s="328"/>
      <c r="DO32" s="328"/>
      <c r="DP32" s="328"/>
      <c r="DQ32" s="328"/>
      <c r="DR32" s="328"/>
      <c r="DS32" s="328"/>
      <c r="DT32" s="328"/>
      <c r="DU32" s="328"/>
      <c r="DV32" s="328"/>
      <c r="DW32" s="328"/>
      <c r="DX32" s="328"/>
      <c r="DY32" s="328"/>
      <c r="DZ32" s="328"/>
      <c r="EA32" s="328"/>
      <c r="EB32" s="328"/>
      <c r="EC32" s="328"/>
      <c r="ED32" s="328"/>
      <c r="EE32" s="328"/>
      <c r="EF32" s="328"/>
      <c r="EG32" s="328"/>
      <c r="EH32" s="328"/>
      <c r="EI32" s="328"/>
      <c r="EJ32" s="328"/>
      <c r="EK32" s="328"/>
      <c r="EL32" s="328"/>
      <c r="EM32" s="328"/>
      <c r="EN32" s="328"/>
      <c r="EO32" s="328"/>
      <c r="EP32" s="328"/>
      <c r="EQ32" s="328"/>
      <c r="ER32" s="328"/>
      <c r="ES32" s="328"/>
      <c r="ET32" s="328"/>
      <c r="EU32" s="328"/>
      <c r="EV32" s="328"/>
      <c r="EW32" s="328"/>
      <c r="EX32" s="328"/>
      <c r="EY32" s="328"/>
      <c r="EZ32" s="328"/>
      <c r="FA32" s="328"/>
      <c r="FB32" s="328"/>
      <c r="FC32" s="328"/>
      <c r="FD32" s="328"/>
      <c r="FE32" s="328"/>
      <c r="FF32" s="328"/>
      <c r="FG32" s="328"/>
      <c r="FH32" s="328"/>
      <c r="FI32" s="328"/>
      <c r="FJ32" s="328"/>
      <c r="FK32" s="328"/>
      <c r="FL32" s="328"/>
      <c r="FM32" s="328"/>
      <c r="FN32" s="328"/>
      <c r="FO32" s="328"/>
      <c r="FP32" s="328"/>
      <c r="FQ32" s="328"/>
      <c r="FR32" s="328"/>
      <c r="FS32" s="328"/>
      <c r="FT32" s="328"/>
      <c r="FU32" s="328"/>
      <c r="FV32" s="328"/>
      <c r="FW32" s="328"/>
      <c r="FX32" s="328"/>
      <c r="FY32" s="328"/>
      <c r="FZ32" s="328"/>
      <c r="GA32" s="328"/>
      <c r="GB32" s="328"/>
      <c r="GC32" s="328"/>
      <c r="GD32" s="328"/>
      <c r="GE32" s="328"/>
      <c r="GF32" s="328"/>
      <c r="GG32" s="328"/>
      <c r="GH32" s="328"/>
      <c r="GI32" s="328"/>
      <c r="GJ32" s="328"/>
      <c r="GK32" s="328"/>
      <c r="GL32" s="328"/>
      <c r="GM32" s="328"/>
      <c r="GN32" s="328"/>
      <c r="GO32" s="328"/>
      <c r="GP32" s="328"/>
      <c r="GQ32" s="328"/>
      <c r="GR32" s="328"/>
      <c r="GS32" s="328"/>
      <c r="GT32" s="328"/>
      <c r="GU32" s="328"/>
      <c r="GV32" s="328"/>
      <c r="GW32" s="328"/>
      <c r="GX32" s="328"/>
      <c r="GY32" s="328"/>
      <c r="GZ32" s="328"/>
      <c r="HA32" s="328"/>
      <c r="HB32" s="328"/>
      <c r="HC32" s="328"/>
      <c r="HD32" s="328"/>
      <c r="HE32" s="328"/>
      <c r="HF32" s="328"/>
      <c r="HG32" s="328"/>
      <c r="HH32" s="328"/>
      <c r="HI32" s="328"/>
      <c r="HJ32" s="328"/>
      <c r="HK32" s="328"/>
      <c r="HL32" s="328"/>
      <c r="HM32" s="328"/>
      <c r="HN32" s="328"/>
      <c r="HO32" s="328"/>
      <c r="HP32" s="328"/>
      <c r="HQ32" s="328"/>
      <c r="HR32" s="328"/>
      <c r="HS32" s="328"/>
      <c r="HT32" s="328"/>
      <c r="HU32" s="328"/>
      <c r="HV32" s="328"/>
      <c r="HW32" s="328"/>
      <c r="HX32" s="328"/>
      <c r="HY32" s="328"/>
      <c r="HZ32" s="328"/>
      <c r="IA32" s="328"/>
      <c r="IB32" s="328"/>
      <c r="IC32" s="328"/>
      <c r="ID32" s="328"/>
      <c r="IE32" s="328"/>
      <c r="IF32" s="328"/>
      <c r="IG32" s="328"/>
      <c r="IH32" s="328"/>
      <c r="II32" s="328"/>
      <c r="IJ32" s="328"/>
      <c r="IK32" s="328"/>
      <c r="IL32" s="328"/>
      <c r="IM32" s="328"/>
      <c r="IN32" s="328"/>
      <c r="IO32" s="328"/>
      <c r="IP32" s="328"/>
      <c r="IQ32" s="328"/>
      <c r="IR32" s="328"/>
      <c r="IS32" s="328"/>
      <c r="IT32" s="328"/>
      <c r="IU32" s="328"/>
      <c r="IV32" s="328"/>
      <c r="IW32" s="328"/>
      <c r="IX32" s="328"/>
      <c r="IY32" s="328"/>
    </row>
    <row r="33" spans="1:259" s="650" customFormat="1" x14ac:dyDescent="0.35">
      <c r="A33" s="394"/>
      <c r="B33" s="1424" t="str">
        <f>'22solcasaadpot'!B32:M32</f>
        <v>(1) Cifras INE de población referidas al 01/01/2023. Real Decreto 1085/2023, de 5 de diciembre BOE 23.12.22.</v>
      </c>
      <c r="C33" s="1424"/>
      <c r="D33" s="1424"/>
      <c r="E33" s="1424"/>
      <c r="F33" s="1424"/>
      <c r="G33" s="1424"/>
      <c r="H33" s="1424"/>
      <c r="I33" s="1424"/>
      <c r="J33" s="1424"/>
      <c r="K33" s="1424"/>
      <c r="L33" s="1227"/>
      <c r="M33" s="1227"/>
      <c r="N33" s="1227"/>
      <c r="O33" s="1227"/>
      <c r="P33" s="496"/>
      <c r="Q33" s="333"/>
      <c r="R33" s="748"/>
      <c r="S33" s="748"/>
      <c r="T33" s="394"/>
      <c r="U33" s="394"/>
      <c r="V33" s="394"/>
      <c r="W33" s="394"/>
      <c r="X33" s="394"/>
      <c r="Y33" s="394"/>
      <c r="Z33" s="394"/>
      <c r="AA33" s="394"/>
      <c r="AB33" s="394"/>
      <c r="AC33" s="394"/>
      <c r="AD33" s="394"/>
      <c r="AE33" s="394"/>
      <c r="AF33" s="394"/>
      <c r="AG33" s="394"/>
      <c r="AH33" s="394"/>
      <c r="AI33" s="394"/>
      <c r="AJ33" s="394"/>
      <c r="AK33" s="394"/>
      <c r="AL33" s="394"/>
      <c r="AM33" s="394"/>
      <c r="AN33" s="394"/>
      <c r="AO33" s="394"/>
      <c r="AP33" s="394"/>
      <c r="AQ33" s="394"/>
      <c r="AR33" s="394"/>
      <c r="AS33" s="394"/>
      <c r="AT33" s="394"/>
      <c r="AU33" s="394"/>
      <c r="AV33" s="394"/>
      <c r="AW33" s="394"/>
      <c r="AX33" s="394"/>
      <c r="AY33" s="394"/>
      <c r="AZ33" s="394"/>
      <c r="BA33" s="394"/>
      <c r="BB33" s="394"/>
      <c r="BC33" s="394"/>
      <c r="BD33" s="394"/>
      <c r="BE33" s="394"/>
      <c r="BF33" s="394"/>
      <c r="BG33" s="394"/>
      <c r="BH33" s="394"/>
      <c r="BI33" s="394"/>
      <c r="BJ33" s="394"/>
      <c r="BK33" s="394"/>
      <c r="BL33" s="394"/>
      <c r="BM33" s="394"/>
      <c r="BN33" s="394"/>
      <c r="BO33" s="394"/>
      <c r="BP33" s="394"/>
      <c r="BQ33" s="394"/>
      <c r="BR33" s="394"/>
      <c r="BS33" s="394"/>
      <c r="BT33" s="394"/>
      <c r="BU33" s="394"/>
      <c r="BV33" s="394"/>
      <c r="BW33" s="394"/>
      <c r="BX33" s="394"/>
      <c r="BY33" s="394"/>
      <c r="BZ33" s="394"/>
      <c r="CA33" s="394"/>
      <c r="CB33" s="394"/>
      <c r="CC33" s="394"/>
      <c r="CD33" s="394"/>
      <c r="CE33" s="394"/>
      <c r="CF33" s="394"/>
      <c r="CG33" s="394"/>
      <c r="CH33" s="394"/>
      <c r="CI33" s="394"/>
      <c r="CJ33" s="394"/>
      <c r="CK33" s="394"/>
      <c r="CL33" s="394"/>
      <c r="CM33" s="394"/>
      <c r="CN33" s="394"/>
      <c r="CO33" s="394"/>
      <c r="CP33" s="394"/>
      <c r="CQ33" s="394"/>
      <c r="CR33" s="394"/>
      <c r="CS33" s="394"/>
      <c r="CT33" s="394"/>
      <c r="CU33" s="394"/>
      <c r="CV33" s="394"/>
      <c r="CW33" s="394"/>
      <c r="CX33" s="394"/>
      <c r="CY33" s="394"/>
      <c r="CZ33" s="394"/>
      <c r="DA33" s="394"/>
      <c r="DB33" s="394"/>
      <c r="DC33" s="394"/>
      <c r="DD33" s="394"/>
      <c r="DE33" s="394"/>
      <c r="DF33" s="394"/>
      <c r="DG33" s="394"/>
      <c r="DH33" s="394"/>
      <c r="DI33" s="394"/>
      <c r="DJ33" s="394"/>
      <c r="DK33" s="394"/>
      <c r="DL33" s="394"/>
      <c r="DM33" s="394"/>
      <c r="DN33" s="394"/>
      <c r="DO33" s="394"/>
      <c r="DP33" s="394"/>
      <c r="DQ33" s="394"/>
      <c r="DR33" s="394"/>
      <c r="DS33" s="394"/>
      <c r="DT33" s="394"/>
      <c r="DU33" s="394"/>
      <c r="DV33" s="394"/>
      <c r="DW33" s="394"/>
      <c r="DX33" s="394"/>
      <c r="DY33" s="394"/>
      <c r="DZ33" s="394"/>
      <c r="EA33" s="394"/>
      <c r="EB33" s="394"/>
      <c r="EC33" s="394"/>
      <c r="ED33" s="394"/>
      <c r="EE33" s="394"/>
      <c r="EF33" s="394"/>
      <c r="EG33" s="394"/>
      <c r="EH33" s="394"/>
      <c r="EI33" s="394"/>
      <c r="EJ33" s="394"/>
      <c r="EK33" s="394"/>
      <c r="EL33" s="394"/>
      <c r="EM33" s="394"/>
      <c r="EN33" s="394"/>
      <c r="EO33" s="394"/>
      <c r="EP33" s="394"/>
      <c r="EQ33" s="394"/>
      <c r="ER33" s="394"/>
      <c r="ES33" s="394"/>
      <c r="ET33" s="394"/>
      <c r="EU33" s="394"/>
      <c r="EV33" s="394"/>
      <c r="EW33" s="394"/>
      <c r="EX33" s="394"/>
      <c r="EY33" s="394"/>
      <c r="EZ33" s="394"/>
      <c r="FA33" s="394"/>
      <c r="FB33" s="394"/>
      <c r="FC33" s="394"/>
      <c r="FD33" s="394"/>
      <c r="FE33" s="394"/>
      <c r="FF33" s="394"/>
      <c r="FG33" s="394"/>
      <c r="FH33" s="394"/>
      <c r="FI33" s="394"/>
      <c r="FJ33" s="394"/>
      <c r="FK33" s="394"/>
      <c r="FL33" s="394"/>
      <c r="FM33" s="394"/>
      <c r="FN33" s="394"/>
      <c r="FO33" s="394"/>
      <c r="FP33" s="394"/>
      <c r="FQ33" s="394"/>
      <c r="FR33" s="394"/>
      <c r="FS33" s="394"/>
      <c r="FT33" s="394"/>
      <c r="FU33" s="394"/>
      <c r="FV33" s="394"/>
      <c r="FW33" s="394"/>
      <c r="FX33" s="394"/>
      <c r="FY33" s="394"/>
      <c r="FZ33" s="394"/>
      <c r="GA33" s="394"/>
      <c r="GB33" s="394"/>
      <c r="GC33" s="394"/>
      <c r="GD33" s="394"/>
      <c r="GE33" s="394"/>
      <c r="GF33" s="394"/>
      <c r="GG33" s="394"/>
      <c r="GH33" s="394"/>
      <c r="GI33" s="394"/>
      <c r="GJ33" s="394"/>
      <c r="GK33" s="394"/>
      <c r="GL33" s="394"/>
      <c r="GM33" s="394"/>
      <c r="GN33" s="394"/>
      <c r="GO33" s="394"/>
      <c r="GP33" s="394"/>
      <c r="GQ33" s="394"/>
      <c r="GR33" s="394"/>
      <c r="GS33" s="394"/>
      <c r="GT33" s="394"/>
      <c r="GU33" s="394"/>
      <c r="GV33" s="394"/>
      <c r="GW33" s="394"/>
      <c r="GX33" s="394"/>
      <c r="GY33" s="394"/>
      <c r="GZ33" s="394"/>
      <c r="HA33" s="394"/>
      <c r="HB33" s="394"/>
      <c r="HC33" s="394"/>
      <c r="HD33" s="394"/>
      <c r="HE33" s="394"/>
      <c r="HF33" s="394"/>
      <c r="HG33" s="394"/>
      <c r="HH33" s="394"/>
      <c r="HI33" s="394"/>
      <c r="HJ33" s="394"/>
      <c r="HK33" s="394"/>
      <c r="HL33" s="394"/>
      <c r="HM33" s="394"/>
      <c r="HN33" s="394"/>
      <c r="HO33" s="394"/>
      <c r="HP33" s="394"/>
      <c r="HQ33" s="394"/>
      <c r="HR33" s="394"/>
      <c r="HS33" s="394"/>
      <c r="HT33" s="394"/>
      <c r="HU33" s="394"/>
      <c r="HV33" s="394"/>
      <c r="HW33" s="394"/>
      <c r="HX33" s="394"/>
      <c r="HY33" s="394"/>
      <c r="HZ33" s="394"/>
      <c r="IA33" s="394"/>
      <c r="IB33" s="394"/>
      <c r="IC33" s="394"/>
      <c r="ID33" s="394"/>
      <c r="IE33" s="394"/>
      <c r="IF33" s="394"/>
      <c r="IG33" s="394"/>
      <c r="IH33" s="394"/>
      <c r="II33" s="394"/>
      <c r="IJ33" s="394"/>
      <c r="IK33" s="394"/>
      <c r="IL33" s="394"/>
      <c r="IM33" s="394"/>
      <c r="IN33" s="394"/>
      <c r="IO33" s="394"/>
      <c r="IP33" s="394"/>
      <c r="IQ33" s="394"/>
      <c r="IR33" s="394"/>
      <c r="IS33" s="394"/>
      <c r="IT33" s="394"/>
      <c r="IU33" s="394"/>
      <c r="IV33" s="394"/>
      <c r="IW33" s="394"/>
      <c r="IX33" s="394"/>
      <c r="IY33" s="394"/>
    </row>
    <row r="34" spans="1:259" x14ac:dyDescent="0.25">
      <c r="B34" s="1425" t="str">
        <f>'22solcasaadpot'!B33:Q33</f>
        <v>(2) Cifras de Población Potencialmente Dependiente calculadas según lo explicado en la metodología</v>
      </c>
      <c r="C34" s="1425"/>
      <c r="D34" s="1425"/>
      <c r="E34" s="1425"/>
      <c r="F34" s="1425"/>
      <c r="G34" s="1425"/>
      <c r="H34" s="1425"/>
      <c r="I34" s="1425"/>
      <c r="J34" s="1425"/>
      <c r="K34" s="1425"/>
      <c r="L34" s="496"/>
      <c r="M34" s="496"/>
      <c r="N34" s="496"/>
      <c r="O34" s="496"/>
      <c r="P34" s="496"/>
    </row>
    <row r="35" spans="1:259" ht="15" customHeight="1" x14ac:dyDescent="0.35">
      <c r="B35" s="397" t="s">
        <v>47</v>
      </c>
      <c r="C35" s="397"/>
      <c r="D35" s="397"/>
      <c r="L35" s="447"/>
      <c r="M35" s="360"/>
      <c r="N35" s="360"/>
      <c r="O35" s="360"/>
      <c r="P35" s="361"/>
      <c r="Q35" s="786"/>
      <c r="R35" s="329"/>
    </row>
    <row r="36" spans="1:259" x14ac:dyDescent="0.35">
      <c r="L36" s="447"/>
      <c r="M36" s="360"/>
      <c r="N36" s="360"/>
      <c r="O36" s="360"/>
      <c r="P36" s="361"/>
      <c r="Q36" s="786"/>
      <c r="R36" s="329"/>
    </row>
    <row r="37" spans="1:259" x14ac:dyDescent="0.35">
      <c r="L37" s="447"/>
      <c r="M37" s="360"/>
      <c r="N37" s="360"/>
      <c r="O37" s="360"/>
      <c r="P37" s="361"/>
      <c r="Q37" s="787"/>
      <c r="R37" s="329"/>
    </row>
    <row r="38" spans="1:259" x14ac:dyDescent="0.35">
      <c r="L38" s="447"/>
      <c r="M38" s="360"/>
      <c r="N38" s="360"/>
      <c r="O38" s="360"/>
      <c r="P38" s="361"/>
      <c r="Q38" s="786"/>
      <c r="R38" s="329"/>
    </row>
    <row r="39" spans="1:259" x14ac:dyDescent="0.35">
      <c r="L39" s="447"/>
      <c r="M39" s="360"/>
      <c r="N39" s="360"/>
      <c r="O39" s="360"/>
      <c r="P39" s="361"/>
      <c r="Q39" s="786"/>
      <c r="R39" s="329"/>
    </row>
    <row r="40" spans="1:259" x14ac:dyDescent="0.35">
      <c r="L40" s="447"/>
      <c r="M40" s="360"/>
      <c r="N40" s="360"/>
      <c r="O40" s="360"/>
      <c r="P40" s="361"/>
      <c r="Q40" s="786"/>
      <c r="R40" s="329"/>
    </row>
    <row r="41" spans="1:259" x14ac:dyDescent="0.35">
      <c r="L41" s="447"/>
      <c r="M41" s="360"/>
      <c r="N41" s="360"/>
      <c r="O41" s="360"/>
      <c r="P41" s="361"/>
      <c r="Q41" s="786"/>
      <c r="R41" s="329"/>
    </row>
    <row r="42" spans="1:259" x14ac:dyDescent="0.35">
      <c r="L42" s="447"/>
      <c r="M42" s="360"/>
      <c r="N42" s="360"/>
      <c r="O42" s="360"/>
      <c r="P42" s="361"/>
      <c r="Q42" s="786"/>
      <c r="R42" s="329"/>
    </row>
    <row r="43" spans="1:259" x14ac:dyDescent="0.35">
      <c r="L43" s="447"/>
      <c r="M43" s="360"/>
      <c r="N43" s="360"/>
      <c r="O43" s="360"/>
      <c r="P43" s="361"/>
      <c r="Q43" s="786"/>
      <c r="R43" s="329"/>
    </row>
    <row r="44" spans="1:259" x14ac:dyDescent="0.35">
      <c r="L44" s="447"/>
      <c r="M44" s="360"/>
      <c r="N44" s="360"/>
      <c r="O44" s="360"/>
      <c r="P44" s="361"/>
      <c r="Q44" s="787"/>
      <c r="R44" s="329"/>
    </row>
    <row r="45" spans="1:259" x14ac:dyDescent="0.35">
      <c r="L45" s="447"/>
      <c r="M45" s="360"/>
      <c r="N45" s="360"/>
      <c r="O45" s="360"/>
      <c r="P45" s="361"/>
      <c r="Q45" s="786"/>
      <c r="R45" s="329"/>
    </row>
    <row r="46" spans="1:259" x14ac:dyDescent="0.35">
      <c r="L46" s="447"/>
      <c r="M46" s="360"/>
      <c r="N46" s="360"/>
      <c r="O46" s="360"/>
      <c r="P46" s="361"/>
      <c r="Q46" s="786"/>
      <c r="R46" s="329"/>
    </row>
    <row r="47" spans="1:259" x14ac:dyDescent="0.35">
      <c r="L47" s="447"/>
      <c r="M47" s="360"/>
      <c r="N47" s="360"/>
      <c r="O47" s="360"/>
      <c r="P47" s="361"/>
      <c r="Q47" s="786"/>
      <c r="R47" s="329"/>
    </row>
    <row r="48" spans="1:259" x14ac:dyDescent="0.35">
      <c r="L48" s="447"/>
      <c r="M48" s="360"/>
      <c r="N48" s="360"/>
      <c r="O48" s="360"/>
      <c r="P48" s="361"/>
      <c r="Q48" s="786"/>
      <c r="R48" s="329"/>
    </row>
    <row r="49" spans="12:18" x14ac:dyDescent="0.35">
      <c r="L49" s="447"/>
      <c r="M49" s="360"/>
      <c r="N49" s="360"/>
      <c r="O49" s="360"/>
      <c r="P49" s="361"/>
      <c r="Q49" s="786"/>
      <c r="R49" s="329"/>
    </row>
    <row r="50" spans="12:18" x14ac:dyDescent="0.35">
      <c r="L50" s="447"/>
      <c r="M50" s="360"/>
      <c r="N50" s="360"/>
      <c r="O50" s="360"/>
      <c r="P50" s="361"/>
      <c r="Q50" s="787"/>
      <c r="R50" s="329"/>
    </row>
    <row r="51" spans="12:18" x14ac:dyDescent="0.35">
      <c r="L51" s="447"/>
      <c r="M51" s="360"/>
      <c r="N51" s="360"/>
      <c r="O51" s="360"/>
      <c r="P51" s="361"/>
      <c r="Q51" s="786"/>
      <c r="R51" s="329"/>
    </row>
    <row r="52" spans="12:18" x14ac:dyDescent="0.35">
      <c r="L52" s="447"/>
      <c r="M52" s="360"/>
      <c r="N52" s="360"/>
      <c r="O52" s="360"/>
      <c r="P52" s="361"/>
      <c r="Q52" s="786"/>
      <c r="R52" s="329"/>
    </row>
    <row r="53" spans="12:18" x14ac:dyDescent="0.35">
      <c r="L53" s="447"/>
      <c r="M53" s="329"/>
      <c r="N53" s="329"/>
      <c r="O53" s="360"/>
      <c r="P53" s="361"/>
      <c r="Q53" s="786"/>
      <c r="R53" s="329"/>
    </row>
  </sheetData>
  <mergeCells count="9">
    <mergeCell ref="B33:K33"/>
    <mergeCell ref="B34:K34"/>
    <mergeCell ref="B3:H3"/>
    <mergeCell ref="A4:Q4"/>
    <mergeCell ref="B5:Q5"/>
    <mergeCell ref="F8:G8"/>
    <mergeCell ref="I8:K8"/>
    <mergeCell ref="C8:D8"/>
    <mergeCell ref="B8:B9"/>
  </mergeCells>
  <printOptions horizontalCentered="1"/>
  <pageMargins left="0" right="0" top="0.43307086614173229" bottom="0.43307086614173229" header="0" footer="0"/>
  <pageSetup paperSize="9" scale="82" orientation="landscape" horizontalDpi="300" verticalDpi="300"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Hoja97">
    <tabColor theme="0"/>
    <pageSetUpPr fitToPage="1"/>
  </sheetPr>
  <dimension ref="A1:BA4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392"/>
      <c r="C2" s="1392"/>
    </row>
    <row r="3" spans="1:53" s="345" customFormat="1" ht="4.5" customHeight="1" x14ac:dyDescent="0.25">
      <c r="B3" s="1393"/>
      <c r="C3" s="1393"/>
    </row>
    <row r="4" spans="1:53" s="345" customFormat="1" ht="17.25" customHeight="1" x14ac:dyDescent="0.25">
      <c r="A4" s="1394" t="s">
        <v>425</v>
      </c>
      <c r="B4" s="1394"/>
      <c r="C4" s="1394"/>
      <c r="D4" s="1394"/>
      <c r="E4" s="1394"/>
      <c r="F4" s="1394"/>
      <c r="G4" s="1394"/>
      <c r="H4" s="1394"/>
      <c r="I4" s="1394"/>
      <c r="J4" s="1394"/>
      <c r="K4" s="1394"/>
      <c r="L4" s="1394"/>
      <c r="M4" s="1394"/>
      <c r="N4" s="1394"/>
      <c r="O4" s="1394"/>
      <c r="P4" s="1394"/>
      <c r="Q4" s="1394"/>
      <c r="R4" s="1394"/>
      <c r="S4" s="1394"/>
      <c r="T4" s="1394"/>
      <c r="U4" s="1394"/>
      <c r="V4" s="1394"/>
      <c r="W4" s="1394"/>
      <c r="X4" s="1394"/>
      <c r="Y4" s="1394"/>
      <c r="Z4" s="1394"/>
      <c r="AA4" s="1394"/>
      <c r="AB4" s="1394"/>
      <c r="AC4" s="1394"/>
    </row>
    <row r="5" spans="1:53" s="345" customFormat="1" ht="17.25" customHeight="1" x14ac:dyDescent="0.25">
      <c r="B5" s="1395" t="str">
        <f>porsaad!$B$6</f>
        <v>Situación a 30 de noviembre de 2024</v>
      </c>
      <c r="C5" s="1395"/>
      <c r="D5" s="1395"/>
      <c r="E5" s="1395"/>
      <c r="F5" s="1395"/>
      <c r="G5" s="1395"/>
      <c r="H5" s="1395"/>
      <c r="I5" s="1395"/>
      <c r="J5" s="1395"/>
      <c r="K5" s="1395"/>
      <c r="L5" s="1395"/>
      <c r="M5" s="1395"/>
      <c r="N5" s="1395"/>
      <c r="O5" s="1395"/>
      <c r="P5" s="1395"/>
      <c r="Q5" s="1395"/>
      <c r="R5" s="1395"/>
      <c r="S5" s="1395"/>
      <c r="T5" s="1395"/>
      <c r="U5" s="1395"/>
      <c r="V5" s="1395"/>
      <c r="W5" s="1395"/>
      <c r="X5" s="1395"/>
      <c r="Y5" s="1395"/>
      <c r="Z5" s="1395"/>
      <c r="AA5" s="1395"/>
      <c r="AB5" s="1395"/>
      <c r="AC5" s="1395"/>
    </row>
    <row r="6" spans="1:53" s="345" customFormat="1" ht="6" customHeight="1" x14ac:dyDescent="0.25"/>
    <row r="7" spans="1:53" s="322" customFormat="1" ht="12.75" customHeight="1" x14ac:dyDescent="0.25">
      <c r="A7" s="316"/>
      <c r="B7" s="1396" t="s">
        <v>12</v>
      </c>
      <c r="C7" s="317"/>
      <c r="D7" s="1399" t="s">
        <v>251</v>
      </c>
      <c r="E7" s="1400"/>
      <c r="F7" s="1400"/>
      <c r="G7" s="1400"/>
      <c r="H7" s="1400"/>
      <c r="I7" s="318"/>
      <c r="J7" s="1403"/>
      <c r="K7" s="1403"/>
      <c r="L7" s="1403"/>
      <c r="M7" s="1403"/>
      <c r="N7" s="1403"/>
      <c r="O7" s="1403"/>
      <c r="P7" s="318"/>
      <c r="Q7" s="1403"/>
      <c r="R7" s="1403"/>
      <c r="S7" s="1403"/>
      <c r="T7" s="1403"/>
      <c r="U7" s="1403"/>
      <c r="V7" s="1403"/>
      <c r="W7" s="318"/>
      <c r="X7" s="1403"/>
      <c r="Y7" s="1403"/>
      <c r="Z7" s="1403"/>
      <c r="AA7" s="1403"/>
      <c r="AB7" s="1403"/>
      <c r="AC7" s="1404"/>
      <c r="AD7" s="319"/>
      <c r="AE7" s="319"/>
      <c r="AF7" s="320"/>
      <c r="AG7" s="320"/>
      <c r="AH7" s="320"/>
      <c r="AI7" s="320"/>
      <c r="AJ7" s="320"/>
      <c r="AK7" s="320"/>
      <c r="AL7" s="321"/>
    </row>
    <row r="8" spans="1:53" s="322" customFormat="1" ht="33.75" customHeight="1" x14ac:dyDescent="0.25">
      <c r="A8" s="316"/>
      <c r="B8" s="1397"/>
      <c r="C8" s="317"/>
      <c r="D8" s="1401"/>
      <c r="E8" s="1402"/>
      <c r="F8" s="1402"/>
      <c r="G8" s="1402"/>
      <c r="H8" s="1402"/>
      <c r="I8" s="323"/>
      <c r="J8" s="1405" t="s">
        <v>252</v>
      </c>
      <c r="K8" s="1406"/>
      <c r="L8" s="1406"/>
      <c r="M8" s="1406"/>
      <c r="N8" s="1406"/>
      <c r="O8" s="1407"/>
      <c r="P8" s="317"/>
      <c r="Q8" s="1405" t="s">
        <v>253</v>
      </c>
      <c r="R8" s="1406"/>
      <c r="S8" s="1406"/>
      <c r="T8" s="1406"/>
      <c r="U8" s="1406"/>
      <c r="V8" s="1407"/>
      <c r="W8" s="317"/>
      <c r="X8" s="1405" t="s">
        <v>254</v>
      </c>
      <c r="Y8" s="1406"/>
      <c r="Z8" s="1406"/>
      <c r="AA8" s="1406"/>
      <c r="AB8" s="1406"/>
      <c r="AC8" s="1407"/>
      <c r="AD8" s="319"/>
      <c r="AE8" s="319"/>
      <c r="AF8" s="320"/>
      <c r="AG8" s="320"/>
      <c r="AH8" s="320"/>
      <c r="AI8" s="320"/>
      <c r="AJ8" s="320"/>
      <c r="AK8" s="320"/>
      <c r="AL8" s="321"/>
    </row>
    <row r="9" spans="1:53" s="322" customFormat="1" ht="21.75" customHeight="1" x14ac:dyDescent="0.25">
      <c r="A9" s="316"/>
      <c r="B9" s="1397"/>
      <c r="C9" s="317"/>
      <c r="D9" s="1408" t="s">
        <v>9</v>
      </c>
      <c r="E9" s="1409" t="s">
        <v>24</v>
      </c>
      <c r="F9" s="1410"/>
      <c r="G9" s="1409" t="s">
        <v>23</v>
      </c>
      <c r="H9" s="1411"/>
      <c r="I9" s="323"/>
      <c r="J9" s="1388" t="s">
        <v>9</v>
      </c>
      <c r="K9" s="1382" t="s">
        <v>223</v>
      </c>
      <c r="L9" s="1384" t="s">
        <v>24</v>
      </c>
      <c r="M9" s="1385"/>
      <c r="N9" s="1386" t="s">
        <v>23</v>
      </c>
      <c r="O9" s="1387"/>
      <c r="P9" s="317"/>
      <c r="Q9" s="1388" t="s">
        <v>9</v>
      </c>
      <c r="R9" s="1382" t="s">
        <v>223</v>
      </c>
      <c r="S9" s="1384" t="s">
        <v>24</v>
      </c>
      <c r="T9" s="1385"/>
      <c r="U9" s="1386" t="s">
        <v>23</v>
      </c>
      <c r="V9" s="1387"/>
      <c r="W9" s="317"/>
      <c r="X9" s="1388" t="s">
        <v>9</v>
      </c>
      <c r="Y9" s="1382" t="s">
        <v>223</v>
      </c>
      <c r="Z9" s="1384" t="s">
        <v>24</v>
      </c>
      <c r="AA9" s="1385"/>
      <c r="AB9" s="1386" t="s">
        <v>23</v>
      </c>
      <c r="AC9" s="1387"/>
      <c r="AD9" s="319"/>
      <c r="AE9" s="319"/>
      <c r="AF9" s="320"/>
      <c r="AG9" s="320"/>
      <c r="AH9" s="320"/>
      <c r="AI9" s="320"/>
      <c r="AJ9" s="320"/>
      <c r="AK9" s="320"/>
      <c r="AL9" s="321"/>
    </row>
    <row r="10" spans="1:53" s="322" customFormat="1" ht="36.75" customHeight="1" x14ac:dyDescent="0.25">
      <c r="A10" s="316"/>
      <c r="B10" s="1398"/>
      <c r="C10" s="317"/>
      <c r="D10" s="1389"/>
      <c r="E10" s="407" t="s">
        <v>9</v>
      </c>
      <c r="F10" s="403" t="s">
        <v>223</v>
      </c>
      <c r="G10" s="406" t="s">
        <v>9</v>
      </c>
      <c r="H10" s="886" t="s">
        <v>223</v>
      </c>
      <c r="I10" s="346"/>
      <c r="J10" s="1389"/>
      <c r="K10" s="1383"/>
      <c r="L10" s="404" t="s">
        <v>9</v>
      </c>
      <c r="M10" s="403" t="s">
        <v>223</v>
      </c>
      <c r="N10" s="407" t="s">
        <v>9</v>
      </c>
      <c r="O10" s="402" t="s">
        <v>223</v>
      </c>
      <c r="P10" s="347"/>
      <c r="Q10" s="1389"/>
      <c r="R10" s="1383"/>
      <c r="S10" s="404" t="s">
        <v>9</v>
      </c>
      <c r="T10" s="403" t="s">
        <v>223</v>
      </c>
      <c r="U10" s="407" t="s">
        <v>9</v>
      </c>
      <c r="V10" s="402" t="s">
        <v>223</v>
      </c>
      <c r="W10" s="347"/>
      <c r="X10" s="1389"/>
      <c r="Y10" s="1383"/>
      <c r="Z10" s="404" t="s">
        <v>9</v>
      </c>
      <c r="AA10" s="403" t="s">
        <v>223</v>
      </c>
      <c r="AB10" s="407" t="s">
        <v>9</v>
      </c>
      <c r="AC10" s="402" t="s">
        <v>223</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291702</v>
      </c>
      <c r="E12" s="352">
        <f>L12+S12+Z12</f>
        <v>183378</v>
      </c>
      <c r="F12" s="353">
        <f>E12/$D12*100</f>
        <v>62.864841516342018</v>
      </c>
      <c r="G12" s="352">
        <f>N12+U12+AB12</f>
        <v>108324</v>
      </c>
      <c r="H12" s="354">
        <f>G12/$D12*100</f>
        <v>37.135158483657982</v>
      </c>
      <c r="I12" s="350"/>
      <c r="J12" s="355">
        <v>88461</v>
      </c>
      <c r="K12" s="356">
        <v>30.325811958779852</v>
      </c>
      <c r="L12" s="357">
        <v>36014</v>
      </c>
      <c r="M12" s="353">
        <v>40.711726071376084</v>
      </c>
      <c r="N12" s="357">
        <v>52447</v>
      </c>
      <c r="O12" s="358">
        <v>59.288273928623916</v>
      </c>
      <c r="P12" s="350"/>
      <c r="Q12" s="355">
        <v>60077</v>
      </c>
      <c r="R12" s="356">
        <v>20.5953335938732</v>
      </c>
      <c r="S12" s="357">
        <v>39554</v>
      </c>
      <c r="T12" s="353">
        <v>65.83884015513425</v>
      </c>
      <c r="U12" s="357">
        <v>20523</v>
      </c>
      <c r="V12" s="358">
        <v>34.161159844865757</v>
      </c>
      <c r="W12" s="350"/>
      <c r="X12" s="355">
        <v>143164</v>
      </c>
      <c r="Y12" s="356">
        <v>49.078854447346949</v>
      </c>
      <c r="Z12" s="357">
        <v>107810</v>
      </c>
      <c r="AA12" s="353">
        <v>75.305244335168069</v>
      </c>
      <c r="AB12" s="357">
        <v>35354</v>
      </c>
      <c r="AC12" s="358">
        <f t="shared" ref="AC12:AC29" si="0">AB12/$X12*100</f>
        <v>24.694755664831941</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44856</v>
      </c>
      <c r="E13" s="365">
        <f t="shared" ref="E13:E29" si="2">L13+S13+Z13</f>
        <v>28913</v>
      </c>
      <c r="F13" s="366">
        <f t="shared" ref="F13:H29" si="3">E13/$D13*100</f>
        <v>64.4573747101837</v>
      </c>
      <c r="G13" s="365">
        <f t="shared" ref="G13:G29" si="4">N13+U13+AB13</f>
        <v>15943</v>
      </c>
      <c r="H13" s="367">
        <f t="shared" si="3"/>
        <v>35.5426252898163</v>
      </c>
      <c r="I13" s="350"/>
      <c r="J13" s="368">
        <v>8805</v>
      </c>
      <c r="K13" s="369">
        <v>19.629481005885498</v>
      </c>
      <c r="L13" s="370">
        <v>3703</v>
      </c>
      <c r="M13" s="371">
        <v>42.055650198750712</v>
      </c>
      <c r="N13" s="370">
        <v>5102</v>
      </c>
      <c r="O13" s="372">
        <v>57.944349801249295</v>
      </c>
      <c r="P13" s="350"/>
      <c r="Q13" s="368">
        <v>8238</v>
      </c>
      <c r="R13" s="369">
        <v>18.365436062065278</v>
      </c>
      <c r="S13" s="370">
        <v>4979</v>
      </c>
      <c r="T13" s="371">
        <v>60.439427045399377</v>
      </c>
      <c r="U13" s="370">
        <v>3259</v>
      </c>
      <c r="V13" s="372">
        <v>39.56057295460063</v>
      </c>
      <c r="W13" s="350"/>
      <c r="X13" s="368">
        <v>27813</v>
      </c>
      <c r="Y13" s="369">
        <v>62.005082932049227</v>
      </c>
      <c r="Z13" s="370">
        <v>20231</v>
      </c>
      <c r="AA13" s="371">
        <v>72.739366483299179</v>
      </c>
      <c r="AB13" s="370">
        <v>7582</v>
      </c>
      <c r="AC13" s="372">
        <f t="shared" si="0"/>
        <v>27.260633516700821</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32810</v>
      </c>
      <c r="E14" s="365">
        <f t="shared" si="2"/>
        <v>21252</v>
      </c>
      <c r="F14" s="366">
        <f t="shared" si="3"/>
        <v>64.77293508076805</v>
      </c>
      <c r="G14" s="365">
        <f t="shared" si="4"/>
        <v>11558</v>
      </c>
      <c r="H14" s="367">
        <f t="shared" si="3"/>
        <v>35.227064919231942</v>
      </c>
      <c r="I14" s="350"/>
      <c r="J14" s="368">
        <v>7873</v>
      </c>
      <c r="K14" s="369">
        <v>23.995733008229198</v>
      </c>
      <c r="L14" s="370">
        <v>3221</v>
      </c>
      <c r="M14" s="371">
        <v>40.911977645116224</v>
      </c>
      <c r="N14" s="370">
        <v>4652</v>
      </c>
      <c r="O14" s="372">
        <v>59.088022354883783</v>
      </c>
      <c r="P14" s="350"/>
      <c r="Q14" s="368">
        <v>6769</v>
      </c>
      <c r="R14" s="369">
        <v>20.630905211825663</v>
      </c>
      <c r="S14" s="370">
        <v>4011</v>
      </c>
      <c r="T14" s="371">
        <v>59.255429162357807</v>
      </c>
      <c r="U14" s="370">
        <v>2758</v>
      </c>
      <c r="V14" s="372">
        <v>40.744570837642193</v>
      </c>
      <c r="W14" s="350"/>
      <c r="X14" s="368">
        <v>18168</v>
      </c>
      <c r="Y14" s="369">
        <v>55.373361779945142</v>
      </c>
      <c r="Z14" s="370">
        <v>14020</v>
      </c>
      <c r="AA14" s="371">
        <v>77.168648172611185</v>
      </c>
      <c r="AB14" s="370">
        <v>4148</v>
      </c>
      <c r="AC14" s="372">
        <f t="shared" si="0"/>
        <v>22.831351827388815</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31849</v>
      </c>
      <c r="E15" s="365">
        <f t="shared" si="2"/>
        <v>19710</v>
      </c>
      <c r="F15" s="366">
        <f t="shared" si="3"/>
        <v>61.88577349367327</v>
      </c>
      <c r="G15" s="365">
        <f t="shared" si="4"/>
        <v>12139</v>
      </c>
      <c r="H15" s="367">
        <f t="shared" si="3"/>
        <v>38.11422650632673</v>
      </c>
      <c r="I15" s="350"/>
      <c r="J15" s="368">
        <v>8591</v>
      </c>
      <c r="K15" s="369">
        <v>26.974159314264185</v>
      </c>
      <c r="L15" s="370">
        <v>3615</v>
      </c>
      <c r="M15" s="371">
        <v>42.078919799790476</v>
      </c>
      <c r="N15" s="370">
        <v>4976</v>
      </c>
      <c r="O15" s="372">
        <v>57.921080200209516</v>
      </c>
      <c r="P15" s="350"/>
      <c r="Q15" s="368">
        <v>6897</v>
      </c>
      <c r="R15" s="369">
        <v>21.655310998775469</v>
      </c>
      <c r="S15" s="370">
        <v>4119</v>
      </c>
      <c r="T15" s="371">
        <v>59.721618094823839</v>
      </c>
      <c r="U15" s="370">
        <v>2778</v>
      </c>
      <c r="V15" s="372">
        <v>40.278381905176161</v>
      </c>
      <c r="W15" s="350"/>
      <c r="X15" s="368">
        <v>16361</v>
      </c>
      <c r="Y15" s="369">
        <v>51.370529686960339</v>
      </c>
      <c r="Z15" s="370">
        <v>11976</v>
      </c>
      <c r="AA15" s="371">
        <v>73.198459751848915</v>
      </c>
      <c r="AB15" s="370">
        <v>4385</v>
      </c>
      <c r="AC15" s="372">
        <f t="shared" si="0"/>
        <v>26.801540248151092</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44273</v>
      </c>
      <c r="E16" s="365">
        <f t="shared" si="2"/>
        <v>25978</v>
      </c>
      <c r="F16" s="366">
        <f t="shared" si="3"/>
        <v>58.676845933187273</v>
      </c>
      <c r="G16" s="365">
        <f t="shared" si="4"/>
        <v>18295</v>
      </c>
      <c r="H16" s="367">
        <f t="shared" si="3"/>
        <v>41.323154066812727</v>
      </c>
      <c r="I16" s="350"/>
      <c r="J16" s="368">
        <v>17543</v>
      </c>
      <c r="K16" s="369">
        <v>39.624601901836328</v>
      </c>
      <c r="L16" s="370">
        <v>7170</v>
      </c>
      <c r="M16" s="371">
        <v>40.87100267913128</v>
      </c>
      <c r="N16" s="370">
        <v>10373</v>
      </c>
      <c r="O16" s="372">
        <v>59.128997320868727</v>
      </c>
      <c r="P16" s="350"/>
      <c r="Q16" s="368">
        <v>8876</v>
      </c>
      <c r="R16" s="369">
        <v>20.048336457886297</v>
      </c>
      <c r="S16" s="370">
        <v>5396</v>
      </c>
      <c r="T16" s="371">
        <v>60.793150067598013</v>
      </c>
      <c r="U16" s="370">
        <v>3480</v>
      </c>
      <c r="V16" s="372">
        <v>39.20684993240198</v>
      </c>
      <c r="W16" s="350"/>
      <c r="X16" s="368">
        <v>17854</v>
      </c>
      <c r="Y16" s="369">
        <v>40.327061640277364</v>
      </c>
      <c r="Z16" s="370">
        <v>13412</v>
      </c>
      <c r="AA16" s="371">
        <v>75.120421194130174</v>
      </c>
      <c r="AB16" s="370">
        <v>4442</v>
      </c>
      <c r="AC16" s="372">
        <f t="shared" si="0"/>
        <v>24.879578805869834</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18285</v>
      </c>
      <c r="E17" s="375">
        <f t="shared" si="2"/>
        <v>11431</v>
      </c>
      <c r="F17" s="376">
        <f t="shared" si="3"/>
        <v>62.515723270440247</v>
      </c>
      <c r="G17" s="375">
        <f t="shared" si="4"/>
        <v>6854</v>
      </c>
      <c r="H17" s="367">
        <f t="shared" si="3"/>
        <v>37.484276729559745</v>
      </c>
      <c r="I17" s="350"/>
      <c r="J17" s="377">
        <v>4729</v>
      </c>
      <c r="K17" s="378">
        <v>25.862729012852064</v>
      </c>
      <c r="L17" s="375">
        <v>1953</v>
      </c>
      <c r="M17" s="376">
        <v>41.298371748784099</v>
      </c>
      <c r="N17" s="375">
        <v>2776</v>
      </c>
      <c r="O17" s="372">
        <v>58.701628251215901</v>
      </c>
      <c r="P17" s="350"/>
      <c r="Q17" s="377">
        <v>3893</v>
      </c>
      <c r="R17" s="378">
        <v>21.290675417008476</v>
      </c>
      <c r="S17" s="375">
        <v>2179</v>
      </c>
      <c r="T17" s="376">
        <v>55.972257898792712</v>
      </c>
      <c r="U17" s="375">
        <v>1714</v>
      </c>
      <c r="V17" s="372">
        <v>44.027742101207295</v>
      </c>
      <c r="W17" s="350"/>
      <c r="X17" s="377">
        <v>9663</v>
      </c>
      <c r="Y17" s="378">
        <v>52.846595570139456</v>
      </c>
      <c r="Z17" s="375">
        <v>7299</v>
      </c>
      <c r="AA17" s="376">
        <v>75.535547966470034</v>
      </c>
      <c r="AB17" s="375">
        <v>2364</v>
      </c>
      <c r="AC17" s="372">
        <f t="shared" si="0"/>
        <v>24.464452033529959</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125746</v>
      </c>
      <c r="E18" s="365">
        <f t="shared" si="2"/>
        <v>79723</v>
      </c>
      <c r="F18" s="366">
        <f t="shared" si="3"/>
        <v>63.400028629141282</v>
      </c>
      <c r="G18" s="365">
        <f t="shared" si="4"/>
        <v>46023</v>
      </c>
      <c r="H18" s="367">
        <f t="shared" si="3"/>
        <v>36.599971370858711</v>
      </c>
      <c r="I18" s="350"/>
      <c r="J18" s="368">
        <v>26125</v>
      </c>
      <c r="K18" s="369">
        <v>20.776008779603327</v>
      </c>
      <c r="L18" s="370">
        <v>10923</v>
      </c>
      <c r="M18" s="371">
        <v>41.810526315789474</v>
      </c>
      <c r="N18" s="370">
        <v>15202</v>
      </c>
      <c r="O18" s="372">
        <v>58.189473684210526</v>
      </c>
      <c r="P18" s="350"/>
      <c r="Q18" s="368">
        <v>21590</v>
      </c>
      <c r="R18" s="369">
        <v>17.169532231641561</v>
      </c>
      <c r="S18" s="370">
        <v>12312</v>
      </c>
      <c r="T18" s="371">
        <v>57.026401111625759</v>
      </c>
      <c r="U18" s="370">
        <v>9278</v>
      </c>
      <c r="V18" s="372">
        <v>42.973598888374248</v>
      </c>
      <c r="W18" s="350"/>
      <c r="X18" s="368">
        <v>78031</v>
      </c>
      <c r="Y18" s="369">
        <v>62.054458988755115</v>
      </c>
      <c r="Z18" s="370">
        <v>56488</v>
      </c>
      <c r="AA18" s="371">
        <v>72.391741743665989</v>
      </c>
      <c r="AB18" s="370">
        <v>21543</v>
      </c>
      <c r="AC18" s="372">
        <f t="shared" si="0"/>
        <v>27.608258256334022</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76774</v>
      </c>
      <c r="E19" s="365">
        <f t="shared" si="2"/>
        <v>48735</v>
      </c>
      <c r="F19" s="366">
        <f t="shared" si="3"/>
        <v>63.478521374423636</v>
      </c>
      <c r="G19" s="365">
        <f t="shared" si="4"/>
        <v>28039</v>
      </c>
      <c r="H19" s="367">
        <f t="shared" si="3"/>
        <v>36.521478625576364</v>
      </c>
      <c r="I19" s="350"/>
      <c r="J19" s="368">
        <v>17355</v>
      </c>
      <c r="K19" s="369">
        <v>22.605309089014511</v>
      </c>
      <c r="L19" s="370">
        <v>7097</v>
      </c>
      <c r="M19" s="371">
        <v>40.893114376260442</v>
      </c>
      <c r="N19" s="370">
        <v>10258</v>
      </c>
      <c r="O19" s="372">
        <v>59.106885623739558</v>
      </c>
      <c r="P19" s="350"/>
      <c r="Q19" s="368">
        <v>13645</v>
      </c>
      <c r="R19" s="369">
        <v>17.772943965404956</v>
      </c>
      <c r="S19" s="370">
        <v>8476</v>
      </c>
      <c r="T19" s="371">
        <v>62.11799193843899</v>
      </c>
      <c r="U19" s="370">
        <v>5169</v>
      </c>
      <c r="V19" s="372">
        <v>37.88200806156101</v>
      </c>
      <c r="W19" s="350"/>
      <c r="X19" s="368">
        <v>45774</v>
      </c>
      <c r="Y19" s="369">
        <v>59.621746945580533</v>
      </c>
      <c r="Z19" s="370">
        <v>33162</v>
      </c>
      <c r="AA19" s="371">
        <v>72.447240791715814</v>
      </c>
      <c r="AB19" s="370">
        <v>12612</v>
      </c>
      <c r="AC19" s="372">
        <f t="shared" si="0"/>
        <v>27.552759208284179</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227099</v>
      </c>
      <c r="E20" s="365">
        <f t="shared" si="2"/>
        <v>143832</v>
      </c>
      <c r="F20" s="366">
        <f t="shared" si="3"/>
        <v>63.334492886362334</v>
      </c>
      <c r="G20" s="365">
        <f t="shared" si="4"/>
        <v>83267</v>
      </c>
      <c r="H20" s="367">
        <f t="shared" si="3"/>
        <v>36.665507113637666</v>
      </c>
      <c r="I20" s="350"/>
      <c r="J20" s="368">
        <v>58938</v>
      </c>
      <c r="K20" s="369">
        <v>25.952558135438728</v>
      </c>
      <c r="L20" s="370">
        <v>24973</v>
      </c>
      <c r="M20" s="371">
        <v>42.371644779259562</v>
      </c>
      <c r="N20" s="370">
        <v>33965</v>
      </c>
      <c r="O20" s="372">
        <v>57.628355220740431</v>
      </c>
      <c r="P20" s="350"/>
      <c r="Q20" s="368">
        <v>45575</v>
      </c>
      <c r="R20" s="369">
        <v>20.068340239278903</v>
      </c>
      <c r="S20" s="370">
        <v>27801</v>
      </c>
      <c r="T20" s="371">
        <v>61.000548546352164</v>
      </c>
      <c r="U20" s="370">
        <v>17774</v>
      </c>
      <c r="V20" s="372">
        <v>38.999451453647829</v>
      </c>
      <c r="W20" s="350"/>
      <c r="X20" s="368">
        <v>122586</v>
      </c>
      <c r="Y20" s="369">
        <v>53.979101625282368</v>
      </c>
      <c r="Z20" s="370">
        <v>91058</v>
      </c>
      <c r="AA20" s="371">
        <v>74.280912991695629</v>
      </c>
      <c r="AB20" s="370">
        <v>31528</v>
      </c>
      <c r="AC20" s="372">
        <f t="shared" si="0"/>
        <v>25.719087008304374</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163267</v>
      </c>
      <c r="E21" s="365">
        <f t="shared" si="2"/>
        <v>102116</v>
      </c>
      <c r="F21" s="366">
        <f t="shared" si="3"/>
        <v>62.545401091463681</v>
      </c>
      <c r="G21" s="365">
        <f t="shared" si="4"/>
        <v>61151</v>
      </c>
      <c r="H21" s="367">
        <f t="shared" si="3"/>
        <v>37.454598908536326</v>
      </c>
      <c r="I21" s="350"/>
      <c r="J21" s="368">
        <v>42621</v>
      </c>
      <c r="K21" s="369">
        <v>26.105091659674031</v>
      </c>
      <c r="L21" s="370">
        <v>17194</v>
      </c>
      <c r="M21" s="371">
        <v>40.341615635484857</v>
      </c>
      <c r="N21" s="370">
        <v>25427</v>
      </c>
      <c r="O21" s="372">
        <v>59.65838436451515</v>
      </c>
      <c r="P21" s="350"/>
      <c r="Q21" s="368">
        <v>33333</v>
      </c>
      <c r="R21" s="369">
        <v>20.41625068139918</v>
      </c>
      <c r="S21" s="370">
        <v>20331</v>
      </c>
      <c r="T21" s="371">
        <v>60.993609936099361</v>
      </c>
      <c r="U21" s="370">
        <v>13002</v>
      </c>
      <c r="V21" s="372">
        <v>39.006390063900639</v>
      </c>
      <c r="W21" s="350"/>
      <c r="X21" s="368">
        <v>87313</v>
      </c>
      <c r="Y21" s="369">
        <v>53.478657658926785</v>
      </c>
      <c r="Z21" s="370">
        <v>64591</v>
      </c>
      <c r="AA21" s="371">
        <v>73.976383814552236</v>
      </c>
      <c r="AB21" s="370">
        <v>22722</v>
      </c>
      <c r="AC21" s="372">
        <f t="shared" si="0"/>
        <v>26.023616185447757</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37195</v>
      </c>
      <c r="E22" s="365">
        <f t="shared" si="2"/>
        <v>23921</v>
      </c>
      <c r="F22" s="366">
        <f t="shared" si="3"/>
        <v>64.312407581664203</v>
      </c>
      <c r="G22" s="365">
        <f t="shared" si="4"/>
        <v>13274</v>
      </c>
      <c r="H22" s="367">
        <f t="shared" si="3"/>
        <v>35.687592418335797</v>
      </c>
      <c r="I22" s="350"/>
      <c r="J22" s="368">
        <v>9072</v>
      </c>
      <c r="K22" s="369">
        <v>24.39037505041</v>
      </c>
      <c r="L22" s="370">
        <v>3819</v>
      </c>
      <c r="M22" s="371">
        <v>42.096560846560848</v>
      </c>
      <c r="N22" s="370">
        <v>5253</v>
      </c>
      <c r="O22" s="372">
        <v>57.903439153439152</v>
      </c>
      <c r="P22" s="350"/>
      <c r="Q22" s="368">
        <v>6891</v>
      </c>
      <c r="R22" s="369">
        <v>18.526683694044898</v>
      </c>
      <c r="S22" s="370">
        <v>4263</v>
      </c>
      <c r="T22" s="371">
        <v>61.863299956464957</v>
      </c>
      <c r="U22" s="370">
        <v>2628</v>
      </c>
      <c r="V22" s="372">
        <v>38.136700043535043</v>
      </c>
      <c r="W22" s="350"/>
      <c r="X22" s="368">
        <v>21232</v>
      </c>
      <c r="Y22" s="369">
        <v>57.082941255545109</v>
      </c>
      <c r="Z22" s="370">
        <v>15839</v>
      </c>
      <c r="AA22" s="371">
        <v>74.599660889223813</v>
      </c>
      <c r="AB22" s="370">
        <v>5393</v>
      </c>
      <c r="AC22" s="372">
        <f t="shared" si="0"/>
        <v>25.400339110776187</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77075</v>
      </c>
      <c r="E23" s="365">
        <f t="shared" si="2"/>
        <v>47856</v>
      </c>
      <c r="F23" s="366">
        <f t="shared" si="3"/>
        <v>62.090171910476812</v>
      </c>
      <c r="G23" s="365">
        <f t="shared" si="4"/>
        <v>29219</v>
      </c>
      <c r="H23" s="367">
        <f t="shared" si="3"/>
        <v>37.909828089523188</v>
      </c>
      <c r="I23" s="350"/>
      <c r="J23" s="368">
        <v>22086</v>
      </c>
      <c r="K23" s="369">
        <v>28.655205968212783</v>
      </c>
      <c r="L23" s="370">
        <v>8504</v>
      </c>
      <c r="M23" s="371">
        <v>38.504029702073709</v>
      </c>
      <c r="N23" s="370">
        <v>13582</v>
      </c>
      <c r="O23" s="372">
        <v>61.495970297926284</v>
      </c>
      <c r="P23" s="350"/>
      <c r="Q23" s="368">
        <v>13458</v>
      </c>
      <c r="R23" s="369">
        <v>17.460914693480376</v>
      </c>
      <c r="S23" s="370">
        <v>7833</v>
      </c>
      <c r="T23" s="371">
        <v>58.203299152920195</v>
      </c>
      <c r="U23" s="370">
        <v>5625</v>
      </c>
      <c r="V23" s="372">
        <v>41.796700847079805</v>
      </c>
      <c r="W23" s="350"/>
      <c r="X23" s="368">
        <v>41531</v>
      </c>
      <c r="Y23" s="369">
        <v>53.883879338306841</v>
      </c>
      <c r="Z23" s="370">
        <v>31519</v>
      </c>
      <c r="AA23" s="371">
        <v>75.892706652861719</v>
      </c>
      <c r="AB23" s="370">
        <v>10012</v>
      </c>
      <c r="AC23" s="372">
        <f t="shared" si="0"/>
        <v>24.107293347138281</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189638</v>
      </c>
      <c r="E24" s="365">
        <f t="shared" si="2"/>
        <v>124252</v>
      </c>
      <c r="F24" s="366">
        <f t="shared" si="3"/>
        <v>65.52062350372816</v>
      </c>
      <c r="G24" s="365">
        <f t="shared" si="4"/>
        <v>65386</v>
      </c>
      <c r="H24" s="367">
        <f t="shared" si="3"/>
        <v>34.479376496271847</v>
      </c>
      <c r="I24" s="350"/>
      <c r="J24" s="368">
        <v>49788</v>
      </c>
      <c r="K24" s="369">
        <v>26.254231746801803</v>
      </c>
      <c r="L24" s="370">
        <v>22928</v>
      </c>
      <c r="M24" s="371">
        <v>46.051257331083796</v>
      </c>
      <c r="N24" s="370">
        <v>26860</v>
      </c>
      <c r="O24" s="372">
        <v>53.948742668916204</v>
      </c>
      <c r="P24" s="350"/>
      <c r="Q24" s="368">
        <v>33440</v>
      </c>
      <c r="R24" s="369">
        <v>17.633596642023221</v>
      </c>
      <c r="S24" s="370">
        <v>21182</v>
      </c>
      <c r="T24" s="371">
        <v>63.343301435406694</v>
      </c>
      <c r="U24" s="370">
        <v>12258</v>
      </c>
      <c r="V24" s="372">
        <v>36.656698564593306</v>
      </c>
      <c r="W24" s="350"/>
      <c r="X24" s="368">
        <v>106410</v>
      </c>
      <c r="Y24" s="369">
        <v>56.112171611174979</v>
      </c>
      <c r="Z24" s="370">
        <v>80142</v>
      </c>
      <c r="AA24" s="371">
        <v>75.314350155060623</v>
      </c>
      <c r="AB24" s="370">
        <v>26268</v>
      </c>
      <c r="AC24" s="372">
        <f t="shared" si="0"/>
        <v>24.685649844939388</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44420</v>
      </c>
      <c r="E25" s="365">
        <f t="shared" si="2"/>
        <v>25759</v>
      </c>
      <c r="F25" s="366">
        <f t="shared" si="3"/>
        <v>57.989644304367403</v>
      </c>
      <c r="G25" s="365">
        <f t="shared" si="4"/>
        <v>18661</v>
      </c>
      <c r="H25" s="367">
        <f t="shared" si="3"/>
        <v>42.010355695632597</v>
      </c>
      <c r="I25" s="350"/>
      <c r="J25" s="368">
        <v>16275</v>
      </c>
      <c r="K25" s="369">
        <v>36.638901395767668</v>
      </c>
      <c r="L25" s="370">
        <v>6057</v>
      </c>
      <c r="M25" s="371">
        <v>37.216589861751153</v>
      </c>
      <c r="N25" s="370">
        <v>10218</v>
      </c>
      <c r="O25" s="372">
        <v>62.783410138248854</v>
      </c>
      <c r="P25" s="350"/>
      <c r="Q25" s="368">
        <v>8693</v>
      </c>
      <c r="R25" s="369">
        <v>19.570013507429085</v>
      </c>
      <c r="S25" s="370">
        <v>5299</v>
      </c>
      <c r="T25" s="371">
        <v>60.95709191303348</v>
      </c>
      <c r="U25" s="370">
        <v>3394</v>
      </c>
      <c r="V25" s="372">
        <v>39.042908086966527</v>
      </c>
      <c r="W25" s="350"/>
      <c r="X25" s="368">
        <v>19452</v>
      </c>
      <c r="Y25" s="369">
        <v>43.791085096803236</v>
      </c>
      <c r="Z25" s="370">
        <v>14403</v>
      </c>
      <c r="AA25" s="371">
        <v>74.043800123380635</v>
      </c>
      <c r="AB25" s="370">
        <v>5049</v>
      </c>
      <c r="AC25" s="372">
        <f t="shared" si="0"/>
        <v>25.956199876619369</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16137</v>
      </c>
      <c r="E26" s="380">
        <f t="shared" si="2"/>
        <v>10301</v>
      </c>
      <c r="F26" s="381">
        <f t="shared" si="3"/>
        <v>63.834665675156479</v>
      </c>
      <c r="G26" s="380">
        <f t="shared" si="4"/>
        <v>5836</v>
      </c>
      <c r="H26" s="367">
        <f t="shared" si="3"/>
        <v>36.165334324843528</v>
      </c>
      <c r="I26" s="350"/>
      <c r="J26" s="377">
        <v>3396</v>
      </c>
      <c r="K26" s="378">
        <v>21.044803866889755</v>
      </c>
      <c r="L26" s="375">
        <v>1411</v>
      </c>
      <c r="M26" s="376">
        <v>41.548881036513549</v>
      </c>
      <c r="N26" s="375">
        <v>1985</v>
      </c>
      <c r="O26" s="372">
        <v>58.451118963486458</v>
      </c>
      <c r="P26" s="350"/>
      <c r="Q26" s="377">
        <v>2694</v>
      </c>
      <c r="R26" s="378">
        <v>16.694552890871908</v>
      </c>
      <c r="S26" s="375">
        <v>1504</v>
      </c>
      <c r="T26" s="376">
        <v>55.827765404602822</v>
      </c>
      <c r="U26" s="375">
        <v>1190</v>
      </c>
      <c r="V26" s="372">
        <v>44.172234595397178</v>
      </c>
      <c r="W26" s="350"/>
      <c r="X26" s="377">
        <v>10047</v>
      </c>
      <c r="Y26" s="378">
        <v>62.260643242238331</v>
      </c>
      <c r="Z26" s="375">
        <v>7386</v>
      </c>
      <c r="AA26" s="376">
        <v>73.514481934905945</v>
      </c>
      <c r="AB26" s="375">
        <v>2661</v>
      </c>
      <c r="AC26" s="372">
        <f t="shared" si="0"/>
        <v>26.485518065094059</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70589</v>
      </c>
      <c r="E27" s="380">
        <f t="shared" si="2"/>
        <v>43599</v>
      </c>
      <c r="F27" s="381">
        <f t="shared" si="3"/>
        <v>61.764580883707097</v>
      </c>
      <c r="G27" s="380">
        <f t="shared" si="4"/>
        <v>26990</v>
      </c>
      <c r="H27" s="367">
        <f t="shared" si="3"/>
        <v>38.23541911629291</v>
      </c>
      <c r="I27" s="350"/>
      <c r="J27" s="377">
        <v>17790</v>
      </c>
      <c r="K27" s="378">
        <v>25.202226975874424</v>
      </c>
      <c r="L27" s="375">
        <v>7007</v>
      </c>
      <c r="M27" s="376">
        <v>39.387296233839237</v>
      </c>
      <c r="N27" s="375">
        <v>10783</v>
      </c>
      <c r="O27" s="372">
        <v>60.61270376616077</v>
      </c>
      <c r="P27" s="350"/>
      <c r="Q27" s="377">
        <v>12964</v>
      </c>
      <c r="R27" s="378">
        <v>18.365467707433169</v>
      </c>
      <c r="S27" s="375">
        <v>7276</v>
      </c>
      <c r="T27" s="376">
        <v>56.124652884912066</v>
      </c>
      <c r="U27" s="375">
        <v>5688</v>
      </c>
      <c r="V27" s="372">
        <v>43.875347115087934</v>
      </c>
      <c r="W27" s="350"/>
      <c r="X27" s="377">
        <v>39835</v>
      </c>
      <c r="Y27" s="378">
        <v>56.4323053166924</v>
      </c>
      <c r="Z27" s="375">
        <v>29316</v>
      </c>
      <c r="AA27" s="376">
        <v>73.593573490648922</v>
      </c>
      <c r="AB27" s="375">
        <v>10519</v>
      </c>
      <c r="AC27" s="372">
        <f t="shared" si="0"/>
        <v>26.406426509351071</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9320</v>
      </c>
      <c r="E28" s="380">
        <f t="shared" si="2"/>
        <v>6116</v>
      </c>
      <c r="F28" s="381">
        <f t="shared" si="3"/>
        <v>65.622317596566532</v>
      </c>
      <c r="G28" s="380">
        <f t="shared" si="4"/>
        <v>3204</v>
      </c>
      <c r="H28" s="382">
        <f t="shared" si="3"/>
        <v>34.377682403433475</v>
      </c>
      <c r="I28" s="350"/>
      <c r="J28" s="377">
        <v>1557</v>
      </c>
      <c r="K28" s="378">
        <v>16.706008583690988</v>
      </c>
      <c r="L28" s="375">
        <v>661</v>
      </c>
      <c r="M28" s="376">
        <v>42.453436095054592</v>
      </c>
      <c r="N28" s="375">
        <v>896</v>
      </c>
      <c r="O28" s="383">
        <v>57.546563904945401</v>
      </c>
      <c r="P28" s="350"/>
      <c r="Q28" s="377">
        <v>1689</v>
      </c>
      <c r="R28" s="378">
        <v>18.122317596566521</v>
      </c>
      <c r="S28" s="375">
        <v>992</v>
      </c>
      <c r="T28" s="376">
        <v>58.732978093546471</v>
      </c>
      <c r="U28" s="375">
        <v>697</v>
      </c>
      <c r="V28" s="383">
        <v>41.267021906453522</v>
      </c>
      <c r="W28" s="350"/>
      <c r="X28" s="377">
        <v>6074</v>
      </c>
      <c r="Y28" s="378">
        <v>65.171673819742495</v>
      </c>
      <c r="Z28" s="375">
        <v>4463</v>
      </c>
      <c r="AA28" s="376">
        <v>73.477115574580182</v>
      </c>
      <c r="AB28" s="375">
        <v>1611</v>
      </c>
      <c r="AC28" s="383">
        <f t="shared" si="0"/>
        <v>26.522884425419825</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3690</v>
      </c>
      <c r="E29" s="386">
        <f t="shared" si="2"/>
        <v>1985</v>
      </c>
      <c r="F29" s="387">
        <f t="shared" si="3"/>
        <v>53.794037940379404</v>
      </c>
      <c r="G29" s="386">
        <f t="shared" si="4"/>
        <v>1705</v>
      </c>
      <c r="H29" s="388">
        <f t="shared" si="3"/>
        <v>46.205962059620596</v>
      </c>
      <c r="I29" s="350"/>
      <c r="J29" s="389">
        <v>2047</v>
      </c>
      <c r="K29" s="390">
        <v>55.474254742547423</v>
      </c>
      <c r="L29" s="391">
        <v>753</v>
      </c>
      <c r="M29" s="392">
        <v>36.785539814362487</v>
      </c>
      <c r="N29" s="391">
        <v>1294</v>
      </c>
      <c r="O29" s="393">
        <v>63.21446018563752</v>
      </c>
      <c r="P29" s="350"/>
      <c r="Q29" s="389">
        <v>558</v>
      </c>
      <c r="R29" s="390">
        <v>15.121951219512194</v>
      </c>
      <c r="S29" s="391">
        <v>392</v>
      </c>
      <c r="T29" s="392">
        <v>70.25089605734766</v>
      </c>
      <c r="U29" s="391">
        <v>166</v>
      </c>
      <c r="V29" s="393">
        <v>29.749103942652326</v>
      </c>
      <c r="W29" s="350"/>
      <c r="X29" s="389">
        <v>1085</v>
      </c>
      <c r="Y29" s="390">
        <v>29.403794037940379</v>
      </c>
      <c r="Z29" s="391">
        <v>840</v>
      </c>
      <c r="AA29" s="392">
        <v>77.41935483870968</v>
      </c>
      <c r="AB29" s="391">
        <v>245</v>
      </c>
      <c r="AC29" s="393">
        <f t="shared" si="0"/>
        <v>22.58064516129032</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0" customFormat="1" ht="18" customHeight="1" x14ac:dyDescent="0.35">
      <c r="B31" s="1232" t="s">
        <v>0</v>
      </c>
      <c r="D31" s="1233">
        <f>J31+Q31+X31</f>
        <v>1504725</v>
      </c>
      <c r="E31" s="1234">
        <f>L31+S31+Z31</f>
        <v>948857</v>
      </c>
      <c r="F31" s="1235">
        <f>E31/$D31*100</f>
        <v>63.058499061290277</v>
      </c>
      <c r="G31" s="1234">
        <f>N31+U31+AB31</f>
        <v>555868</v>
      </c>
      <c r="H31" s="1236">
        <f>G31/$D31*100</f>
        <v>36.94150093870973</v>
      </c>
      <c r="J31" s="1237">
        <f>SUM(J12:J29)</f>
        <v>403052</v>
      </c>
      <c r="K31" s="1238">
        <f>J31/$D31*100</f>
        <v>26.785758195019021</v>
      </c>
      <c r="L31" s="1234">
        <f>SUM(L12:L29)</f>
        <v>167003</v>
      </c>
      <c r="M31" s="1235">
        <f>L31/$J31*100</f>
        <v>41.434603971695964</v>
      </c>
      <c r="N31" s="1234">
        <f>SUM(N12:N29)</f>
        <v>236049</v>
      </c>
      <c r="O31" s="1239">
        <f>N31/$J31*100</f>
        <v>58.565396028304036</v>
      </c>
      <c r="Q31" s="1237">
        <f>SUM(Q12:Q29)</f>
        <v>289280</v>
      </c>
      <c r="R31" s="1238">
        <f>Q31/$D31*100</f>
        <v>19.224775291166161</v>
      </c>
      <c r="S31" s="1234">
        <f>SUM(S12:S29)</f>
        <v>177899</v>
      </c>
      <c r="T31" s="1235">
        <f>S31/$Q31*100</f>
        <v>61.497165376106203</v>
      </c>
      <c r="U31" s="1234">
        <f>SUM(U12:U29)</f>
        <v>111381</v>
      </c>
      <c r="V31" s="1239">
        <f>U31/$Q31*100</f>
        <v>38.502834623893804</v>
      </c>
      <c r="X31" s="1237">
        <f>SUM(X12:X29)</f>
        <v>812393</v>
      </c>
      <c r="Y31" s="1238">
        <f>X31/$D31*100</f>
        <v>53.989466513814818</v>
      </c>
      <c r="Z31" s="1234">
        <f>SUM(Z12:Z29)</f>
        <v>603955</v>
      </c>
      <c r="AA31" s="1235">
        <f>Z31/$X31*100</f>
        <v>74.342713440416148</v>
      </c>
      <c r="AB31" s="1234">
        <f>SUM(AB12:AB29)</f>
        <v>208438</v>
      </c>
      <c r="AC31" s="1239">
        <f>AB31/$X31*100</f>
        <v>25.657286559583849</v>
      </c>
      <c r="AD31" s="1276"/>
      <c r="AE31" s="1268"/>
      <c r="AF31" s="1268"/>
      <c r="AI31" s="591"/>
      <c r="AK31" s="1268"/>
      <c r="AL31" s="1268"/>
      <c r="AO31" s="591"/>
      <c r="AQ31" s="1268"/>
      <c r="AR31" s="1268"/>
      <c r="AU31" s="591"/>
      <c r="AW31" s="1268"/>
      <c r="AX31" s="1268"/>
      <c r="BA31" s="591"/>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390"/>
      <c r="C34" s="1390"/>
      <c r="D34" s="1390"/>
      <c r="E34" s="1390"/>
      <c r="F34" s="1390"/>
      <c r="G34" s="1390"/>
      <c r="H34" s="1390"/>
      <c r="I34" s="1390"/>
      <c r="J34" s="1390"/>
      <c r="K34" s="1390"/>
      <c r="L34" s="1390"/>
      <c r="M34" s="1390"/>
      <c r="N34" s="1390"/>
      <c r="O34" s="1390"/>
    </row>
    <row r="35" spans="2:15" s="329" customFormat="1" ht="29.25" customHeight="1" x14ac:dyDescent="0.25">
      <c r="B35" s="1391"/>
      <c r="C35" s="1391"/>
      <c r="D35" s="1391"/>
      <c r="E35" s="1391"/>
      <c r="F35" s="1391"/>
      <c r="G35" s="1391"/>
      <c r="H35" s="1391"/>
      <c r="I35" s="1391"/>
      <c r="J35" s="1391"/>
      <c r="K35" s="1391"/>
      <c r="L35" s="1391"/>
      <c r="M35" s="1391"/>
    </row>
    <row r="36" spans="2:15" s="329" customFormat="1" ht="4.5" customHeight="1" x14ac:dyDescent="0.25">
      <c r="B36" s="1381"/>
      <c r="C36" s="1381"/>
      <c r="D36" s="1381"/>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1" orientation="landscape" horizontalDpi="300" verticalDpi="300" r:id="rId1"/>
  <headerFooter alignWithMargins="0"/>
  <rowBreaks count="2" manualBreakCount="2">
    <brk id="34" max="25" man="1"/>
    <brk id="35" max="16383" man="1"/>
  </rowBreaks>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Hoja98">
    <tabColor theme="0"/>
    <pageSetUpPr fitToPage="1"/>
  </sheetPr>
  <dimension ref="A1:BA46"/>
  <sheetViews>
    <sheetView showGridLines="0" zoomScale="84" zoomScaleNormal="84"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31</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392"/>
      <c r="C2" s="1392"/>
    </row>
    <row r="3" spans="1:53" s="345" customFormat="1" ht="4.5" customHeight="1" x14ac:dyDescent="0.25">
      <c r="B3" s="1393"/>
      <c r="C3" s="1393"/>
    </row>
    <row r="4" spans="1:53" s="345" customFormat="1" ht="17.25" customHeight="1" x14ac:dyDescent="0.25">
      <c r="A4" s="1394" t="s">
        <v>424</v>
      </c>
      <c r="B4" s="1394"/>
      <c r="C4" s="1394"/>
      <c r="D4" s="1394"/>
      <c r="E4" s="1394"/>
      <c r="F4" s="1394"/>
      <c r="G4" s="1394"/>
      <c r="H4" s="1394"/>
      <c r="I4" s="1394"/>
      <c r="J4" s="1394"/>
      <c r="K4" s="1394"/>
      <c r="L4" s="1394"/>
      <c r="M4" s="1394"/>
      <c r="N4" s="1394"/>
      <c r="O4" s="1394"/>
      <c r="P4" s="1394"/>
      <c r="Q4" s="1394"/>
      <c r="R4" s="1394"/>
      <c r="S4" s="1394"/>
      <c r="T4" s="1394"/>
      <c r="U4" s="1394"/>
      <c r="V4" s="1394"/>
      <c r="W4" s="1394"/>
      <c r="X4" s="1394"/>
      <c r="Y4" s="1394"/>
      <c r="Z4" s="1394"/>
      <c r="AA4" s="1394"/>
      <c r="AB4" s="1394"/>
      <c r="AC4" s="1394"/>
    </row>
    <row r="5" spans="1:53" s="345" customFormat="1" ht="17.25" customHeight="1" x14ac:dyDescent="0.25">
      <c r="B5" s="1395" t="str">
        <f>porsaad!$B$6</f>
        <v>Situación a 30 de noviembre de 2024</v>
      </c>
      <c r="C5" s="1395"/>
      <c r="D5" s="1395"/>
      <c r="E5" s="1395"/>
      <c r="F5" s="1395"/>
      <c r="G5" s="1395"/>
      <c r="H5" s="1395"/>
      <c r="I5" s="1395"/>
      <c r="J5" s="1395"/>
      <c r="K5" s="1395"/>
      <c r="L5" s="1395"/>
      <c r="M5" s="1395"/>
      <c r="N5" s="1395"/>
      <c r="O5" s="1395"/>
      <c r="P5" s="1395"/>
      <c r="Q5" s="1395"/>
      <c r="R5" s="1395"/>
      <c r="S5" s="1395"/>
      <c r="T5" s="1395"/>
      <c r="U5" s="1395"/>
      <c r="V5" s="1395"/>
      <c r="W5" s="1395"/>
      <c r="X5" s="1395"/>
      <c r="Y5" s="1395"/>
      <c r="Z5" s="1395"/>
      <c r="AA5" s="1395"/>
      <c r="AB5" s="1395"/>
      <c r="AC5" s="1395"/>
    </row>
    <row r="6" spans="1:53" s="345" customFormat="1" ht="6" customHeight="1" x14ac:dyDescent="0.25"/>
    <row r="7" spans="1:53" s="322" customFormat="1" ht="12.75" customHeight="1" x14ac:dyDescent="0.25">
      <c r="A7" s="316"/>
      <c r="B7" s="1396" t="s">
        <v>12</v>
      </c>
      <c r="C7" s="317"/>
      <c r="D7" s="1399" t="s">
        <v>255</v>
      </c>
      <c r="E7" s="1400"/>
      <c r="F7" s="1400"/>
      <c r="G7" s="1400"/>
      <c r="H7" s="1400"/>
      <c r="I7" s="318"/>
      <c r="J7" s="1403"/>
      <c r="K7" s="1403"/>
      <c r="L7" s="1403"/>
      <c r="M7" s="1403"/>
      <c r="N7" s="1403"/>
      <c r="O7" s="1403"/>
      <c r="P7" s="318"/>
      <c r="Q7" s="1403"/>
      <c r="R7" s="1403"/>
      <c r="S7" s="1403"/>
      <c r="T7" s="1403"/>
      <c r="U7" s="1403"/>
      <c r="V7" s="1403"/>
      <c r="W7" s="318"/>
      <c r="X7" s="1403"/>
      <c r="Y7" s="1403"/>
      <c r="Z7" s="1403"/>
      <c r="AA7" s="1403"/>
      <c r="AB7" s="1403"/>
      <c r="AC7" s="1404"/>
      <c r="AD7" s="319"/>
      <c r="AE7" s="319"/>
      <c r="AF7" s="320"/>
      <c r="AG7" s="320"/>
      <c r="AH7" s="320"/>
      <c r="AI7" s="320"/>
      <c r="AJ7" s="320"/>
      <c r="AK7" s="320"/>
      <c r="AL7" s="321"/>
    </row>
    <row r="8" spans="1:53" s="322" customFormat="1" ht="33.75" customHeight="1" x14ac:dyDescent="0.25">
      <c r="A8" s="316"/>
      <c r="B8" s="1397"/>
      <c r="C8" s="317"/>
      <c r="D8" s="1401"/>
      <c r="E8" s="1402"/>
      <c r="F8" s="1402"/>
      <c r="G8" s="1402"/>
      <c r="H8" s="1402"/>
      <c r="I8" s="323"/>
      <c r="J8" s="1405" t="s">
        <v>256</v>
      </c>
      <c r="K8" s="1406"/>
      <c r="L8" s="1406"/>
      <c r="M8" s="1406"/>
      <c r="N8" s="1406"/>
      <c r="O8" s="1407"/>
      <c r="P8" s="317"/>
      <c r="Q8" s="1405" t="s">
        <v>257</v>
      </c>
      <c r="R8" s="1406"/>
      <c r="S8" s="1406"/>
      <c r="T8" s="1406"/>
      <c r="U8" s="1406"/>
      <c r="V8" s="1407"/>
      <c r="W8" s="317"/>
      <c r="X8" s="1405" t="s">
        <v>258</v>
      </c>
      <c r="Y8" s="1406"/>
      <c r="Z8" s="1406"/>
      <c r="AA8" s="1406"/>
      <c r="AB8" s="1406"/>
      <c r="AC8" s="1407"/>
      <c r="AD8" s="319"/>
      <c r="AE8" s="319"/>
      <c r="AF8" s="320"/>
      <c r="AG8" s="320"/>
      <c r="AH8" s="320"/>
      <c r="AI8" s="320"/>
      <c r="AJ8" s="320"/>
      <c r="AK8" s="320"/>
      <c r="AL8" s="321"/>
    </row>
    <row r="9" spans="1:53" s="322" customFormat="1" ht="21.75" customHeight="1" x14ac:dyDescent="0.25">
      <c r="A9" s="316"/>
      <c r="B9" s="1397"/>
      <c r="C9" s="317"/>
      <c r="D9" s="1408" t="s">
        <v>9</v>
      </c>
      <c r="E9" s="1409" t="s">
        <v>24</v>
      </c>
      <c r="F9" s="1410"/>
      <c r="G9" s="1409" t="s">
        <v>23</v>
      </c>
      <c r="H9" s="1411"/>
      <c r="I9" s="323"/>
      <c r="J9" s="1388" t="s">
        <v>9</v>
      </c>
      <c r="K9" s="1382" t="s">
        <v>267</v>
      </c>
      <c r="L9" s="1384" t="s">
        <v>24</v>
      </c>
      <c r="M9" s="1385"/>
      <c r="N9" s="1386" t="s">
        <v>23</v>
      </c>
      <c r="O9" s="1387"/>
      <c r="P9" s="317"/>
      <c r="Q9" s="1388" t="s">
        <v>9</v>
      </c>
      <c r="R9" s="1382" t="s">
        <v>267</v>
      </c>
      <c r="S9" s="1384" t="s">
        <v>24</v>
      </c>
      <c r="T9" s="1385"/>
      <c r="U9" s="1386" t="s">
        <v>23</v>
      </c>
      <c r="V9" s="1387"/>
      <c r="W9" s="317"/>
      <c r="X9" s="1388" t="s">
        <v>9</v>
      </c>
      <c r="Y9" s="1382" t="s">
        <v>267</v>
      </c>
      <c r="Z9" s="1384" t="s">
        <v>24</v>
      </c>
      <c r="AA9" s="1385"/>
      <c r="AB9" s="1386" t="s">
        <v>23</v>
      </c>
      <c r="AC9" s="1387"/>
      <c r="AD9" s="319"/>
      <c r="AE9" s="319"/>
      <c r="AF9" s="320"/>
      <c r="AG9" s="320"/>
      <c r="AH9" s="320"/>
      <c r="AI9" s="320"/>
      <c r="AJ9" s="320"/>
      <c r="AK9" s="320"/>
      <c r="AL9" s="321"/>
    </row>
    <row r="10" spans="1:53" s="322" customFormat="1" ht="36.75" customHeight="1" x14ac:dyDescent="0.25">
      <c r="A10" s="316"/>
      <c r="B10" s="1398"/>
      <c r="C10" s="317"/>
      <c r="D10" s="1389"/>
      <c r="E10" s="407" t="s">
        <v>9</v>
      </c>
      <c r="F10" s="403" t="s">
        <v>267</v>
      </c>
      <c r="G10" s="406" t="s">
        <v>9</v>
      </c>
      <c r="H10" s="886" t="s">
        <v>267</v>
      </c>
      <c r="I10" s="346"/>
      <c r="J10" s="1389"/>
      <c r="K10" s="1383"/>
      <c r="L10" s="404" t="s">
        <v>9</v>
      </c>
      <c r="M10" s="403" t="s">
        <v>267</v>
      </c>
      <c r="N10" s="407" t="s">
        <v>9</v>
      </c>
      <c r="O10" s="402" t="s">
        <v>267</v>
      </c>
      <c r="P10" s="347"/>
      <c r="Q10" s="1389"/>
      <c r="R10" s="1383"/>
      <c r="S10" s="404" t="s">
        <v>9</v>
      </c>
      <c r="T10" s="403" t="s">
        <v>267</v>
      </c>
      <c r="U10" s="407" t="s">
        <v>9</v>
      </c>
      <c r="V10" s="402" t="s">
        <v>267</v>
      </c>
      <c r="W10" s="347"/>
      <c r="X10" s="1389"/>
      <c r="Y10" s="1383"/>
      <c r="Z10" s="404" t="s">
        <v>9</v>
      </c>
      <c r="AA10" s="403" t="s">
        <v>267</v>
      </c>
      <c r="AB10" s="407" t="s">
        <v>9</v>
      </c>
      <c r="AC10" s="402" t="s">
        <v>267</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74480</v>
      </c>
      <c r="E12" s="352">
        <f>L12+S12+Z12</f>
        <v>43986</v>
      </c>
      <c r="F12" s="353">
        <f>E12/$D12*100</f>
        <v>59.057465091299676</v>
      </c>
      <c r="G12" s="352">
        <f>N12+U12+AB12</f>
        <v>30494</v>
      </c>
      <c r="H12" s="354">
        <f>G12/$D12*100</f>
        <v>40.942534908700324</v>
      </c>
      <c r="I12" s="350"/>
      <c r="J12" s="355">
        <f>L12+N12</f>
        <v>28149</v>
      </c>
      <c r="K12" s="356">
        <f>J12/$D12*100</f>
        <v>37.794038668098814</v>
      </c>
      <c r="L12" s="357">
        <v>11023</v>
      </c>
      <c r="M12" s="353">
        <v>39.159472805428258</v>
      </c>
      <c r="N12" s="357">
        <v>17126</v>
      </c>
      <c r="O12" s="358">
        <v>60.840527194571749</v>
      </c>
      <c r="P12" s="350"/>
      <c r="Q12" s="355">
        <v>12633</v>
      </c>
      <c r="R12" s="356">
        <v>16.961600429645543</v>
      </c>
      <c r="S12" s="357">
        <v>7241</v>
      </c>
      <c r="T12" s="353">
        <v>57.318135043140984</v>
      </c>
      <c r="U12" s="357">
        <v>5392</v>
      </c>
      <c r="V12" s="358">
        <v>42.681864956859023</v>
      </c>
      <c r="W12" s="350"/>
      <c r="X12" s="355">
        <v>33698</v>
      </c>
      <c r="Y12" s="356">
        <v>45.244360902255636</v>
      </c>
      <c r="Z12" s="357">
        <v>25722</v>
      </c>
      <c r="AA12" s="353">
        <v>76.33093952163334</v>
      </c>
      <c r="AB12" s="357">
        <v>7976</v>
      </c>
      <c r="AC12" s="358">
        <f t="shared" ref="AC12:AC29" si="0">AB12/$X12*100</f>
        <v>23.669060478366667</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13222</v>
      </c>
      <c r="E13" s="365">
        <f t="shared" ref="E13:E29" si="2">L13+S13+Z13</f>
        <v>8797</v>
      </c>
      <c r="F13" s="366">
        <f t="shared" ref="F13:H29" si="3">E13/$D13*100</f>
        <v>66.533050975646645</v>
      </c>
      <c r="G13" s="365">
        <f t="shared" ref="G13:G29" si="4">N13+U13+AB13</f>
        <v>4425</v>
      </c>
      <c r="H13" s="367">
        <f t="shared" si="3"/>
        <v>33.466949024353347</v>
      </c>
      <c r="I13" s="350"/>
      <c r="J13" s="368">
        <f t="shared" ref="J13:J29" si="5">L13+N13</f>
        <v>2399</v>
      </c>
      <c r="K13" s="369">
        <f t="shared" ref="K13:K29" si="6">J13/$D13*100</f>
        <v>18.144002420208743</v>
      </c>
      <c r="L13" s="370">
        <v>978</v>
      </c>
      <c r="M13" s="371">
        <v>40.766986244268445</v>
      </c>
      <c r="N13" s="370">
        <v>1421</v>
      </c>
      <c r="O13" s="372">
        <v>59.233013755731555</v>
      </c>
      <c r="P13" s="350"/>
      <c r="Q13" s="368">
        <v>2004</v>
      </c>
      <c r="R13" s="369">
        <v>15.156557253063077</v>
      </c>
      <c r="S13" s="370">
        <v>1165</v>
      </c>
      <c r="T13" s="371">
        <v>58.133732534930139</v>
      </c>
      <c r="U13" s="370">
        <v>839</v>
      </c>
      <c r="V13" s="372">
        <v>41.866267465069861</v>
      </c>
      <c r="W13" s="350"/>
      <c r="X13" s="368">
        <v>8819</v>
      </c>
      <c r="Y13" s="369">
        <v>66.69944032672818</v>
      </c>
      <c r="Z13" s="370">
        <v>6654</v>
      </c>
      <c r="AA13" s="371">
        <v>75.450731375439389</v>
      </c>
      <c r="AB13" s="370">
        <v>2165</v>
      </c>
      <c r="AC13" s="372">
        <f t="shared" si="0"/>
        <v>24.549268624560607</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7870</v>
      </c>
      <c r="E14" s="365">
        <f t="shared" si="2"/>
        <v>5261</v>
      </c>
      <c r="F14" s="366">
        <f t="shared" si="3"/>
        <v>66.848792884371036</v>
      </c>
      <c r="G14" s="365">
        <f t="shared" si="4"/>
        <v>2609</v>
      </c>
      <c r="H14" s="367">
        <f t="shared" si="3"/>
        <v>33.151207115628971</v>
      </c>
      <c r="I14" s="350"/>
      <c r="J14" s="368">
        <f t="shared" si="5"/>
        <v>1830</v>
      </c>
      <c r="K14" s="369">
        <f t="shared" si="6"/>
        <v>23.252858958068614</v>
      </c>
      <c r="L14" s="370">
        <v>742</v>
      </c>
      <c r="M14" s="371">
        <v>40.546448087431692</v>
      </c>
      <c r="N14" s="370">
        <v>1088</v>
      </c>
      <c r="O14" s="372">
        <v>59.453551912568301</v>
      </c>
      <c r="P14" s="350"/>
      <c r="Q14" s="368">
        <v>1434</v>
      </c>
      <c r="R14" s="369">
        <v>18.221092757306227</v>
      </c>
      <c r="S14" s="370">
        <v>851</v>
      </c>
      <c r="T14" s="371">
        <v>59.344490934449091</v>
      </c>
      <c r="U14" s="370">
        <v>583</v>
      </c>
      <c r="V14" s="372">
        <v>40.655509065550902</v>
      </c>
      <c r="W14" s="350"/>
      <c r="X14" s="368">
        <v>4606</v>
      </c>
      <c r="Y14" s="369">
        <v>58.526048284625155</v>
      </c>
      <c r="Z14" s="370">
        <v>3668</v>
      </c>
      <c r="AA14" s="371">
        <v>79.635258358662625</v>
      </c>
      <c r="AB14" s="370">
        <v>938</v>
      </c>
      <c r="AC14" s="372">
        <f t="shared" si="0"/>
        <v>20.364741641337385</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8009</v>
      </c>
      <c r="E15" s="365">
        <f t="shared" si="2"/>
        <v>5099</v>
      </c>
      <c r="F15" s="366">
        <f t="shared" si="3"/>
        <v>63.665875889624168</v>
      </c>
      <c r="G15" s="365">
        <f t="shared" si="4"/>
        <v>2910</v>
      </c>
      <c r="H15" s="367">
        <f t="shared" si="3"/>
        <v>36.334124110375825</v>
      </c>
      <c r="I15" s="350"/>
      <c r="J15" s="368">
        <f t="shared" si="5"/>
        <v>1877</v>
      </c>
      <c r="K15" s="369">
        <f t="shared" si="6"/>
        <v>23.436134348857536</v>
      </c>
      <c r="L15" s="370">
        <v>726</v>
      </c>
      <c r="M15" s="371">
        <v>38.678742674480553</v>
      </c>
      <c r="N15" s="370">
        <v>1151</v>
      </c>
      <c r="O15" s="372">
        <v>61.32125732551944</v>
      </c>
      <c r="P15" s="350"/>
      <c r="Q15" s="368">
        <v>1410</v>
      </c>
      <c r="R15" s="369">
        <v>17.605194156573855</v>
      </c>
      <c r="S15" s="370">
        <v>819</v>
      </c>
      <c r="T15" s="371">
        <v>58.085106382978722</v>
      </c>
      <c r="U15" s="370">
        <v>591</v>
      </c>
      <c r="V15" s="372">
        <v>41.914893617021278</v>
      </c>
      <c r="W15" s="350"/>
      <c r="X15" s="368">
        <v>4722</v>
      </c>
      <c r="Y15" s="369">
        <v>58.958671494568613</v>
      </c>
      <c r="Z15" s="370">
        <v>3554</v>
      </c>
      <c r="AA15" s="371">
        <v>75.264718339686581</v>
      </c>
      <c r="AB15" s="370">
        <v>1168</v>
      </c>
      <c r="AC15" s="372">
        <f t="shared" si="0"/>
        <v>24.735281660313426</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14936</v>
      </c>
      <c r="E16" s="365">
        <f t="shared" si="2"/>
        <v>9063</v>
      </c>
      <c r="F16" s="366">
        <f t="shared" si="3"/>
        <v>60.678896625602576</v>
      </c>
      <c r="G16" s="365">
        <f t="shared" si="4"/>
        <v>5873</v>
      </c>
      <c r="H16" s="367">
        <f t="shared" si="3"/>
        <v>39.321103374397431</v>
      </c>
      <c r="I16" s="350"/>
      <c r="J16" s="368">
        <f t="shared" si="5"/>
        <v>5350</v>
      </c>
      <c r="K16" s="369">
        <f t="shared" si="6"/>
        <v>35.819496518478843</v>
      </c>
      <c r="L16" s="370">
        <v>2189</v>
      </c>
      <c r="M16" s="371">
        <v>40.915887850467293</v>
      </c>
      <c r="N16" s="370">
        <v>3161</v>
      </c>
      <c r="O16" s="372">
        <v>59.084112149532707</v>
      </c>
      <c r="P16" s="350"/>
      <c r="Q16" s="368">
        <v>2602</v>
      </c>
      <c r="R16" s="369">
        <v>17.420996250669525</v>
      </c>
      <c r="S16" s="370">
        <v>1491</v>
      </c>
      <c r="T16" s="371">
        <v>57.302075326671783</v>
      </c>
      <c r="U16" s="370">
        <v>1111</v>
      </c>
      <c r="V16" s="372">
        <v>42.69792467332821</v>
      </c>
      <c r="W16" s="350"/>
      <c r="X16" s="368">
        <v>6984</v>
      </c>
      <c r="Y16" s="369">
        <v>46.759507230851632</v>
      </c>
      <c r="Z16" s="370">
        <v>5383</v>
      </c>
      <c r="AA16" s="371">
        <v>77.076174112256595</v>
      </c>
      <c r="AB16" s="370">
        <v>1601</v>
      </c>
      <c r="AC16" s="372">
        <f t="shared" si="0"/>
        <v>22.923825887743412</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5338</v>
      </c>
      <c r="E17" s="375">
        <f t="shared" si="2"/>
        <v>3426</v>
      </c>
      <c r="F17" s="376">
        <f t="shared" si="3"/>
        <v>64.181341326339464</v>
      </c>
      <c r="G17" s="375">
        <f t="shared" si="4"/>
        <v>1912</v>
      </c>
      <c r="H17" s="367">
        <f t="shared" si="3"/>
        <v>35.818658673660551</v>
      </c>
      <c r="I17" s="350"/>
      <c r="J17" s="377">
        <f t="shared" si="5"/>
        <v>1319</v>
      </c>
      <c r="K17" s="378">
        <f t="shared" si="6"/>
        <v>24.709629074559761</v>
      </c>
      <c r="L17" s="375">
        <v>533</v>
      </c>
      <c r="M17" s="376">
        <v>40.409401061410158</v>
      </c>
      <c r="N17" s="375">
        <v>786</v>
      </c>
      <c r="O17" s="372">
        <v>59.590598938589842</v>
      </c>
      <c r="P17" s="350"/>
      <c r="Q17" s="377">
        <v>1004</v>
      </c>
      <c r="R17" s="378">
        <v>18.80854252529037</v>
      </c>
      <c r="S17" s="375">
        <v>561</v>
      </c>
      <c r="T17" s="376">
        <v>55.876494023904378</v>
      </c>
      <c r="U17" s="375">
        <v>443</v>
      </c>
      <c r="V17" s="372">
        <v>44.123505976095615</v>
      </c>
      <c r="W17" s="350"/>
      <c r="X17" s="377">
        <v>3015</v>
      </c>
      <c r="Y17" s="378">
        <v>56.481828400149872</v>
      </c>
      <c r="Z17" s="375">
        <v>2332</v>
      </c>
      <c r="AA17" s="376">
        <v>77.346600331674964</v>
      </c>
      <c r="AB17" s="375">
        <v>683</v>
      </c>
      <c r="AC17" s="372">
        <f t="shared" si="0"/>
        <v>22.65339966832504</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35075</v>
      </c>
      <c r="E18" s="365">
        <f t="shared" si="2"/>
        <v>22950</v>
      </c>
      <c r="F18" s="366">
        <f t="shared" si="3"/>
        <v>65.431218816821101</v>
      </c>
      <c r="G18" s="365">
        <f t="shared" si="4"/>
        <v>12125</v>
      </c>
      <c r="H18" s="367">
        <f t="shared" si="3"/>
        <v>34.568781183178906</v>
      </c>
      <c r="I18" s="350"/>
      <c r="J18" s="368">
        <f t="shared" si="5"/>
        <v>6796</v>
      </c>
      <c r="K18" s="369">
        <f t="shared" si="6"/>
        <v>19.375623663578047</v>
      </c>
      <c r="L18" s="370">
        <v>2809</v>
      </c>
      <c r="M18" s="371">
        <v>41.333137139493822</v>
      </c>
      <c r="N18" s="370">
        <v>3987</v>
      </c>
      <c r="O18" s="372">
        <v>58.666862860506171</v>
      </c>
      <c r="P18" s="350"/>
      <c r="Q18" s="368">
        <v>5140</v>
      </c>
      <c r="R18" s="369">
        <v>14.654312188168211</v>
      </c>
      <c r="S18" s="370">
        <v>2873</v>
      </c>
      <c r="T18" s="371">
        <v>55.894941634241249</v>
      </c>
      <c r="U18" s="370">
        <v>2267</v>
      </c>
      <c r="V18" s="372">
        <v>44.105058365758751</v>
      </c>
      <c r="W18" s="350"/>
      <c r="X18" s="368">
        <v>23139</v>
      </c>
      <c r="Y18" s="369">
        <v>65.970064148253741</v>
      </c>
      <c r="Z18" s="370">
        <v>17268</v>
      </c>
      <c r="AA18" s="371">
        <v>74.627252690263191</v>
      </c>
      <c r="AB18" s="370">
        <v>5871</v>
      </c>
      <c r="AC18" s="372">
        <f t="shared" si="0"/>
        <v>25.372747309736809</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23176</v>
      </c>
      <c r="E19" s="365">
        <f t="shared" si="2"/>
        <v>14808</v>
      </c>
      <c r="F19" s="366">
        <f t="shared" si="3"/>
        <v>63.893683120469447</v>
      </c>
      <c r="G19" s="365">
        <f t="shared" si="4"/>
        <v>8368</v>
      </c>
      <c r="H19" s="367">
        <f t="shared" si="3"/>
        <v>36.106316879530546</v>
      </c>
      <c r="I19" s="350"/>
      <c r="J19" s="368">
        <f t="shared" si="5"/>
        <v>5369</v>
      </c>
      <c r="K19" s="369">
        <f t="shared" si="6"/>
        <v>23.166206420434932</v>
      </c>
      <c r="L19" s="370">
        <v>2105</v>
      </c>
      <c r="M19" s="371">
        <v>39.206556155708697</v>
      </c>
      <c r="N19" s="370">
        <v>3264</v>
      </c>
      <c r="O19" s="372">
        <v>60.793443844291303</v>
      </c>
      <c r="P19" s="350"/>
      <c r="Q19" s="368">
        <v>3275</v>
      </c>
      <c r="R19" s="369">
        <v>14.130997583707284</v>
      </c>
      <c r="S19" s="370">
        <v>1943</v>
      </c>
      <c r="T19" s="371">
        <v>59.328244274809158</v>
      </c>
      <c r="U19" s="370">
        <v>1332</v>
      </c>
      <c r="V19" s="372">
        <v>40.671755725190842</v>
      </c>
      <c r="W19" s="350"/>
      <c r="X19" s="368">
        <v>14532</v>
      </c>
      <c r="Y19" s="369">
        <v>62.702795995857784</v>
      </c>
      <c r="Z19" s="370">
        <v>10760</v>
      </c>
      <c r="AA19" s="371">
        <v>74.043490228461323</v>
      </c>
      <c r="AB19" s="370">
        <v>3772</v>
      </c>
      <c r="AC19" s="372">
        <f t="shared" si="0"/>
        <v>25.95650977153867</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45728</v>
      </c>
      <c r="E20" s="365">
        <f t="shared" si="2"/>
        <v>28890</v>
      </c>
      <c r="F20" s="366">
        <f t="shared" si="3"/>
        <v>63.177921623512944</v>
      </c>
      <c r="G20" s="365">
        <f t="shared" si="4"/>
        <v>16838</v>
      </c>
      <c r="H20" s="367">
        <f t="shared" si="3"/>
        <v>36.822078376487056</v>
      </c>
      <c r="I20" s="350"/>
      <c r="J20" s="368">
        <f t="shared" si="5"/>
        <v>12827</v>
      </c>
      <c r="K20" s="369">
        <f t="shared" si="6"/>
        <v>28.050647305808258</v>
      </c>
      <c r="L20" s="370">
        <v>5289</v>
      </c>
      <c r="M20" s="371">
        <v>41.233335932018399</v>
      </c>
      <c r="N20" s="370">
        <v>7538</v>
      </c>
      <c r="O20" s="372">
        <v>58.766664067981601</v>
      </c>
      <c r="P20" s="350"/>
      <c r="Q20" s="368">
        <v>7355</v>
      </c>
      <c r="R20" s="369">
        <v>16.084237228831348</v>
      </c>
      <c r="S20" s="370">
        <v>4160</v>
      </c>
      <c r="T20" s="371">
        <v>56.56016315431679</v>
      </c>
      <c r="U20" s="370">
        <v>3195</v>
      </c>
      <c r="V20" s="372">
        <v>43.43983684568321</v>
      </c>
      <c r="W20" s="350"/>
      <c r="X20" s="368">
        <v>25546</v>
      </c>
      <c r="Y20" s="369">
        <v>55.86511546536039</v>
      </c>
      <c r="Z20" s="370">
        <v>19441</v>
      </c>
      <c r="AA20" s="371">
        <v>76.101933766538792</v>
      </c>
      <c r="AB20" s="370">
        <v>6105</v>
      </c>
      <c r="AC20" s="372">
        <f t="shared" si="0"/>
        <v>23.898066233461208</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46329</v>
      </c>
      <c r="E21" s="365">
        <f t="shared" si="2"/>
        <v>30038</v>
      </c>
      <c r="F21" s="366">
        <f t="shared" si="3"/>
        <v>64.83627965205379</v>
      </c>
      <c r="G21" s="365">
        <f t="shared" si="4"/>
        <v>16291</v>
      </c>
      <c r="H21" s="367">
        <f t="shared" si="3"/>
        <v>35.16372034794621</v>
      </c>
      <c r="I21" s="350"/>
      <c r="J21" s="368">
        <f t="shared" si="5"/>
        <v>10006</v>
      </c>
      <c r="K21" s="369">
        <f t="shared" si="6"/>
        <v>21.597703382330721</v>
      </c>
      <c r="L21" s="370">
        <v>4091</v>
      </c>
      <c r="M21" s="371">
        <v>40.885468718768735</v>
      </c>
      <c r="N21" s="370">
        <v>5915</v>
      </c>
      <c r="O21" s="372">
        <v>59.114531281231265</v>
      </c>
      <c r="P21" s="350"/>
      <c r="Q21" s="368">
        <v>8134</v>
      </c>
      <c r="R21" s="369">
        <v>17.557037708562671</v>
      </c>
      <c r="S21" s="370">
        <v>4631</v>
      </c>
      <c r="T21" s="371">
        <v>56.933857880501591</v>
      </c>
      <c r="U21" s="370">
        <v>3503</v>
      </c>
      <c r="V21" s="372">
        <v>43.066142119498402</v>
      </c>
      <c r="W21" s="350"/>
      <c r="X21" s="368">
        <v>28189</v>
      </c>
      <c r="Y21" s="369">
        <v>60.845258909106605</v>
      </c>
      <c r="Z21" s="370">
        <v>21316</v>
      </c>
      <c r="AA21" s="371">
        <v>75.618148923338893</v>
      </c>
      <c r="AB21" s="370">
        <v>6873</v>
      </c>
      <c r="AC21" s="372">
        <f t="shared" si="0"/>
        <v>24.381851076661111</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12574</v>
      </c>
      <c r="E22" s="365">
        <f t="shared" si="2"/>
        <v>8286</v>
      </c>
      <c r="F22" s="366">
        <f t="shared" si="3"/>
        <v>65.897884523620164</v>
      </c>
      <c r="G22" s="365">
        <f t="shared" si="4"/>
        <v>4288</v>
      </c>
      <c r="H22" s="367">
        <f t="shared" si="3"/>
        <v>34.102115476379829</v>
      </c>
      <c r="I22" s="350"/>
      <c r="J22" s="368">
        <f t="shared" si="5"/>
        <v>2671</v>
      </c>
      <c r="K22" s="369">
        <f t="shared" si="6"/>
        <v>21.242245904246857</v>
      </c>
      <c r="L22" s="370">
        <v>1100</v>
      </c>
      <c r="M22" s="371">
        <v>41.183077499064019</v>
      </c>
      <c r="N22" s="370">
        <v>1571</v>
      </c>
      <c r="O22" s="372">
        <v>58.816922500935974</v>
      </c>
      <c r="P22" s="350"/>
      <c r="Q22" s="368">
        <v>1939</v>
      </c>
      <c r="R22" s="369">
        <v>15.420709400349928</v>
      </c>
      <c r="S22" s="370">
        <v>1110</v>
      </c>
      <c r="T22" s="371">
        <v>57.246003094378551</v>
      </c>
      <c r="U22" s="370">
        <v>829</v>
      </c>
      <c r="V22" s="372">
        <v>42.753996905621456</v>
      </c>
      <c r="W22" s="350"/>
      <c r="X22" s="368">
        <v>7964</v>
      </c>
      <c r="Y22" s="369">
        <v>63.337044695403208</v>
      </c>
      <c r="Z22" s="370">
        <v>6076</v>
      </c>
      <c r="AA22" s="371">
        <v>76.293319939728775</v>
      </c>
      <c r="AB22" s="370">
        <v>1888</v>
      </c>
      <c r="AC22" s="372">
        <f t="shared" si="0"/>
        <v>23.706680060271221</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25890</v>
      </c>
      <c r="E23" s="365">
        <f t="shared" si="2"/>
        <v>17335</v>
      </c>
      <c r="F23" s="366">
        <f t="shared" si="3"/>
        <v>66.95635380455775</v>
      </c>
      <c r="G23" s="365">
        <f t="shared" si="4"/>
        <v>8555</v>
      </c>
      <c r="H23" s="367">
        <f t="shared" si="3"/>
        <v>33.043646195442257</v>
      </c>
      <c r="I23" s="350"/>
      <c r="J23" s="368">
        <f t="shared" si="5"/>
        <v>5262</v>
      </c>
      <c r="K23" s="369">
        <f t="shared" si="6"/>
        <v>20.324449594438008</v>
      </c>
      <c r="L23" s="370">
        <v>2239</v>
      </c>
      <c r="M23" s="371">
        <v>42.550361079437479</v>
      </c>
      <c r="N23" s="370">
        <v>3023</v>
      </c>
      <c r="O23" s="372">
        <v>57.449638920562528</v>
      </c>
      <c r="P23" s="350"/>
      <c r="Q23" s="368">
        <v>4179</v>
      </c>
      <c r="R23" s="369">
        <v>16.141367323290844</v>
      </c>
      <c r="S23" s="370">
        <v>2364</v>
      </c>
      <c r="T23" s="371">
        <v>56.568557071069634</v>
      </c>
      <c r="U23" s="370">
        <v>1815</v>
      </c>
      <c r="V23" s="372">
        <v>43.431442928930366</v>
      </c>
      <c r="W23" s="350"/>
      <c r="X23" s="368">
        <v>16449</v>
      </c>
      <c r="Y23" s="369">
        <v>63.534183082271142</v>
      </c>
      <c r="Z23" s="370">
        <v>12732</v>
      </c>
      <c r="AA23" s="371">
        <v>77.402881634141892</v>
      </c>
      <c r="AB23" s="370">
        <v>3717</v>
      </c>
      <c r="AC23" s="372">
        <f t="shared" si="0"/>
        <v>22.597118365858108</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63179</v>
      </c>
      <c r="E24" s="365">
        <f t="shared" si="2"/>
        <v>42280</v>
      </c>
      <c r="F24" s="366">
        <f t="shared" si="3"/>
        <v>66.920970575665962</v>
      </c>
      <c r="G24" s="365">
        <f t="shared" si="4"/>
        <v>20899</v>
      </c>
      <c r="H24" s="367">
        <f t="shared" si="3"/>
        <v>33.079029424334031</v>
      </c>
      <c r="I24" s="350"/>
      <c r="J24" s="368">
        <f t="shared" si="5"/>
        <v>15568</v>
      </c>
      <c r="K24" s="369">
        <f t="shared" si="6"/>
        <v>24.641099099384288</v>
      </c>
      <c r="L24" s="370">
        <v>7548</v>
      </c>
      <c r="M24" s="371">
        <v>48.484069886947587</v>
      </c>
      <c r="N24" s="370">
        <v>8020</v>
      </c>
      <c r="O24" s="372">
        <v>51.515930113052413</v>
      </c>
      <c r="P24" s="350"/>
      <c r="Q24" s="368">
        <v>9462</v>
      </c>
      <c r="R24" s="369">
        <v>14.97649535446905</v>
      </c>
      <c r="S24" s="370">
        <v>5577</v>
      </c>
      <c r="T24" s="371">
        <v>58.941027266962585</v>
      </c>
      <c r="U24" s="370">
        <v>3885</v>
      </c>
      <c r="V24" s="372">
        <v>41.058972733037415</v>
      </c>
      <c r="W24" s="350"/>
      <c r="X24" s="368">
        <v>38149</v>
      </c>
      <c r="Y24" s="369">
        <v>60.382405546146664</v>
      </c>
      <c r="Z24" s="370">
        <v>29155</v>
      </c>
      <c r="AA24" s="371">
        <v>76.424021599517673</v>
      </c>
      <c r="AB24" s="370">
        <v>8994</v>
      </c>
      <c r="AC24" s="372">
        <f t="shared" si="0"/>
        <v>23.57597840048232</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13593</v>
      </c>
      <c r="E25" s="365">
        <f t="shared" si="2"/>
        <v>7694</v>
      </c>
      <c r="F25" s="366">
        <f t="shared" si="3"/>
        <v>56.602663135437361</v>
      </c>
      <c r="G25" s="365">
        <f t="shared" si="4"/>
        <v>5899</v>
      </c>
      <c r="H25" s="367">
        <f t="shared" si="3"/>
        <v>43.397336864562639</v>
      </c>
      <c r="I25" s="350"/>
      <c r="J25" s="368">
        <f t="shared" si="5"/>
        <v>5197</v>
      </c>
      <c r="K25" s="369">
        <f t="shared" si="6"/>
        <v>38.232913999852862</v>
      </c>
      <c r="L25" s="370">
        <v>1858</v>
      </c>
      <c r="M25" s="371">
        <v>35.751395035597461</v>
      </c>
      <c r="N25" s="370">
        <v>3339</v>
      </c>
      <c r="O25" s="372">
        <v>64.248604964402546</v>
      </c>
      <c r="P25" s="350"/>
      <c r="Q25" s="368">
        <v>2025</v>
      </c>
      <c r="R25" s="369">
        <v>14.897373648201281</v>
      </c>
      <c r="S25" s="370">
        <v>1065</v>
      </c>
      <c r="T25" s="371">
        <v>52.592592592592588</v>
      </c>
      <c r="U25" s="370">
        <v>960</v>
      </c>
      <c r="V25" s="372">
        <v>47.407407407407412</v>
      </c>
      <c r="W25" s="350"/>
      <c r="X25" s="368">
        <v>6371</v>
      </c>
      <c r="Y25" s="369">
        <v>46.86971235194585</v>
      </c>
      <c r="Z25" s="370">
        <v>4771</v>
      </c>
      <c r="AA25" s="371">
        <v>74.886203107832358</v>
      </c>
      <c r="AB25" s="370">
        <v>1600</v>
      </c>
      <c r="AC25" s="372">
        <f t="shared" si="0"/>
        <v>25.113796892167635</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3236</v>
      </c>
      <c r="E26" s="380">
        <f t="shared" si="2"/>
        <v>2192</v>
      </c>
      <c r="F26" s="381">
        <f t="shared" si="3"/>
        <v>67.737948084054395</v>
      </c>
      <c r="G26" s="380">
        <f t="shared" si="4"/>
        <v>1044</v>
      </c>
      <c r="H26" s="367">
        <f t="shared" si="3"/>
        <v>32.262051915945612</v>
      </c>
      <c r="I26" s="350"/>
      <c r="J26" s="377">
        <f t="shared" si="5"/>
        <v>641</v>
      </c>
      <c r="K26" s="378">
        <f t="shared" si="6"/>
        <v>19.808405438813352</v>
      </c>
      <c r="L26" s="375">
        <v>306</v>
      </c>
      <c r="M26" s="376">
        <v>47.737909516380654</v>
      </c>
      <c r="N26" s="375">
        <v>335</v>
      </c>
      <c r="O26" s="372">
        <v>52.262090483619353</v>
      </c>
      <c r="P26" s="350"/>
      <c r="Q26" s="377">
        <v>487</v>
      </c>
      <c r="R26" s="378">
        <v>15.049443757725586</v>
      </c>
      <c r="S26" s="375">
        <v>276</v>
      </c>
      <c r="T26" s="376">
        <v>56.67351129363449</v>
      </c>
      <c r="U26" s="375">
        <v>211</v>
      </c>
      <c r="V26" s="372">
        <v>43.326488706365502</v>
      </c>
      <c r="W26" s="350"/>
      <c r="X26" s="377">
        <v>2108</v>
      </c>
      <c r="Y26" s="378">
        <v>65.142150803461064</v>
      </c>
      <c r="Z26" s="375">
        <v>1610</v>
      </c>
      <c r="AA26" s="376">
        <v>76.375711574952561</v>
      </c>
      <c r="AB26" s="375">
        <v>498</v>
      </c>
      <c r="AC26" s="372">
        <f t="shared" si="0"/>
        <v>23.624288425047439</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17325</v>
      </c>
      <c r="E27" s="380">
        <f t="shared" si="2"/>
        <v>11573</v>
      </c>
      <c r="F27" s="381">
        <f t="shared" si="3"/>
        <v>66.7994227994228</v>
      </c>
      <c r="G27" s="380">
        <f t="shared" si="4"/>
        <v>5752</v>
      </c>
      <c r="H27" s="367">
        <f t="shared" si="3"/>
        <v>33.2005772005772</v>
      </c>
      <c r="I27" s="350"/>
      <c r="J27" s="377">
        <f t="shared" si="5"/>
        <v>3346</v>
      </c>
      <c r="K27" s="378">
        <f t="shared" si="6"/>
        <v>19.313131313131311</v>
      </c>
      <c r="L27" s="375">
        <v>1394</v>
      </c>
      <c r="M27" s="376">
        <v>41.661685594739986</v>
      </c>
      <c r="N27" s="375">
        <v>1952</v>
      </c>
      <c r="O27" s="372">
        <v>58.338314405260014</v>
      </c>
      <c r="P27" s="350"/>
      <c r="Q27" s="377">
        <v>2615</v>
      </c>
      <c r="R27" s="378">
        <v>15.093795093795093</v>
      </c>
      <c r="S27" s="375">
        <v>1470</v>
      </c>
      <c r="T27" s="376">
        <v>56.214149139579348</v>
      </c>
      <c r="U27" s="375">
        <v>1145</v>
      </c>
      <c r="V27" s="372">
        <v>43.785850860420652</v>
      </c>
      <c r="W27" s="350"/>
      <c r="X27" s="377">
        <v>11364</v>
      </c>
      <c r="Y27" s="378">
        <v>65.593073593073598</v>
      </c>
      <c r="Z27" s="375">
        <v>8709</v>
      </c>
      <c r="AA27" s="376">
        <v>76.636747624076023</v>
      </c>
      <c r="AB27" s="375">
        <v>2655</v>
      </c>
      <c r="AC27" s="372">
        <f t="shared" si="0"/>
        <v>23.36325237592397</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2333</v>
      </c>
      <c r="E28" s="380">
        <f t="shared" si="2"/>
        <v>1516</v>
      </c>
      <c r="F28" s="381">
        <f t="shared" si="3"/>
        <v>64.980711530218599</v>
      </c>
      <c r="G28" s="380">
        <f t="shared" si="4"/>
        <v>817</v>
      </c>
      <c r="H28" s="382">
        <f t="shared" si="3"/>
        <v>35.019288469781394</v>
      </c>
      <c r="I28" s="350"/>
      <c r="J28" s="377">
        <f t="shared" si="5"/>
        <v>506</v>
      </c>
      <c r="K28" s="378">
        <f t="shared" si="6"/>
        <v>21.688812687526791</v>
      </c>
      <c r="L28" s="375">
        <v>221</v>
      </c>
      <c r="M28" s="376">
        <v>43.675889328063242</v>
      </c>
      <c r="N28" s="375">
        <v>285</v>
      </c>
      <c r="O28" s="383">
        <v>56.324110671936758</v>
      </c>
      <c r="P28" s="350"/>
      <c r="Q28" s="377">
        <v>349</v>
      </c>
      <c r="R28" s="378">
        <v>14.959279897128161</v>
      </c>
      <c r="S28" s="375">
        <v>195</v>
      </c>
      <c r="T28" s="376">
        <v>55.873925501432666</v>
      </c>
      <c r="U28" s="375">
        <v>154</v>
      </c>
      <c r="V28" s="383">
        <v>44.126074498567334</v>
      </c>
      <c r="W28" s="350"/>
      <c r="X28" s="377">
        <v>1478</v>
      </c>
      <c r="Y28" s="378">
        <v>63.351907415345053</v>
      </c>
      <c r="Z28" s="375">
        <v>1100</v>
      </c>
      <c r="AA28" s="376">
        <v>74.424898511502022</v>
      </c>
      <c r="AB28" s="375">
        <v>378</v>
      </c>
      <c r="AC28" s="383">
        <f t="shared" si="0"/>
        <v>25.575101488497971</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1188</v>
      </c>
      <c r="E29" s="386">
        <f t="shared" si="2"/>
        <v>635</v>
      </c>
      <c r="F29" s="387">
        <f t="shared" si="3"/>
        <v>53.45117845117845</v>
      </c>
      <c r="G29" s="386">
        <f t="shared" si="4"/>
        <v>553</v>
      </c>
      <c r="H29" s="388">
        <f t="shared" si="3"/>
        <v>46.54882154882155</v>
      </c>
      <c r="I29" s="350"/>
      <c r="J29" s="389">
        <f t="shared" si="5"/>
        <v>646</v>
      </c>
      <c r="K29" s="390">
        <f t="shared" si="6"/>
        <v>54.377104377104381</v>
      </c>
      <c r="L29" s="391">
        <v>245</v>
      </c>
      <c r="M29" s="392">
        <v>37.925696594427244</v>
      </c>
      <c r="N29" s="391">
        <v>401</v>
      </c>
      <c r="O29" s="393">
        <v>62.074303405572749</v>
      </c>
      <c r="P29" s="350"/>
      <c r="Q29" s="389">
        <v>168</v>
      </c>
      <c r="R29" s="390">
        <v>14.14141414141414</v>
      </c>
      <c r="S29" s="391">
        <v>103</v>
      </c>
      <c r="T29" s="392">
        <v>61.30952380952381</v>
      </c>
      <c r="U29" s="391">
        <v>65</v>
      </c>
      <c r="V29" s="393">
        <v>38.69047619047619</v>
      </c>
      <c r="W29" s="350"/>
      <c r="X29" s="389">
        <v>374</v>
      </c>
      <c r="Y29" s="390">
        <v>31.481481481481481</v>
      </c>
      <c r="Z29" s="391">
        <v>287</v>
      </c>
      <c r="AA29" s="392">
        <v>76.737967914438499</v>
      </c>
      <c r="AB29" s="391">
        <v>87</v>
      </c>
      <c r="AC29" s="393">
        <f t="shared" si="0"/>
        <v>23.262032085561497</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32" t="s">
        <v>0</v>
      </c>
      <c r="C31" s="320"/>
      <c r="D31" s="1233">
        <f>J31+Q31+X31</f>
        <v>413481</v>
      </c>
      <c r="E31" s="1234">
        <f>L31+S31+Z31</f>
        <v>263829</v>
      </c>
      <c r="F31" s="1235">
        <f>E31/$D31*100</f>
        <v>63.806801279865347</v>
      </c>
      <c r="G31" s="1234">
        <f>N31+U31+AB31</f>
        <v>149652</v>
      </c>
      <c r="H31" s="1236">
        <f>G31/$D31*100</f>
        <v>36.19319872013466</v>
      </c>
      <c r="I31" s="320"/>
      <c r="J31" s="1237">
        <f>SUM(J12:J29)</f>
        <v>109759</v>
      </c>
      <c r="K31" s="1238">
        <f>J31/$D31*100</f>
        <v>26.54511331838706</v>
      </c>
      <c r="L31" s="1234">
        <f>SUM(L12:L29)</f>
        <v>45396</v>
      </c>
      <c r="M31" s="1235">
        <f>L31/$J31*100</f>
        <v>41.35970626554542</v>
      </c>
      <c r="N31" s="1234">
        <f>SUM(N12:N29)</f>
        <v>64363</v>
      </c>
      <c r="O31" s="1239">
        <f>N31/$J31*100</f>
        <v>58.640293734454573</v>
      </c>
      <c r="P31" s="320"/>
      <c r="Q31" s="1237">
        <f>SUM(Q12:Q29)</f>
        <v>66215</v>
      </c>
      <c r="R31" s="1238">
        <f>Q31/$D31*100</f>
        <v>16.014036920680759</v>
      </c>
      <c r="S31" s="1234">
        <f>SUM(S12:S29)</f>
        <v>37895</v>
      </c>
      <c r="T31" s="1235">
        <f>S31/$Q31*100</f>
        <v>57.230234841048102</v>
      </c>
      <c r="U31" s="1234">
        <f>SUM(U12:U29)</f>
        <v>28320</v>
      </c>
      <c r="V31" s="1239">
        <f>U31/$Q31*100</f>
        <v>42.769765158951898</v>
      </c>
      <c r="W31" s="320"/>
      <c r="X31" s="1237">
        <f>SUM(X12:X29)</f>
        <v>237507</v>
      </c>
      <c r="Y31" s="1238">
        <f>X31/$D31*100</f>
        <v>57.440849760932181</v>
      </c>
      <c r="Z31" s="1234">
        <f>SUM(Z12:Z29)</f>
        <v>180538</v>
      </c>
      <c r="AA31" s="1235">
        <f>Z31/$X31*100</f>
        <v>76.013759594454058</v>
      </c>
      <c r="AB31" s="1234">
        <f>SUM(AB12:AB29)</f>
        <v>56969</v>
      </c>
      <c r="AC31" s="1239">
        <f>AB31/$X31*100</f>
        <v>23.986240405545942</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390"/>
      <c r="C34" s="1390"/>
      <c r="D34" s="1390"/>
      <c r="E34" s="1390"/>
      <c r="F34" s="1390"/>
      <c r="G34" s="1390"/>
      <c r="H34" s="1390"/>
      <c r="I34" s="1390"/>
      <c r="J34" s="1390"/>
      <c r="K34" s="1390"/>
      <c r="L34" s="1390"/>
      <c r="M34" s="1390"/>
      <c r="N34" s="1390"/>
      <c r="O34" s="1390"/>
    </row>
    <row r="35" spans="2:15" s="329" customFormat="1" ht="29.25" customHeight="1" x14ac:dyDescent="0.25">
      <c r="B35" s="1391"/>
      <c r="C35" s="1391"/>
      <c r="D35" s="1391"/>
      <c r="E35" s="1391"/>
      <c r="F35" s="1391"/>
      <c r="G35" s="1391"/>
      <c r="H35" s="1391"/>
      <c r="I35" s="1391"/>
      <c r="J35" s="1391"/>
      <c r="K35" s="1391"/>
      <c r="L35" s="1391"/>
      <c r="M35" s="1391"/>
    </row>
    <row r="36" spans="2:15" s="329" customFormat="1" ht="4.5" customHeight="1" x14ac:dyDescent="0.25">
      <c r="B36" s="1381"/>
      <c r="C36" s="1381"/>
      <c r="D36" s="1381"/>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1" orientation="landscape" horizontalDpi="300" verticalDpi="300" r:id="rId1"/>
  <headerFooter alignWithMargins="0"/>
  <rowBreaks count="2" manualBreakCount="2">
    <brk id="34" max="25" man="1"/>
    <brk id="35" max="16383" man="1"/>
  </rowBreaks>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Hoja99">
    <tabColor theme="0"/>
    <pageSetUpPr fitToPage="1"/>
  </sheetPr>
  <dimension ref="A1:BA46"/>
  <sheetViews>
    <sheetView showGridLines="0" zoomScaleNormal="100"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49</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392"/>
      <c r="C2" s="1392"/>
    </row>
    <row r="3" spans="1:53" s="345" customFormat="1" ht="4.5" customHeight="1" x14ac:dyDescent="0.25">
      <c r="B3" s="1393"/>
      <c r="C3" s="1393"/>
    </row>
    <row r="4" spans="1:53" s="345" customFormat="1" ht="17.25" customHeight="1" x14ac:dyDescent="0.25">
      <c r="A4" s="1394" t="s">
        <v>423</v>
      </c>
      <c r="B4" s="1394"/>
      <c r="C4" s="1394"/>
      <c r="D4" s="1394"/>
      <c r="E4" s="1394"/>
      <c r="F4" s="1394"/>
      <c r="G4" s="1394"/>
      <c r="H4" s="1394"/>
      <c r="I4" s="1394"/>
      <c r="J4" s="1394"/>
      <c r="K4" s="1394"/>
      <c r="L4" s="1394"/>
      <c r="M4" s="1394"/>
      <c r="N4" s="1394"/>
      <c r="O4" s="1394"/>
      <c r="P4" s="1394"/>
      <c r="Q4" s="1394"/>
      <c r="R4" s="1394"/>
      <c r="S4" s="1394"/>
      <c r="T4" s="1394"/>
      <c r="U4" s="1394"/>
      <c r="V4" s="1394"/>
      <c r="W4" s="1394"/>
      <c r="X4" s="1394"/>
      <c r="Y4" s="1394"/>
      <c r="Z4" s="1394"/>
      <c r="AA4" s="1394"/>
      <c r="AB4" s="1394"/>
      <c r="AC4" s="1394"/>
    </row>
    <row r="5" spans="1:53" s="345" customFormat="1" ht="17.25" customHeight="1" x14ac:dyDescent="0.25">
      <c r="B5" s="1395" t="str">
        <f>porsaad!$B$6</f>
        <v>Situación a 30 de noviembre de 2024</v>
      </c>
      <c r="C5" s="1395"/>
      <c r="D5" s="1395"/>
      <c r="E5" s="1395"/>
      <c r="F5" s="1395"/>
      <c r="G5" s="1395"/>
      <c r="H5" s="1395"/>
      <c r="I5" s="1395"/>
      <c r="J5" s="1395"/>
      <c r="K5" s="1395"/>
      <c r="L5" s="1395"/>
      <c r="M5" s="1395"/>
      <c r="N5" s="1395"/>
      <c r="O5" s="1395"/>
      <c r="P5" s="1395"/>
      <c r="Q5" s="1395"/>
      <c r="R5" s="1395"/>
      <c r="S5" s="1395"/>
      <c r="T5" s="1395"/>
      <c r="U5" s="1395"/>
      <c r="V5" s="1395"/>
      <c r="W5" s="1395"/>
      <c r="X5" s="1395"/>
      <c r="Y5" s="1395"/>
      <c r="Z5" s="1395"/>
      <c r="AA5" s="1395"/>
      <c r="AB5" s="1395"/>
      <c r="AC5" s="1395"/>
    </row>
    <row r="6" spans="1:53" s="345" customFormat="1" ht="6" customHeight="1" x14ac:dyDescent="0.25"/>
    <row r="7" spans="1:53" s="322" customFormat="1" ht="12.75" customHeight="1" x14ac:dyDescent="0.25">
      <c r="A7" s="316"/>
      <c r="B7" s="1396" t="s">
        <v>12</v>
      </c>
      <c r="C7" s="317"/>
      <c r="D7" s="1399" t="s">
        <v>259</v>
      </c>
      <c r="E7" s="1400"/>
      <c r="F7" s="1400"/>
      <c r="G7" s="1400"/>
      <c r="H7" s="1400"/>
      <c r="I7" s="318"/>
      <c r="J7" s="1403"/>
      <c r="K7" s="1403"/>
      <c r="L7" s="1403"/>
      <c r="M7" s="1403"/>
      <c r="N7" s="1403"/>
      <c r="O7" s="1403"/>
      <c r="P7" s="318"/>
      <c r="Q7" s="1403"/>
      <c r="R7" s="1403"/>
      <c r="S7" s="1403"/>
      <c r="T7" s="1403"/>
      <c r="U7" s="1403"/>
      <c r="V7" s="1403"/>
      <c r="W7" s="318"/>
      <c r="X7" s="1403"/>
      <c r="Y7" s="1403"/>
      <c r="Z7" s="1403"/>
      <c r="AA7" s="1403"/>
      <c r="AB7" s="1403"/>
      <c r="AC7" s="1404"/>
      <c r="AD7" s="319"/>
      <c r="AE7" s="319"/>
      <c r="AF7" s="320"/>
      <c r="AG7" s="320"/>
      <c r="AH7" s="320"/>
      <c r="AI7" s="320"/>
      <c r="AJ7" s="320"/>
      <c r="AK7" s="320"/>
      <c r="AL7" s="321"/>
    </row>
    <row r="8" spans="1:53" s="322" customFormat="1" ht="33.75" customHeight="1" x14ac:dyDescent="0.25">
      <c r="A8" s="316"/>
      <c r="B8" s="1397"/>
      <c r="C8" s="317"/>
      <c r="D8" s="1401"/>
      <c r="E8" s="1402"/>
      <c r="F8" s="1402"/>
      <c r="G8" s="1402"/>
      <c r="H8" s="1402"/>
      <c r="I8" s="323"/>
      <c r="J8" s="1405" t="s">
        <v>260</v>
      </c>
      <c r="K8" s="1406"/>
      <c r="L8" s="1406"/>
      <c r="M8" s="1406"/>
      <c r="N8" s="1406"/>
      <c r="O8" s="1407"/>
      <c r="P8" s="317"/>
      <c r="Q8" s="1405" t="s">
        <v>261</v>
      </c>
      <c r="R8" s="1406"/>
      <c r="S8" s="1406"/>
      <c r="T8" s="1406"/>
      <c r="U8" s="1406"/>
      <c r="V8" s="1407"/>
      <c r="W8" s="317"/>
      <c r="X8" s="1405" t="s">
        <v>262</v>
      </c>
      <c r="Y8" s="1406"/>
      <c r="Z8" s="1406"/>
      <c r="AA8" s="1406"/>
      <c r="AB8" s="1406"/>
      <c r="AC8" s="1407"/>
      <c r="AD8" s="319"/>
      <c r="AE8" s="319"/>
      <c r="AF8" s="320"/>
      <c r="AG8" s="320"/>
      <c r="AH8" s="320"/>
      <c r="AI8" s="320"/>
      <c r="AJ8" s="320"/>
      <c r="AK8" s="320"/>
      <c r="AL8" s="321"/>
    </row>
    <row r="9" spans="1:53" s="322" customFormat="1" ht="21.75" customHeight="1" x14ac:dyDescent="0.25">
      <c r="A9" s="316"/>
      <c r="B9" s="1397"/>
      <c r="C9" s="317"/>
      <c r="D9" s="1408" t="s">
        <v>9</v>
      </c>
      <c r="E9" s="1409" t="s">
        <v>24</v>
      </c>
      <c r="F9" s="1410"/>
      <c r="G9" s="1409" t="s">
        <v>23</v>
      </c>
      <c r="H9" s="1411"/>
      <c r="I9" s="323"/>
      <c r="J9" s="1388" t="s">
        <v>9</v>
      </c>
      <c r="K9" s="1382" t="s">
        <v>267</v>
      </c>
      <c r="L9" s="1384" t="s">
        <v>24</v>
      </c>
      <c r="M9" s="1385"/>
      <c r="N9" s="1386" t="s">
        <v>23</v>
      </c>
      <c r="O9" s="1387"/>
      <c r="P9" s="317"/>
      <c r="Q9" s="1388" t="s">
        <v>9</v>
      </c>
      <c r="R9" s="1382" t="s">
        <v>267</v>
      </c>
      <c r="S9" s="1384" t="s">
        <v>24</v>
      </c>
      <c r="T9" s="1385"/>
      <c r="U9" s="1386" t="s">
        <v>23</v>
      </c>
      <c r="V9" s="1387"/>
      <c r="W9" s="317"/>
      <c r="X9" s="1388" t="s">
        <v>9</v>
      </c>
      <c r="Y9" s="1382" t="s">
        <v>267</v>
      </c>
      <c r="Z9" s="1384" t="s">
        <v>24</v>
      </c>
      <c r="AA9" s="1385"/>
      <c r="AB9" s="1386" t="s">
        <v>23</v>
      </c>
      <c r="AC9" s="1387"/>
      <c r="AD9" s="319"/>
      <c r="AE9" s="319"/>
      <c r="AF9" s="320"/>
      <c r="AG9" s="320"/>
      <c r="AH9" s="320"/>
      <c r="AI9" s="320"/>
      <c r="AJ9" s="320"/>
      <c r="AK9" s="320"/>
      <c r="AL9" s="321"/>
    </row>
    <row r="10" spans="1:53" s="322" customFormat="1" ht="36.75" customHeight="1" x14ac:dyDescent="0.25">
      <c r="A10" s="316"/>
      <c r="B10" s="1398"/>
      <c r="C10" s="317"/>
      <c r="D10" s="1389"/>
      <c r="E10" s="407" t="s">
        <v>9</v>
      </c>
      <c r="F10" s="403" t="s">
        <v>267</v>
      </c>
      <c r="G10" s="406" t="s">
        <v>9</v>
      </c>
      <c r="H10" s="886" t="s">
        <v>267</v>
      </c>
      <c r="I10" s="346"/>
      <c r="J10" s="1389"/>
      <c r="K10" s="1383"/>
      <c r="L10" s="404" t="s">
        <v>9</v>
      </c>
      <c r="M10" s="403" t="s">
        <v>267</v>
      </c>
      <c r="N10" s="407" t="s">
        <v>9</v>
      </c>
      <c r="O10" s="402" t="s">
        <v>267</v>
      </c>
      <c r="P10" s="347"/>
      <c r="Q10" s="1389"/>
      <c r="R10" s="1383"/>
      <c r="S10" s="404" t="s">
        <v>9</v>
      </c>
      <c r="T10" s="403" t="s">
        <v>267</v>
      </c>
      <c r="U10" s="407" t="s">
        <v>9</v>
      </c>
      <c r="V10" s="402" t="s">
        <v>267</v>
      </c>
      <c r="W10" s="347"/>
      <c r="X10" s="1389"/>
      <c r="Y10" s="1383"/>
      <c r="Z10" s="404" t="s">
        <v>9</v>
      </c>
      <c r="AA10" s="403" t="s">
        <v>267</v>
      </c>
      <c r="AB10" s="407" t="s">
        <v>9</v>
      </c>
      <c r="AC10" s="402" t="s">
        <v>267</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131471</v>
      </c>
      <c r="E12" s="352">
        <f>L12+S12+Z12</f>
        <v>82905</v>
      </c>
      <c r="F12" s="353">
        <f>E12/$D12*100</f>
        <v>63.059534041727836</v>
      </c>
      <c r="G12" s="352">
        <f>N12+U12+AB12</f>
        <v>48566</v>
      </c>
      <c r="H12" s="354">
        <f>G12/$D12*100</f>
        <v>36.940465958272171</v>
      </c>
      <c r="I12" s="350"/>
      <c r="J12" s="355">
        <f>L12+N12</f>
        <v>40302</v>
      </c>
      <c r="K12" s="356">
        <f>J12/$D12*100</f>
        <v>30.654669090521864</v>
      </c>
      <c r="L12" s="357">
        <v>16290</v>
      </c>
      <c r="M12" s="353">
        <v>40.41983028137561</v>
      </c>
      <c r="N12" s="357">
        <v>24012</v>
      </c>
      <c r="O12" s="358">
        <v>59.58016971862439</v>
      </c>
      <c r="P12" s="350"/>
      <c r="Q12" s="355">
        <v>25983</v>
      </c>
      <c r="R12" s="356">
        <v>19.763293806238639</v>
      </c>
      <c r="S12" s="357">
        <v>16610</v>
      </c>
      <c r="T12" s="353">
        <v>63.926413424161957</v>
      </c>
      <c r="U12" s="357">
        <v>9373</v>
      </c>
      <c r="V12" s="358">
        <v>36.073586575838043</v>
      </c>
      <c r="W12" s="350"/>
      <c r="X12" s="355">
        <v>65186</v>
      </c>
      <c r="Y12" s="356">
        <v>49.582037103239493</v>
      </c>
      <c r="Z12" s="357">
        <v>50005</v>
      </c>
      <c r="AA12" s="353">
        <v>76.711257018378177</v>
      </c>
      <c r="AB12" s="357">
        <v>15181</v>
      </c>
      <c r="AC12" s="358">
        <f t="shared" ref="AC12:AC29" si="0">AB12/$X12*100</f>
        <v>23.288742981621819</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15997</v>
      </c>
      <c r="E13" s="365">
        <f t="shared" ref="E13:E29" si="2">L13+S13+Z13</f>
        <v>10073</v>
      </c>
      <c r="F13" s="366">
        <f t="shared" ref="F13:H29" si="3">E13/$D13*100</f>
        <v>62.968056510595737</v>
      </c>
      <c r="G13" s="365">
        <f t="shared" ref="G13:G29" si="4">N13+U13+AB13</f>
        <v>5924</v>
      </c>
      <c r="H13" s="367">
        <f t="shared" si="3"/>
        <v>37.031943489404263</v>
      </c>
      <c r="I13" s="350"/>
      <c r="J13" s="368">
        <f t="shared" ref="J13:J29" si="5">L13+N13</f>
        <v>3399</v>
      </c>
      <c r="K13" s="369">
        <f t="shared" ref="K13:K29" si="6">J13/$D13*100</f>
        <v>21.247733950115645</v>
      </c>
      <c r="L13" s="370">
        <v>1384</v>
      </c>
      <c r="M13" s="371">
        <v>40.717858193586345</v>
      </c>
      <c r="N13" s="370">
        <v>2015</v>
      </c>
      <c r="O13" s="372">
        <v>59.282141806413648</v>
      </c>
      <c r="P13" s="350"/>
      <c r="Q13" s="368">
        <v>2814</v>
      </c>
      <c r="R13" s="369">
        <v>17.590798274676501</v>
      </c>
      <c r="S13" s="370">
        <v>1646</v>
      </c>
      <c r="T13" s="371">
        <v>58.493248045486858</v>
      </c>
      <c r="U13" s="370">
        <v>1168</v>
      </c>
      <c r="V13" s="372">
        <v>41.506751954513149</v>
      </c>
      <c r="W13" s="350"/>
      <c r="X13" s="368">
        <v>9784</v>
      </c>
      <c r="Y13" s="369">
        <v>61.161467775207853</v>
      </c>
      <c r="Z13" s="370">
        <v>7043</v>
      </c>
      <c r="AA13" s="371">
        <v>71.984873262469335</v>
      </c>
      <c r="AB13" s="370">
        <v>2741</v>
      </c>
      <c r="AC13" s="372">
        <f t="shared" si="0"/>
        <v>28.015126737530661</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10928</v>
      </c>
      <c r="E14" s="365">
        <f t="shared" si="2"/>
        <v>7042</v>
      </c>
      <c r="F14" s="366">
        <f t="shared" si="3"/>
        <v>64.439970717423137</v>
      </c>
      <c r="G14" s="365">
        <f t="shared" si="4"/>
        <v>3886</v>
      </c>
      <c r="H14" s="367">
        <f t="shared" si="3"/>
        <v>35.560029282576863</v>
      </c>
      <c r="I14" s="350"/>
      <c r="J14" s="368">
        <f t="shared" si="5"/>
        <v>2690</v>
      </c>
      <c r="K14" s="369">
        <f t="shared" si="6"/>
        <v>24.615666178623719</v>
      </c>
      <c r="L14" s="370">
        <v>1049</v>
      </c>
      <c r="M14" s="371">
        <v>38.996282527881043</v>
      </c>
      <c r="N14" s="370">
        <v>1641</v>
      </c>
      <c r="O14" s="372">
        <v>61.003717472118957</v>
      </c>
      <c r="P14" s="350"/>
      <c r="Q14" s="368">
        <v>2187</v>
      </c>
      <c r="R14" s="369">
        <v>20.012811127379209</v>
      </c>
      <c r="S14" s="370">
        <v>1298</v>
      </c>
      <c r="T14" s="371">
        <v>59.350708733424781</v>
      </c>
      <c r="U14" s="370">
        <v>889</v>
      </c>
      <c r="V14" s="372">
        <v>40.649291266575219</v>
      </c>
      <c r="W14" s="350"/>
      <c r="X14" s="368">
        <v>6051</v>
      </c>
      <c r="Y14" s="369">
        <v>55.371522693997079</v>
      </c>
      <c r="Z14" s="370">
        <v>4695</v>
      </c>
      <c r="AA14" s="371">
        <v>77.590480912245908</v>
      </c>
      <c r="AB14" s="370">
        <v>1356</v>
      </c>
      <c r="AC14" s="372">
        <f t="shared" si="0"/>
        <v>22.409519087754092</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10489</v>
      </c>
      <c r="E15" s="365">
        <f t="shared" si="2"/>
        <v>6240</v>
      </c>
      <c r="F15" s="366">
        <f t="shared" si="3"/>
        <v>59.490895223567541</v>
      </c>
      <c r="G15" s="365">
        <f t="shared" si="4"/>
        <v>4249</v>
      </c>
      <c r="H15" s="367">
        <f t="shared" si="3"/>
        <v>40.509104776432451</v>
      </c>
      <c r="I15" s="350"/>
      <c r="J15" s="368">
        <f t="shared" si="5"/>
        <v>3099</v>
      </c>
      <c r="K15" s="369">
        <f t="shared" si="6"/>
        <v>29.545237868242918</v>
      </c>
      <c r="L15" s="370">
        <v>1215</v>
      </c>
      <c r="M15" s="371">
        <v>39.206195546950632</v>
      </c>
      <c r="N15" s="370">
        <v>1884</v>
      </c>
      <c r="O15" s="372">
        <v>60.793804453049368</v>
      </c>
      <c r="P15" s="350"/>
      <c r="Q15" s="368">
        <v>2140</v>
      </c>
      <c r="R15" s="369">
        <v>20.402326246543996</v>
      </c>
      <c r="S15" s="370">
        <v>1189</v>
      </c>
      <c r="T15" s="371">
        <v>55.560747663551403</v>
      </c>
      <c r="U15" s="370">
        <v>951</v>
      </c>
      <c r="V15" s="372">
        <v>44.439252336448597</v>
      </c>
      <c r="W15" s="350"/>
      <c r="X15" s="368">
        <v>5250</v>
      </c>
      <c r="Y15" s="369">
        <v>50.052435885213079</v>
      </c>
      <c r="Z15" s="370">
        <v>3836</v>
      </c>
      <c r="AA15" s="371">
        <v>73.066666666666663</v>
      </c>
      <c r="AB15" s="370">
        <v>1414</v>
      </c>
      <c r="AC15" s="372">
        <f t="shared" si="0"/>
        <v>26.93333333333333</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15716</v>
      </c>
      <c r="E16" s="365">
        <f t="shared" si="2"/>
        <v>9045</v>
      </c>
      <c r="F16" s="366">
        <f t="shared" si="3"/>
        <v>57.552812420463219</v>
      </c>
      <c r="G16" s="365">
        <f t="shared" si="4"/>
        <v>6671</v>
      </c>
      <c r="H16" s="367">
        <f t="shared" si="3"/>
        <v>42.447187579536774</v>
      </c>
      <c r="I16" s="350"/>
      <c r="J16" s="368">
        <f t="shared" si="5"/>
        <v>6545</v>
      </c>
      <c r="K16" s="369">
        <f t="shared" si="6"/>
        <v>41.645456859251716</v>
      </c>
      <c r="L16" s="370">
        <v>2629</v>
      </c>
      <c r="M16" s="371">
        <v>40.168067226890756</v>
      </c>
      <c r="N16" s="370">
        <v>3916</v>
      </c>
      <c r="O16" s="372">
        <v>59.831932773109244</v>
      </c>
      <c r="P16" s="350"/>
      <c r="Q16" s="368">
        <v>3131</v>
      </c>
      <c r="R16" s="369">
        <v>19.922372104861289</v>
      </c>
      <c r="S16" s="370">
        <v>1899</v>
      </c>
      <c r="T16" s="371">
        <v>60.651549025870331</v>
      </c>
      <c r="U16" s="370">
        <v>1232</v>
      </c>
      <c r="V16" s="372">
        <v>39.348450974129676</v>
      </c>
      <c r="W16" s="350"/>
      <c r="X16" s="368">
        <v>6040</v>
      </c>
      <c r="Y16" s="369">
        <v>38.432171035886995</v>
      </c>
      <c r="Z16" s="370">
        <v>4517</v>
      </c>
      <c r="AA16" s="371">
        <v>74.784768211920522</v>
      </c>
      <c r="AB16" s="370">
        <v>1523</v>
      </c>
      <c r="AC16" s="372">
        <f t="shared" si="0"/>
        <v>25.215231788079471</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7844</v>
      </c>
      <c r="E17" s="375">
        <f t="shared" si="2"/>
        <v>4956</v>
      </c>
      <c r="F17" s="376">
        <f t="shared" si="3"/>
        <v>63.18204997450281</v>
      </c>
      <c r="G17" s="375">
        <f t="shared" si="4"/>
        <v>2888</v>
      </c>
      <c r="H17" s="367">
        <f t="shared" si="3"/>
        <v>36.81795002549719</v>
      </c>
      <c r="I17" s="350"/>
      <c r="J17" s="377">
        <f t="shared" si="5"/>
        <v>1933</v>
      </c>
      <c r="K17" s="378">
        <f t="shared" si="6"/>
        <v>24.643039265680773</v>
      </c>
      <c r="L17" s="375">
        <v>764</v>
      </c>
      <c r="M17" s="376">
        <v>39.524055871702018</v>
      </c>
      <c r="N17" s="375">
        <v>1169</v>
      </c>
      <c r="O17" s="372">
        <v>60.475944128297989</v>
      </c>
      <c r="P17" s="350"/>
      <c r="Q17" s="377">
        <v>1618</v>
      </c>
      <c r="R17" s="378">
        <v>20.627231004589493</v>
      </c>
      <c r="S17" s="375">
        <v>898</v>
      </c>
      <c r="T17" s="376">
        <v>55.500618046971574</v>
      </c>
      <c r="U17" s="375">
        <v>720</v>
      </c>
      <c r="V17" s="372">
        <v>44.499381953028433</v>
      </c>
      <c r="W17" s="350"/>
      <c r="X17" s="377">
        <v>4293</v>
      </c>
      <c r="Y17" s="378">
        <v>54.729729729729726</v>
      </c>
      <c r="Z17" s="375">
        <v>3294</v>
      </c>
      <c r="AA17" s="376">
        <v>76.729559748427675</v>
      </c>
      <c r="AB17" s="375">
        <v>999</v>
      </c>
      <c r="AC17" s="372">
        <f t="shared" si="0"/>
        <v>23.270440251572328</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41350</v>
      </c>
      <c r="E18" s="365">
        <f t="shared" si="2"/>
        <v>26120</v>
      </c>
      <c r="F18" s="366">
        <f t="shared" si="3"/>
        <v>63.168077388149932</v>
      </c>
      <c r="G18" s="365">
        <f t="shared" si="4"/>
        <v>15230</v>
      </c>
      <c r="H18" s="367">
        <f t="shared" si="3"/>
        <v>36.831922611850061</v>
      </c>
      <c r="I18" s="350"/>
      <c r="J18" s="368">
        <f t="shared" si="5"/>
        <v>9603</v>
      </c>
      <c r="K18" s="369">
        <f t="shared" si="6"/>
        <v>23.223700120918984</v>
      </c>
      <c r="L18" s="370">
        <v>4017</v>
      </c>
      <c r="M18" s="371">
        <v>41.830677913152144</v>
      </c>
      <c r="N18" s="370">
        <v>5586</v>
      </c>
      <c r="O18" s="372">
        <v>58.169322086847863</v>
      </c>
      <c r="P18" s="350"/>
      <c r="Q18" s="368">
        <v>6961</v>
      </c>
      <c r="R18" s="369">
        <v>16.834340991535672</v>
      </c>
      <c r="S18" s="370">
        <v>3944</v>
      </c>
      <c r="T18" s="371">
        <v>56.658526073839965</v>
      </c>
      <c r="U18" s="370">
        <v>3017</v>
      </c>
      <c r="V18" s="372">
        <v>43.341473926160035</v>
      </c>
      <c r="W18" s="350"/>
      <c r="X18" s="368">
        <v>24786</v>
      </c>
      <c r="Y18" s="369">
        <v>59.94195888754534</v>
      </c>
      <c r="Z18" s="370">
        <v>18159</v>
      </c>
      <c r="AA18" s="371">
        <v>73.263132413459203</v>
      </c>
      <c r="AB18" s="370">
        <v>6627</v>
      </c>
      <c r="AC18" s="372">
        <f t="shared" si="0"/>
        <v>26.736867586540789</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25304</v>
      </c>
      <c r="E19" s="365">
        <f t="shared" si="2"/>
        <v>15571</v>
      </c>
      <c r="F19" s="366">
        <f t="shared" si="3"/>
        <v>61.535725576983879</v>
      </c>
      <c r="G19" s="365">
        <f t="shared" si="4"/>
        <v>9733</v>
      </c>
      <c r="H19" s="367">
        <f t="shared" si="3"/>
        <v>38.464274423016128</v>
      </c>
      <c r="I19" s="350"/>
      <c r="J19" s="368">
        <f t="shared" si="5"/>
        <v>6478</v>
      </c>
      <c r="K19" s="369">
        <f t="shared" si="6"/>
        <v>25.600695542206765</v>
      </c>
      <c r="L19" s="370">
        <v>2626</v>
      </c>
      <c r="M19" s="371">
        <v>40.537202840382832</v>
      </c>
      <c r="N19" s="370">
        <v>3852</v>
      </c>
      <c r="O19" s="372">
        <v>59.462797159617168</v>
      </c>
      <c r="P19" s="350"/>
      <c r="Q19" s="368">
        <v>4449</v>
      </c>
      <c r="R19" s="369">
        <v>17.582200442617768</v>
      </c>
      <c r="S19" s="370">
        <v>2594</v>
      </c>
      <c r="T19" s="371">
        <v>58.305237131939755</v>
      </c>
      <c r="U19" s="370">
        <v>1855</v>
      </c>
      <c r="V19" s="372">
        <v>41.694762868060238</v>
      </c>
      <c r="W19" s="350"/>
      <c r="X19" s="368">
        <v>14377</v>
      </c>
      <c r="Y19" s="369">
        <v>56.817104015175467</v>
      </c>
      <c r="Z19" s="370">
        <v>10351</v>
      </c>
      <c r="AA19" s="371">
        <v>71.996939556235645</v>
      </c>
      <c r="AB19" s="370">
        <v>4026</v>
      </c>
      <c r="AC19" s="372">
        <f t="shared" si="0"/>
        <v>28.003060443764344</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90389</v>
      </c>
      <c r="E20" s="365">
        <f t="shared" si="2"/>
        <v>57680</v>
      </c>
      <c r="F20" s="366">
        <f t="shared" si="3"/>
        <v>63.813074599785367</v>
      </c>
      <c r="G20" s="365">
        <f t="shared" si="4"/>
        <v>32709</v>
      </c>
      <c r="H20" s="367">
        <f t="shared" si="3"/>
        <v>36.186925400214626</v>
      </c>
      <c r="I20" s="350"/>
      <c r="J20" s="368">
        <f t="shared" si="5"/>
        <v>20527</v>
      </c>
      <c r="K20" s="369">
        <f t="shared" si="6"/>
        <v>22.709621746008917</v>
      </c>
      <c r="L20" s="370">
        <v>8291</v>
      </c>
      <c r="M20" s="371">
        <v>40.39070492522044</v>
      </c>
      <c r="N20" s="370">
        <v>12236</v>
      </c>
      <c r="O20" s="372">
        <v>59.609295074779553</v>
      </c>
      <c r="P20" s="350"/>
      <c r="Q20" s="368">
        <v>17058</v>
      </c>
      <c r="R20" s="369">
        <v>18.871765369679938</v>
      </c>
      <c r="S20" s="370">
        <v>9921</v>
      </c>
      <c r="T20" s="371">
        <v>58.160393950052757</v>
      </c>
      <c r="U20" s="370">
        <v>7137</v>
      </c>
      <c r="V20" s="372">
        <v>41.839606049947236</v>
      </c>
      <c r="W20" s="350"/>
      <c r="X20" s="368">
        <v>52804</v>
      </c>
      <c r="Y20" s="369">
        <v>58.418612884311138</v>
      </c>
      <c r="Z20" s="370">
        <v>39468</v>
      </c>
      <c r="AA20" s="371">
        <v>74.744337550185591</v>
      </c>
      <c r="AB20" s="370">
        <v>13336</v>
      </c>
      <c r="AC20" s="372">
        <f t="shared" si="0"/>
        <v>25.255662449814409</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61280</v>
      </c>
      <c r="E21" s="365">
        <f t="shared" si="2"/>
        <v>38142</v>
      </c>
      <c r="F21" s="366">
        <f t="shared" si="3"/>
        <v>62.242167101827675</v>
      </c>
      <c r="G21" s="365">
        <f t="shared" si="4"/>
        <v>23138</v>
      </c>
      <c r="H21" s="367">
        <f t="shared" si="3"/>
        <v>37.757832898172325</v>
      </c>
      <c r="I21" s="350"/>
      <c r="J21" s="368">
        <f t="shared" si="5"/>
        <v>15853</v>
      </c>
      <c r="K21" s="369">
        <f t="shared" si="6"/>
        <v>25.869778067885118</v>
      </c>
      <c r="L21" s="370">
        <v>6476</v>
      </c>
      <c r="M21" s="371">
        <v>40.850312243739353</v>
      </c>
      <c r="N21" s="370">
        <v>9377</v>
      </c>
      <c r="O21" s="372">
        <v>59.149687756260647</v>
      </c>
      <c r="P21" s="350"/>
      <c r="Q21" s="368">
        <v>12557</v>
      </c>
      <c r="R21" s="369">
        <v>20.491187989556138</v>
      </c>
      <c r="S21" s="370">
        <v>7450</v>
      </c>
      <c r="T21" s="371">
        <v>59.329457673011063</v>
      </c>
      <c r="U21" s="370">
        <v>5107</v>
      </c>
      <c r="V21" s="372">
        <v>40.670542326988929</v>
      </c>
      <c r="W21" s="350"/>
      <c r="X21" s="368">
        <v>32870</v>
      </c>
      <c r="Y21" s="369">
        <v>53.639033942558747</v>
      </c>
      <c r="Z21" s="370">
        <v>24216</v>
      </c>
      <c r="AA21" s="371">
        <v>73.672041375114077</v>
      </c>
      <c r="AB21" s="370">
        <v>8654</v>
      </c>
      <c r="AC21" s="372">
        <f t="shared" si="0"/>
        <v>26.327958624885916</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12484</v>
      </c>
      <c r="E22" s="365">
        <f t="shared" si="2"/>
        <v>7921</v>
      </c>
      <c r="F22" s="366">
        <f t="shared" si="3"/>
        <v>63.449214995193849</v>
      </c>
      <c r="G22" s="365">
        <f t="shared" si="4"/>
        <v>4563</v>
      </c>
      <c r="H22" s="367">
        <f t="shared" si="3"/>
        <v>36.550785004806151</v>
      </c>
      <c r="I22" s="350"/>
      <c r="J22" s="368">
        <f t="shared" si="5"/>
        <v>3235</v>
      </c>
      <c r="K22" s="369">
        <f t="shared" si="6"/>
        <v>25.913168856135854</v>
      </c>
      <c r="L22" s="370">
        <v>1340</v>
      </c>
      <c r="M22" s="371">
        <v>41.421947449768162</v>
      </c>
      <c r="N22" s="370">
        <v>1895</v>
      </c>
      <c r="O22" s="372">
        <v>58.578052550231838</v>
      </c>
      <c r="P22" s="350"/>
      <c r="Q22" s="368">
        <v>2319</v>
      </c>
      <c r="R22" s="369">
        <v>18.575776994553028</v>
      </c>
      <c r="S22" s="370">
        <v>1410</v>
      </c>
      <c r="T22" s="371">
        <v>60.802069857697283</v>
      </c>
      <c r="U22" s="370">
        <v>909</v>
      </c>
      <c r="V22" s="372">
        <v>39.197930142302717</v>
      </c>
      <c r="W22" s="350"/>
      <c r="X22" s="368">
        <v>6930</v>
      </c>
      <c r="Y22" s="369">
        <v>55.511054149311121</v>
      </c>
      <c r="Z22" s="370">
        <v>5171</v>
      </c>
      <c r="AA22" s="371">
        <v>74.617604617604613</v>
      </c>
      <c r="AB22" s="370">
        <v>1759</v>
      </c>
      <c r="AC22" s="372">
        <f t="shared" si="0"/>
        <v>25.382395382395384</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26693</v>
      </c>
      <c r="E23" s="365">
        <f t="shared" si="2"/>
        <v>16461</v>
      </c>
      <c r="F23" s="366">
        <f t="shared" si="3"/>
        <v>61.667852995167273</v>
      </c>
      <c r="G23" s="365">
        <f t="shared" si="4"/>
        <v>10232</v>
      </c>
      <c r="H23" s="367">
        <f t="shared" si="3"/>
        <v>38.332147004832727</v>
      </c>
      <c r="I23" s="350"/>
      <c r="J23" s="368">
        <f t="shared" si="5"/>
        <v>7931</v>
      </c>
      <c r="K23" s="369">
        <f t="shared" si="6"/>
        <v>29.711909489379241</v>
      </c>
      <c r="L23" s="370">
        <v>3049</v>
      </c>
      <c r="M23" s="371">
        <v>38.444080191653008</v>
      </c>
      <c r="N23" s="370">
        <v>4882</v>
      </c>
      <c r="O23" s="372">
        <v>61.555919808346992</v>
      </c>
      <c r="P23" s="350"/>
      <c r="Q23" s="368">
        <v>4839</v>
      </c>
      <c r="R23" s="369">
        <v>18.128348256097105</v>
      </c>
      <c r="S23" s="370">
        <v>2822</v>
      </c>
      <c r="T23" s="371">
        <v>58.317834263277533</v>
      </c>
      <c r="U23" s="370">
        <v>2017</v>
      </c>
      <c r="V23" s="372">
        <v>41.682165736722467</v>
      </c>
      <c r="W23" s="350"/>
      <c r="X23" s="368">
        <v>13923</v>
      </c>
      <c r="Y23" s="369">
        <v>52.159742254523657</v>
      </c>
      <c r="Z23" s="370">
        <v>10590</v>
      </c>
      <c r="AA23" s="371">
        <v>76.061193708252532</v>
      </c>
      <c r="AB23" s="370">
        <v>3333</v>
      </c>
      <c r="AC23" s="372">
        <f t="shared" si="0"/>
        <v>23.938806291747468</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71376</v>
      </c>
      <c r="E24" s="365">
        <f t="shared" si="2"/>
        <v>45553</v>
      </c>
      <c r="F24" s="366">
        <f t="shared" si="3"/>
        <v>63.82117238287379</v>
      </c>
      <c r="G24" s="365">
        <f t="shared" si="4"/>
        <v>25823</v>
      </c>
      <c r="H24" s="367">
        <f t="shared" si="3"/>
        <v>36.178827617126203</v>
      </c>
      <c r="I24" s="350"/>
      <c r="J24" s="368">
        <f t="shared" si="5"/>
        <v>20641</v>
      </c>
      <c r="K24" s="369">
        <f t="shared" si="6"/>
        <v>28.91868415153553</v>
      </c>
      <c r="L24" s="370">
        <v>9176</v>
      </c>
      <c r="M24" s="371">
        <v>44.455210503367084</v>
      </c>
      <c r="N24" s="370">
        <v>11465</v>
      </c>
      <c r="O24" s="372">
        <v>55.544789496632916</v>
      </c>
      <c r="P24" s="350"/>
      <c r="Q24" s="368">
        <v>12515</v>
      </c>
      <c r="R24" s="369">
        <v>17.533904954046179</v>
      </c>
      <c r="S24" s="370">
        <v>7692</v>
      </c>
      <c r="T24" s="371">
        <v>61.462245305633246</v>
      </c>
      <c r="U24" s="370">
        <v>4823</v>
      </c>
      <c r="V24" s="372">
        <v>38.537754694366761</v>
      </c>
      <c r="W24" s="350"/>
      <c r="X24" s="368">
        <v>38220</v>
      </c>
      <c r="Y24" s="369">
        <v>53.547410894418292</v>
      </c>
      <c r="Z24" s="370">
        <v>28685</v>
      </c>
      <c r="AA24" s="371">
        <v>75.052328623757191</v>
      </c>
      <c r="AB24" s="370">
        <v>9535</v>
      </c>
      <c r="AC24" s="372">
        <f t="shared" si="0"/>
        <v>24.947671376242806</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17357</v>
      </c>
      <c r="E25" s="365">
        <f t="shared" si="2"/>
        <v>9552</v>
      </c>
      <c r="F25" s="366">
        <f t="shared" si="3"/>
        <v>55.032551708244512</v>
      </c>
      <c r="G25" s="365">
        <f t="shared" si="4"/>
        <v>7805</v>
      </c>
      <c r="H25" s="367">
        <f t="shared" si="3"/>
        <v>44.967448291755488</v>
      </c>
      <c r="I25" s="350"/>
      <c r="J25" s="368">
        <f t="shared" si="5"/>
        <v>7265</v>
      </c>
      <c r="K25" s="369">
        <f t="shared" si="6"/>
        <v>41.856311574580864</v>
      </c>
      <c r="L25" s="370">
        <v>2681</v>
      </c>
      <c r="M25" s="371">
        <v>36.902959394356508</v>
      </c>
      <c r="N25" s="370">
        <v>4584</v>
      </c>
      <c r="O25" s="372">
        <v>63.097040605643492</v>
      </c>
      <c r="P25" s="350"/>
      <c r="Q25" s="368">
        <v>3193</v>
      </c>
      <c r="R25" s="369">
        <v>18.396036181367748</v>
      </c>
      <c r="S25" s="370">
        <v>1771</v>
      </c>
      <c r="T25" s="371">
        <v>55.465079862198564</v>
      </c>
      <c r="U25" s="370">
        <v>1422</v>
      </c>
      <c r="V25" s="372">
        <v>44.534920137801443</v>
      </c>
      <c r="W25" s="350"/>
      <c r="X25" s="368">
        <v>6899</v>
      </c>
      <c r="Y25" s="369">
        <v>39.747652244051388</v>
      </c>
      <c r="Z25" s="370">
        <v>5100</v>
      </c>
      <c r="AA25" s="371">
        <v>73.923757066241478</v>
      </c>
      <c r="AB25" s="370">
        <v>1799</v>
      </c>
      <c r="AC25" s="372">
        <f t="shared" si="0"/>
        <v>26.076242933758515</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6257</v>
      </c>
      <c r="E26" s="380">
        <f t="shared" si="2"/>
        <v>4030</v>
      </c>
      <c r="F26" s="381">
        <f t="shared" si="3"/>
        <v>64.407863193223591</v>
      </c>
      <c r="G26" s="380">
        <f t="shared" si="4"/>
        <v>2227</v>
      </c>
      <c r="H26" s="367">
        <f t="shared" si="3"/>
        <v>35.592136806776409</v>
      </c>
      <c r="I26" s="350"/>
      <c r="J26" s="377">
        <f t="shared" si="5"/>
        <v>1140</v>
      </c>
      <c r="K26" s="378">
        <f t="shared" si="6"/>
        <v>18.219594054658785</v>
      </c>
      <c r="L26" s="375">
        <v>439</v>
      </c>
      <c r="M26" s="376">
        <v>38.508771929824562</v>
      </c>
      <c r="N26" s="375">
        <v>701</v>
      </c>
      <c r="O26" s="372">
        <v>61.491228070175438</v>
      </c>
      <c r="P26" s="350"/>
      <c r="Q26" s="377">
        <v>897</v>
      </c>
      <c r="R26" s="378">
        <v>14.335943743007832</v>
      </c>
      <c r="S26" s="375">
        <v>487</v>
      </c>
      <c r="T26" s="376">
        <v>54.292084726867337</v>
      </c>
      <c r="U26" s="375">
        <v>410</v>
      </c>
      <c r="V26" s="372">
        <v>45.707915273132663</v>
      </c>
      <c r="W26" s="350"/>
      <c r="X26" s="377">
        <v>4220</v>
      </c>
      <c r="Y26" s="378">
        <v>67.444462202333384</v>
      </c>
      <c r="Z26" s="375">
        <v>3104</v>
      </c>
      <c r="AA26" s="376">
        <v>73.554502369668256</v>
      </c>
      <c r="AB26" s="375">
        <v>1116</v>
      </c>
      <c r="AC26" s="372">
        <f t="shared" si="0"/>
        <v>26.445497630331754</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23699</v>
      </c>
      <c r="E27" s="380">
        <f t="shared" si="2"/>
        <v>14489</v>
      </c>
      <c r="F27" s="381">
        <f t="shared" si="3"/>
        <v>61.137600742647372</v>
      </c>
      <c r="G27" s="380">
        <f t="shared" si="4"/>
        <v>9210</v>
      </c>
      <c r="H27" s="367">
        <f t="shared" si="3"/>
        <v>38.862399257352628</v>
      </c>
      <c r="I27" s="350"/>
      <c r="J27" s="377">
        <f t="shared" si="5"/>
        <v>5954</v>
      </c>
      <c r="K27" s="378">
        <f t="shared" si="6"/>
        <v>25.12342292923752</v>
      </c>
      <c r="L27" s="375">
        <v>2291</v>
      </c>
      <c r="M27" s="376">
        <v>38.478333893181052</v>
      </c>
      <c r="N27" s="375">
        <v>3663</v>
      </c>
      <c r="O27" s="372">
        <v>61.521666106818948</v>
      </c>
      <c r="P27" s="350"/>
      <c r="Q27" s="377">
        <v>4298</v>
      </c>
      <c r="R27" s="378">
        <v>18.135786320097893</v>
      </c>
      <c r="S27" s="375">
        <v>2329</v>
      </c>
      <c r="T27" s="376">
        <v>54.187994416007449</v>
      </c>
      <c r="U27" s="375">
        <v>1969</v>
      </c>
      <c r="V27" s="372">
        <v>45.812005583992551</v>
      </c>
      <c r="W27" s="350"/>
      <c r="X27" s="377">
        <v>13447</v>
      </c>
      <c r="Y27" s="378">
        <v>56.74079075066458</v>
      </c>
      <c r="Z27" s="375">
        <v>9869</v>
      </c>
      <c r="AA27" s="376">
        <v>73.39183460995018</v>
      </c>
      <c r="AB27" s="375">
        <v>3578</v>
      </c>
      <c r="AC27" s="372">
        <f t="shared" si="0"/>
        <v>26.608165390049827</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4061</v>
      </c>
      <c r="E28" s="380">
        <f t="shared" si="2"/>
        <v>2629</v>
      </c>
      <c r="F28" s="381">
        <f t="shared" si="3"/>
        <v>64.737749322826886</v>
      </c>
      <c r="G28" s="380">
        <f t="shared" si="4"/>
        <v>1432</v>
      </c>
      <c r="H28" s="382">
        <f t="shared" si="3"/>
        <v>35.262250677173114</v>
      </c>
      <c r="I28" s="350"/>
      <c r="J28" s="377">
        <f t="shared" si="5"/>
        <v>685</v>
      </c>
      <c r="K28" s="378">
        <f t="shared" si="6"/>
        <v>16.8677665599606</v>
      </c>
      <c r="L28" s="375">
        <v>277</v>
      </c>
      <c r="M28" s="376">
        <v>40.43795620437956</v>
      </c>
      <c r="N28" s="375">
        <v>408</v>
      </c>
      <c r="O28" s="383">
        <v>59.562043795620433</v>
      </c>
      <c r="P28" s="350"/>
      <c r="Q28" s="377">
        <v>713</v>
      </c>
      <c r="R28" s="378">
        <v>17.557251908396946</v>
      </c>
      <c r="S28" s="375">
        <v>397</v>
      </c>
      <c r="T28" s="376">
        <v>55.68022440392707</v>
      </c>
      <c r="U28" s="375">
        <v>316</v>
      </c>
      <c r="V28" s="383">
        <v>44.31977559607293</v>
      </c>
      <c r="W28" s="350"/>
      <c r="X28" s="377">
        <v>2663</v>
      </c>
      <c r="Y28" s="378">
        <v>65.57498153164245</v>
      </c>
      <c r="Z28" s="375">
        <v>1955</v>
      </c>
      <c r="AA28" s="376">
        <v>73.413443484791586</v>
      </c>
      <c r="AB28" s="375">
        <v>708</v>
      </c>
      <c r="AC28" s="383">
        <f t="shared" si="0"/>
        <v>26.586556515208411</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1369</v>
      </c>
      <c r="E29" s="386">
        <f t="shared" si="2"/>
        <v>727</v>
      </c>
      <c r="F29" s="387">
        <f t="shared" si="3"/>
        <v>53.104455807158516</v>
      </c>
      <c r="G29" s="386">
        <f t="shared" si="4"/>
        <v>642</v>
      </c>
      <c r="H29" s="388">
        <f t="shared" si="3"/>
        <v>46.895544192841491</v>
      </c>
      <c r="I29" s="350"/>
      <c r="J29" s="389">
        <f t="shared" si="5"/>
        <v>784</v>
      </c>
      <c r="K29" s="390">
        <f t="shared" si="6"/>
        <v>57.268078889700512</v>
      </c>
      <c r="L29" s="391">
        <v>281</v>
      </c>
      <c r="M29" s="392">
        <v>35.841836734693878</v>
      </c>
      <c r="N29" s="391">
        <v>503</v>
      </c>
      <c r="O29" s="393">
        <v>64.158163265306129</v>
      </c>
      <c r="P29" s="350"/>
      <c r="Q29" s="389">
        <v>194</v>
      </c>
      <c r="R29" s="390">
        <v>14.170927684441198</v>
      </c>
      <c r="S29" s="391">
        <v>143</v>
      </c>
      <c r="T29" s="392">
        <v>73.711340206185568</v>
      </c>
      <c r="U29" s="391">
        <v>51</v>
      </c>
      <c r="V29" s="393">
        <v>26.288659793814436</v>
      </c>
      <c r="W29" s="350"/>
      <c r="X29" s="389">
        <v>391</v>
      </c>
      <c r="Y29" s="390">
        <v>28.560993425858289</v>
      </c>
      <c r="Z29" s="391">
        <v>303</v>
      </c>
      <c r="AA29" s="392">
        <v>77.493606138107424</v>
      </c>
      <c r="AB29" s="391">
        <v>88</v>
      </c>
      <c r="AC29" s="393">
        <f t="shared" si="0"/>
        <v>22.506393861892583</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32" t="s">
        <v>0</v>
      </c>
      <c r="C31" s="320"/>
      <c r="D31" s="1233">
        <f>J31+Q31+X31</f>
        <v>574064</v>
      </c>
      <c r="E31" s="1234">
        <f>L31+S31+Z31</f>
        <v>359136</v>
      </c>
      <c r="F31" s="1235">
        <f>E31/$D31*100</f>
        <v>62.560272025418776</v>
      </c>
      <c r="G31" s="1234">
        <f>N31+U31+AB31</f>
        <v>214928</v>
      </c>
      <c r="H31" s="1236">
        <f>G31/$D31*100</f>
        <v>37.439727974581231</v>
      </c>
      <c r="I31" s="320"/>
      <c r="J31" s="1237">
        <f>SUM(J12:J29)</f>
        <v>158064</v>
      </c>
      <c r="K31" s="1238">
        <f>J31/$D31*100</f>
        <v>27.534212213272387</v>
      </c>
      <c r="L31" s="1234">
        <f>SUM(L12:L29)</f>
        <v>64275</v>
      </c>
      <c r="M31" s="1235">
        <f>L31/$J31*100</f>
        <v>40.663908290312783</v>
      </c>
      <c r="N31" s="1234">
        <f>SUM(N12:N29)</f>
        <v>93789</v>
      </c>
      <c r="O31" s="1239">
        <f>N31/$J31*100</f>
        <v>59.33609170968721</v>
      </c>
      <c r="P31" s="320"/>
      <c r="Q31" s="1237">
        <f>SUM(Q12:Q29)</f>
        <v>107866</v>
      </c>
      <c r="R31" s="1238">
        <f>Q31/$D31*100</f>
        <v>18.789891022603751</v>
      </c>
      <c r="S31" s="1234">
        <f>SUM(S12:S29)</f>
        <v>64500</v>
      </c>
      <c r="T31" s="1235">
        <f>S31/$Q31*100</f>
        <v>59.796414069308213</v>
      </c>
      <c r="U31" s="1234">
        <f>SUM(U12:U29)</f>
        <v>43366</v>
      </c>
      <c r="V31" s="1239">
        <f>U31/$Q31*100</f>
        <v>40.20358593069178</v>
      </c>
      <c r="W31" s="320"/>
      <c r="X31" s="1237">
        <f>SUM(X12:X29)</f>
        <v>308134</v>
      </c>
      <c r="Y31" s="1238">
        <f>X31/$D31*100</f>
        <v>53.675896764123863</v>
      </c>
      <c r="Z31" s="1234">
        <f>SUM(Z12:Z29)</f>
        <v>230361</v>
      </c>
      <c r="AA31" s="1235">
        <f>Z31/$X31*100</f>
        <v>74.76000700993724</v>
      </c>
      <c r="AB31" s="1234">
        <f>SUM(AB12:AB29)</f>
        <v>77773</v>
      </c>
      <c r="AC31" s="1239">
        <f>AB31/$X31*100</f>
        <v>25.239992990062767</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390"/>
      <c r="C34" s="1390"/>
      <c r="D34" s="1390"/>
      <c r="E34" s="1390"/>
      <c r="F34" s="1390"/>
      <c r="G34" s="1390"/>
      <c r="H34" s="1390"/>
      <c r="I34" s="1390"/>
      <c r="J34" s="1390"/>
      <c r="K34" s="1390"/>
      <c r="L34" s="1390"/>
      <c r="M34" s="1390"/>
      <c r="N34" s="1390"/>
      <c r="O34" s="1390"/>
    </row>
    <row r="35" spans="2:15" s="329" customFormat="1" ht="29.25" customHeight="1" x14ac:dyDescent="0.25">
      <c r="B35" s="1391"/>
      <c r="C35" s="1391"/>
      <c r="D35" s="1391"/>
      <c r="E35" s="1391"/>
      <c r="F35" s="1391"/>
      <c r="G35" s="1391"/>
      <c r="H35" s="1391"/>
      <c r="I35" s="1391"/>
      <c r="J35" s="1391"/>
      <c r="K35" s="1391"/>
      <c r="L35" s="1391"/>
      <c r="M35" s="1391"/>
    </row>
    <row r="36" spans="2:15" s="329" customFormat="1" ht="4.5" customHeight="1" x14ac:dyDescent="0.25">
      <c r="B36" s="1381"/>
      <c r="C36" s="1381"/>
      <c r="D36" s="1381"/>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1" orientation="landscape" horizontalDpi="300" verticalDpi="300" r:id="rId1"/>
  <headerFooter alignWithMargins="0"/>
  <rowBreaks count="2" manualBreakCount="2">
    <brk id="34" max="25" man="1"/>
    <brk id="35" max="16383" man="1"/>
  </rowBreaks>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Hoja100">
    <tabColor theme="0"/>
    <pageSetUpPr fitToPage="1"/>
  </sheetPr>
  <dimension ref="A1:BA46"/>
  <sheetViews>
    <sheetView showGridLines="0" zoomScaleNormal="100"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50</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392"/>
      <c r="C2" s="1392"/>
    </row>
    <row r="3" spans="1:53" s="345" customFormat="1" ht="4.5" customHeight="1" x14ac:dyDescent="0.25">
      <c r="B3" s="1393"/>
      <c r="C3" s="1393"/>
    </row>
    <row r="4" spans="1:53" s="345" customFormat="1" ht="17.25" customHeight="1" x14ac:dyDescent="0.25">
      <c r="A4" s="1394" t="s">
        <v>422</v>
      </c>
      <c r="B4" s="1394"/>
      <c r="C4" s="1394"/>
      <c r="D4" s="1394"/>
      <c r="E4" s="1394"/>
      <c r="F4" s="1394"/>
      <c r="G4" s="1394"/>
      <c r="H4" s="1394"/>
      <c r="I4" s="1394"/>
      <c r="J4" s="1394"/>
      <c r="K4" s="1394"/>
      <c r="L4" s="1394"/>
      <c r="M4" s="1394"/>
      <c r="N4" s="1394"/>
      <c r="O4" s="1394"/>
      <c r="P4" s="1394"/>
      <c r="Q4" s="1394"/>
      <c r="R4" s="1394"/>
      <c r="S4" s="1394"/>
      <c r="T4" s="1394"/>
      <c r="U4" s="1394"/>
      <c r="V4" s="1394"/>
      <c r="W4" s="1394"/>
      <c r="X4" s="1394"/>
      <c r="Y4" s="1394"/>
      <c r="Z4" s="1394"/>
      <c r="AA4" s="1394"/>
      <c r="AB4" s="1394"/>
      <c r="AC4" s="1394"/>
    </row>
    <row r="5" spans="1:53" s="345" customFormat="1" ht="17.25" customHeight="1" x14ac:dyDescent="0.25">
      <c r="B5" s="1395" t="str">
        <f>porsaad!$B$6</f>
        <v>Situación a 30 de noviembre de 2024</v>
      </c>
      <c r="C5" s="1395"/>
      <c r="D5" s="1395"/>
      <c r="E5" s="1395"/>
      <c r="F5" s="1395"/>
      <c r="G5" s="1395"/>
      <c r="H5" s="1395"/>
      <c r="I5" s="1395"/>
      <c r="J5" s="1395"/>
      <c r="K5" s="1395"/>
      <c r="L5" s="1395"/>
      <c r="M5" s="1395"/>
      <c r="N5" s="1395"/>
      <c r="O5" s="1395"/>
      <c r="P5" s="1395"/>
      <c r="Q5" s="1395"/>
      <c r="R5" s="1395"/>
      <c r="S5" s="1395"/>
      <c r="T5" s="1395"/>
      <c r="U5" s="1395"/>
      <c r="V5" s="1395"/>
      <c r="W5" s="1395"/>
      <c r="X5" s="1395"/>
      <c r="Y5" s="1395"/>
      <c r="Z5" s="1395"/>
      <c r="AA5" s="1395"/>
      <c r="AB5" s="1395"/>
      <c r="AC5" s="1395"/>
    </row>
    <row r="6" spans="1:53" s="345" customFormat="1" ht="6" customHeight="1" x14ac:dyDescent="0.25"/>
    <row r="7" spans="1:53" s="322" customFormat="1" ht="12.75" customHeight="1" x14ac:dyDescent="0.25">
      <c r="A7" s="316"/>
      <c r="B7" s="1396" t="s">
        <v>12</v>
      </c>
      <c r="C7" s="317"/>
      <c r="D7" s="1399" t="s">
        <v>263</v>
      </c>
      <c r="E7" s="1400"/>
      <c r="F7" s="1400"/>
      <c r="G7" s="1400"/>
      <c r="H7" s="1400"/>
      <c r="I7" s="318"/>
      <c r="J7" s="1403"/>
      <c r="K7" s="1403"/>
      <c r="L7" s="1403"/>
      <c r="M7" s="1403"/>
      <c r="N7" s="1403"/>
      <c r="O7" s="1403"/>
      <c r="P7" s="318"/>
      <c r="Q7" s="1403"/>
      <c r="R7" s="1403"/>
      <c r="S7" s="1403"/>
      <c r="T7" s="1403"/>
      <c r="U7" s="1403"/>
      <c r="V7" s="1403"/>
      <c r="W7" s="318"/>
      <c r="X7" s="1403"/>
      <c r="Y7" s="1403"/>
      <c r="Z7" s="1403"/>
      <c r="AA7" s="1403"/>
      <c r="AB7" s="1403"/>
      <c r="AC7" s="1404"/>
      <c r="AD7" s="319"/>
      <c r="AE7" s="319"/>
      <c r="AF7" s="320"/>
      <c r="AG7" s="320"/>
      <c r="AH7" s="320"/>
      <c r="AI7" s="320"/>
      <c r="AJ7" s="320"/>
      <c r="AK7" s="320"/>
      <c r="AL7" s="321"/>
    </row>
    <row r="8" spans="1:53" s="322" customFormat="1" ht="33.75" customHeight="1" x14ac:dyDescent="0.25">
      <c r="A8" s="316"/>
      <c r="B8" s="1397"/>
      <c r="C8" s="317"/>
      <c r="D8" s="1401"/>
      <c r="E8" s="1402"/>
      <c r="F8" s="1402"/>
      <c r="G8" s="1402"/>
      <c r="H8" s="1402"/>
      <c r="I8" s="323"/>
      <c r="J8" s="1405" t="s">
        <v>264</v>
      </c>
      <c r="K8" s="1406"/>
      <c r="L8" s="1406"/>
      <c r="M8" s="1406"/>
      <c r="N8" s="1406"/>
      <c r="O8" s="1407"/>
      <c r="P8" s="317"/>
      <c r="Q8" s="1405" t="s">
        <v>265</v>
      </c>
      <c r="R8" s="1406"/>
      <c r="S8" s="1406"/>
      <c r="T8" s="1406"/>
      <c r="U8" s="1406"/>
      <c r="V8" s="1407"/>
      <c r="W8" s="317"/>
      <c r="X8" s="1405" t="s">
        <v>266</v>
      </c>
      <c r="Y8" s="1406"/>
      <c r="Z8" s="1406"/>
      <c r="AA8" s="1406"/>
      <c r="AB8" s="1406"/>
      <c r="AC8" s="1407"/>
      <c r="AD8" s="319"/>
      <c r="AE8" s="319"/>
      <c r="AF8" s="320"/>
      <c r="AG8" s="320"/>
      <c r="AH8" s="320"/>
      <c r="AI8" s="320"/>
      <c r="AJ8" s="320"/>
      <c r="AK8" s="320"/>
      <c r="AL8" s="321"/>
    </row>
    <row r="9" spans="1:53" s="322" customFormat="1" ht="21.75" customHeight="1" x14ac:dyDescent="0.25">
      <c r="A9" s="316"/>
      <c r="B9" s="1397"/>
      <c r="C9" s="317"/>
      <c r="D9" s="1408" t="s">
        <v>9</v>
      </c>
      <c r="E9" s="1409" t="s">
        <v>24</v>
      </c>
      <c r="F9" s="1410"/>
      <c r="G9" s="1409" t="s">
        <v>23</v>
      </c>
      <c r="H9" s="1411"/>
      <c r="I9" s="323"/>
      <c r="J9" s="1388" t="s">
        <v>9</v>
      </c>
      <c r="K9" s="1382" t="s">
        <v>267</v>
      </c>
      <c r="L9" s="1384" t="s">
        <v>24</v>
      </c>
      <c r="M9" s="1385"/>
      <c r="N9" s="1386" t="s">
        <v>23</v>
      </c>
      <c r="O9" s="1387"/>
      <c r="P9" s="317"/>
      <c r="Q9" s="1388" t="s">
        <v>9</v>
      </c>
      <c r="R9" s="1382" t="s">
        <v>267</v>
      </c>
      <c r="S9" s="1384" t="s">
        <v>24</v>
      </c>
      <c r="T9" s="1385"/>
      <c r="U9" s="1386" t="s">
        <v>23</v>
      </c>
      <c r="V9" s="1387"/>
      <c r="W9" s="317"/>
      <c r="X9" s="1388" t="s">
        <v>9</v>
      </c>
      <c r="Y9" s="1382" t="s">
        <v>267</v>
      </c>
      <c r="Z9" s="1384" t="s">
        <v>24</v>
      </c>
      <c r="AA9" s="1385"/>
      <c r="AB9" s="1386" t="s">
        <v>23</v>
      </c>
      <c r="AC9" s="1387"/>
      <c r="AD9" s="319"/>
      <c r="AE9" s="319"/>
      <c r="AF9" s="320"/>
      <c r="AG9" s="320"/>
      <c r="AH9" s="320"/>
      <c r="AI9" s="320"/>
      <c r="AJ9" s="320"/>
      <c r="AK9" s="320"/>
      <c r="AL9" s="321"/>
    </row>
    <row r="10" spans="1:53" s="322" customFormat="1" ht="36.75" customHeight="1" x14ac:dyDescent="0.25">
      <c r="A10" s="316"/>
      <c r="B10" s="1398"/>
      <c r="C10" s="317"/>
      <c r="D10" s="1389"/>
      <c r="E10" s="407" t="s">
        <v>9</v>
      </c>
      <c r="F10" s="403" t="s">
        <v>267</v>
      </c>
      <c r="G10" s="406" t="s">
        <v>9</v>
      </c>
      <c r="H10" s="886" t="s">
        <v>267</v>
      </c>
      <c r="I10" s="346"/>
      <c r="J10" s="1389"/>
      <c r="K10" s="1383"/>
      <c r="L10" s="404" t="s">
        <v>9</v>
      </c>
      <c r="M10" s="403" t="s">
        <v>267</v>
      </c>
      <c r="N10" s="407" t="s">
        <v>9</v>
      </c>
      <c r="O10" s="402" t="s">
        <v>267</v>
      </c>
      <c r="P10" s="347"/>
      <c r="Q10" s="1389"/>
      <c r="R10" s="1383"/>
      <c r="S10" s="404" t="s">
        <v>9</v>
      </c>
      <c r="T10" s="403" t="s">
        <v>267</v>
      </c>
      <c r="U10" s="407" t="s">
        <v>9</v>
      </c>
      <c r="V10" s="402" t="s">
        <v>267</v>
      </c>
      <c r="W10" s="347"/>
      <c r="X10" s="1389"/>
      <c r="Y10" s="1383"/>
      <c r="Z10" s="404" t="s">
        <v>9</v>
      </c>
      <c r="AA10" s="403" t="s">
        <v>267</v>
      </c>
      <c r="AB10" s="407" t="s">
        <v>9</v>
      </c>
      <c r="AC10" s="402" t="s">
        <v>267</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85751</v>
      </c>
      <c r="E12" s="352">
        <f>L12+S12+Z12</f>
        <v>56487</v>
      </c>
      <c r="F12" s="353">
        <f>E12/$D12*100</f>
        <v>65.873284276568199</v>
      </c>
      <c r="G12" s="352">
        <f>N12+U12+AB12</f>
        <v>29264</v>
      </c>
      <c r="H12" s="354">
        <f>G12/$D12*100</f>
        <v>34.126715723431793</v>
      </c>
      <c r="I12" s="350"/>
      <c r="J12" s="355">
        <f>L12+N12</f>
        <v>20010</v>
      </c>
      <c r="K12" s="356">
        <f>J12/$D12*100</f>
        <v>23.335004839593708</v>
      </c>
      <c r="L12" s="357">
        <v>8701</v>
      </c>
      <c r="M12" s="353">
        <v>43.483258370814596</v>
      </c>
      <c r="N12" s="357">
        <v>11309</v>
      </c>
      <c r="O12" s="358">
        <v>56.516741629185404</v>
      </c>
      <c r="P12" s="350"/>
      <c r="Q12" s="355">
        <v>21461</v>
      </c>
      <c r="R12" s="356">
        <v>25.027113386432809</v>
      </c>
      <c r="S12" s="357">
        <v>15703</v>
      </c>
      <c r="T12" s="353">
        <v>73.169936163272908</v>
      </c>
      <c r="U12" s="357">
        <v>5758</v>
      </c>
      <c r="V12" s="358">
        <v>26.830063836727085</v>
      </c>
      <c r="W12" s="350"/>
      <c r="X12" s="355">
        <v>44280</v>
      </c>
      <c r="Y12" s="356">
        <v>51.637881773973483</v>
      </c>
      <c r="Z12" s="357">
        <v>32083</v>
      </c>
      <c r="AA12" s="353">
        <v>72.454832881662142</v>
      </c>
      <c r="AB12" s="357">
        <v>12197</v>
      </c>
      <c r="AC12" s="358">
        <f t="shared" ref="AC12:AC29" si="0">AB12/$X12*100</f>
        <v>27.545167118337847</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15637</v>
      </c>
      <c r="E13" s="365">
        <f t="shared" ref="E13:E29" si="2">L13+S13+Z13</f>
        <v>10043</v>
      </c>
      <c r="F13" s="366">
        <f t="shared" ref="F13:H29" si="3">E13/$D13*100</f>
        <v>64.225874528362212</v>
      </c>
      <c r="G13" s="365">
        <f t="shared" ref="G13:G29" si="4">N13+U13+AB13</f>
        <v>5594</v>
      </c>
      <c r="H13" s="367">
        <f t="shared" si="3"/>
        <v>35.774125471637781</v>
      </c>
      <c r="I13" s="350"/>
      <c r="J13" s="368">
        <f t="shared" ref="J13:J29" si="5">L13+N13</f>
        <v>3007</v>
      </c>
      <c r="K13" s="369">
        <f t="shared" ref="K13:K29" si="6">J13/$D13*100</f>
        <v>19.230031335934004</v>
      </c>
      <c r="L13" s="370">
        <v>1341</v>
      </c>
      <c r="M13" s="371">
        <v>44.595942800133024</v>
      </c>
      <c r="N13" s="370">
        <v>1666</v>
      </c>
      <c r="O13" s="372">
        <v>55.404057199866976</v>
      </c>
      <c r="P13" s="350"/>
      <c r="Q13" s="368">
        <v>3420</v>
      </c>
      <c r="R13" s="369">
        <v>21.871202916160389</v>
      </c>
      <c r="S13" s="370">
        <v>2168</v>
      </c>
      <c r="T13" s="371">
        <v>63.39181286549708</v>
      </c>
      <c r="U13" s="370">
        <v>1252</v>
      </c>
      <c r="V13" s="372">
        <v>36.60818713450292</v>
      </c>
      <c r="W13" s="350"/>
      <c r="X13" s="368">
        <v>9210</v>
      </c>
      <c r="Y13" s="369">
        <v>58.898765747905614</v>
      </c>
      <c r="Z13" s="370">
        <v>6534</v>
      </c>
      <c r="AA13" s="371">
        <v>70.944625407166129</v>
      </c>
      <c r="AB13" s="370">
        <v>2676</v>
      </c>
      <c r="AC13" s="372">
        <f t="shared" si="0"/>
        <v>29.055374592833878</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14012</v>
      </c>
      <c r="E14" s="365">
        <f t="shared" si="2"/>
        <v>8949</v>
      </c>
      <c r="F14" s="366">
        <f t="shared" si="3"/>
        <v>63.866685697973168</v>
      </c>
      <c r="G14" s="365">
        <f t="shared" si="4"/>
        <v>5063</v>
      </c>
      <c r="H14" s="367">
        <f t="shared" si="3"/>
        <v>36.133314302026839</v>
      </c>
      <c r="I14" s="350"/>
      <c r="J14" s="368">
        <f t="shared" si="5"/>
        <v>3353</v>
      </c>
      <c r="K14" s="369">
        <f t="shared" si="6"/>
        <v>23.929489009420497</v>
      </c>
      <c r="L14" s="370">
        <v>1430</v>
      </c>
      <c r="M14" s="371">
        <v>42.648374589919477</v>
      </c>
      <c r="N14" s="370">
        <v>1923</v>
      </c>
      <c r="O14" s="372">
        <v>57.351625410080523</v>
      </c>
      <c r="P14" s="350"/>
      <c r="Q14" s="368">
        <v>3148</v>
      </c>
      <c r="R14" s="369">
        <v>22.466457322295174</v>
      </c>
      <c r="S14" s="370">
        <v>1862</v>
      </c>
      <c r="T14" s="371">
        <v>59.148665819567981</v>
      </c>
      <c r="U14" s="370">
        <v>1286</v>
      </c>
      <c r="V14" s="372">
        <v>40.851334180432019</v>
      </c>
      <c r="W14" s="350"/>
      <c r="X14" s="368">
        <v>7511</v>
      </c>
      <c r="Y14" s="369">
        <v>53.604053668284322</v>
      </c>
      <c r="Z14" s="370">
        <v>5657</v>
      </c>
      <c r="AA14" s="371">
        <v>75.316202902409799</v>
      </c>
      <c r="AB14" s="370">
        <v>1854</v>
      </c>
      <c r="AC14" s="372">
        <f t="shared" si="0"/>
        <v>24.683797097590201</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13351</v>
      </c>
      <c r="E15" s="365">
        <f t="shared" si="2"/>
        <v>8371</v>
      </c>
      <c r="F15" s="366">
        <f t="shared" si="3"/>
        <v>62.699423264174968</v>
      </c>
      <c r="G15" s="365">
        <f t="shared" si="4"/>
        <v>4980</v>
      </c>
      <c r="H15" s="367">
        <f t="shared" si="3"/>
        <v>37.300576735825032</v>
      </c>
      <c r="I15" s="350"/>
      <c r="J15" s="368">
        <f t="shared" si="5"/>
        <v>3615</v>
      </c>
      <c r="K15" s="369">
        <f t="shared" si="6"/>
        <v>27.076623473897087</v>
      </c>
      <c r="L15" s="370">
        <v>1674</v>
      </c>
      <c r="M15" s="371">
        <v>46.307053941908713</v>
      </c>
      <c r="N15" s="370">
        <v>1941</v>
      </c>
      <c r="O15" s="372">
        <v>53.692946058091287</v>
      </c>
      <c r="P15" s="350"/>
      <c r="Q15" s="368">
        <v>3347</v>
      </c>
      <c r="R15" s="369">
        <v>25.069283199760317</v>
      </c>
      <c r="S15" s="370">
        <v>2111</v>
      </c>
      <c r="T15" s="371">
        <v>63.071407230355547</v>
      </c>
      <c r="U15" s="370">
        <v>1236</v>
      </c>
      <c r="V15" s="372">
        <v>36.92859276964446</v>
      </c>
      <c r="W15" s="350"/>
      <c r="X15" s="368">
        <v>6389</v>
      </c>
      <c r="Y15" s="369">
        <v>47.854093326342593</v>
      </c>
      <c r="Z15" s="370">
        <v>4586</v>
      </c>
      <c r="AA15" s="371">
        <v>71.779621223978722</v>
      </c>
      <c r="AB15" s="370">
        <v>1803</v>
      </c>
      <c r="AC15" s="372">
        <f t="shared" si="0"/>
        <v>28.220378776021288</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13621</v>
      </c>
      <c r="E16" s="365">
        <f t="shared" si="2"/>
        <v>7870</v>
      </c>
      <c r="F16" s="366">
        <f t="shared" si="3"/>
        <v>57.778430364877764</v>
      </c>
      <c r="G16" s="365">
        <f t="shared" si="4"/>
        <v>5751</v>
      </c>
      <c r="H16" s="367">
        <f t="shared" si="3"/>
        <v>42.221569635122236</v>
      </c>
      <c r="I16" s="350"/>
      <c r="J16" s="368">
        <f t="shared" si="5"/>
        <v>5648</v>
      </c>
      <c r="K16" s="369">
        <f t="shared" si="6"/>
        <v>41.465384333015201</v>
      </c>
      <c r="L16" s="370">
        <v>2352</v>
      </c>
      <c r="M16" s="371">
        <v>41.643059490084987</v>
      </c>
      <c r="N16" s="370">
        <v>3296</v>
      </c>
      <c r="O16" s="372">
        <v>58.356940509915013</v>
      </c>
      <c r="P16" s="350"/>
      <c r="Q16" s="368">
        <v>3143</v>
      </c>
      <c r="R16" s="369">
        <v>23.074664121576976</v>
      </c>
      <c r="S16" s="370">
        <v>2006</v>
      </c>
      <c r="T16" s="371">
        <v>63.82437161947184</v>
      </c>
      <c r="U16" s="370">
        <v>1137</v>
      </c>
      <c r="V16" s="372">
        <v>36.17562838052816</v>
      </c>
      <c r="W16" s="350"/>
      <c r="X16" s="368">
        <v>4830</v>
      </c>
      <c r="Y16" s="369">
        <v>35.459951545407826</v>
      </c>
      <c r="Z16" s="370">
        <v>3512</v>
      </c>
      <c r="AA16" s="371">
        <v>72.712215320910971</v>
      </c>
      <c r="AB16" s="370">
        <v>1318</v>
      </c>
      <c r="AC16" s="372">
        <f t="shared" si="0"/>
        <v>27.287784679089029</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5103</v>
      </c>
      <c r="E17" s="375">
        <f t="shared" si="2"/>
        <v>3049</v>
      </c>
      <c r="F17" s="376">
        <f t="shared" si="3"/>
        <v>59.749167156574565</v>
      </c>
      <c r="G17" s="375">
        <f t="shared" si="4"/>
        <v>2054</v>
      </c>
      <c r="H17" s="367">
        <f t="shared" si="3"/>
        <v>40.250832843425435</v>
      </c>
      <c r="I17" s="350"/>
      <c r="J17" s="377">
        <f t="shared" si="5"/>
        <v>1477</v>
      </c>
      <c r="K17" s="378">
        <f t="shared" si="6"/>
        <v>28.943758573388202</v>
      </c>
      <c r="L17" s="375">
        <v>656</v>
      </c>
      <c r="M17" s="376">
        <v>44.414353419092755</v>
      </c>
      <c r="N17" s="375">
        <v>821</v>
      </c>
      <c r="O17" s="372">
        <v>55.585646580907245</v>
      </c>
      <c r="P17" s="350"/>
      <c r="Q17" s="377">
        <v>1271</v>
      </c>
      <c r="R17" s="378">
        <v>24.906917499510094</v>
      </c>
      <c r="S17" s="375">
        <v>720</v>
      </c>
      <c r="T17" s="376">
        <v>56.648308418568064</v>
      </c>
      <c r="U17" s="375">
        <v>551</v>
      </c>
      <c r="V17" s="372">
        <v>43.351691581431943</v>
      </c>
      <c r="W17" s="350"/>
      <c r="X17" s="377">
        <v>2355</v>
      </c>
      <c r="Y17" s="378">
        <v>46.149323927101705</v>
      </c>
      <c r="Z17" s="375">
        <v>1673</v>
      </c>
      <c r="AA17" s="376">
        <v>71.040339702760079</v>
      </c>
      <c r="AB17" s="375">
        <v>682</v>
      </c>
      <c r="AC17" s="372">
        <f t="shared" si="0"/>
        <v>28.959660297239914</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49321</v>
      </c>
      <c r="E18" s="365">
        <f t="shared" si="2"/>
        <v>30653</v>
      </c>
      <c r="F18" s="366">
        <f t="shared" si="3"/>
        <v>62.149996958699141</v>
      </c>
      <c r="G18" s="365">
        <f t="shared" si="4"/>
        <v>18668</v>
      </c>
      <c r="H18" s="367">
        <f t="shared" si="3"/>
        <v>37.850003041300866</v>
      </c>
      <c r="I18" s="350"/>
      <c r="J18" s="368">
        <f t="shared" si="5"/>
        <v>9726</v>
      </c>
      <c r="K18" s="369">
        <f t="shared" si="6"/>
        <v>19.719794813568257</v>
      </c>
      <c r="L18" s="370">
        <v>4097</v>
      </c>
      <c r="M18" s="371">
        <v>42.124203166769483</v>
      </c>
      <c r="N18" s="370">
        <v>5629</v>
      </c>
      <c r="O18" s="372">
        <v>57.875796833230517</v>
      </c>
      <c r="P18" s="350"/>
      <c r="Q18" s="368">
        <v>9489</v>
      </c>
      <c r="R18" s="369">
        <v>19.239269276778654</v>
      </c>
      <c r="S18" s="370">
        <v>5495</v>
      </c>
      <c r="T18" s="371">
        <v>57.909157972389082</v>
      </c>
      <c r="U18" s="370">
        <v>3994</v>
      </c>
      <c r="V18" s="372">
        <v>42.090842027610918</v>
      </c>
      <c r="W18" s="350"/>
      <c r="X18" s="368">
        <v>30106</v>
      </c>
      <c r="Y18" s="369">
        <v>61.040935909653093</v>
      </c>
      <c r="Z18" s="370">
        <v>21061</v>
      </c>
      <c r="AA18" s="371">
        <v>69.956154919285197</v>
      </c>
      <c r="AB18" s="370">
        <v>9045</v>
      </c>
      <c r="AC18" s="372">
        <f t="shared" si="0"/>
        <v>30.04384508071481</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28294</v>
      </c>
      <c r="E19" s="365">
        <f t="shared" si="2"/>
        <v>18356</v>
      </c>
      <c r="F19" s="366">
        <f t="shared" si="3"/>
        <v>64.875945430126521</v>
      </c>
      <c r="G19" s="365">
        <f t="shared" si="4"/>
        <v>9938</v>
      </c>
      <c r="H19" s="367">
        <f t="shared" si="3"/>
        <v>35.124054569873472</v>
      </c>
      <c r="I19" s="350"/>
      <c r="J19" s="368">
        <f t="shared" si="5"/>
        <v>5508</v>
      </c>
      <c r="K19" s="369">
        <f t="shared" si="6"/>
        <v>19.467024810913973</v>
      </c>
      <c r="L19" s="370">
        <v>2366</v>
      </c>
      <c r="M19" s="371">
        <v>42.955700798838052</v>
      </c>
      <c r="N19" s="370">
        <v>3142</v>
      </c>
      <c r="O19" s="372">
        <v>57.044299201161941</v>
      </c>
      <c r="P19" s="350"/>
      <c r="Q19" s="368">
        <v>5921</v>
      </c>
      <c r="R19" s="369">
        <v>20.926698239909523</v>
      </c>
      <c r="S19" s="370">
        <v>3939</v>
      </c>
      <c r="T19" s="371">
        <v>66.525924674885999</v>
      </c>
      <c r="U19" s="370">
        <v>1982</v>
      </c>
      <c r="V19" s="372">
        <v>33.474075325114001</v>
      </c>
      <c r="W19" s="350"/>
      <c r="X19" s="368">
        <v>16865</v>
      </c>
      <c r="Y19" s="369">
        <v>59.606276949176504</v>
      </c>
      <c r="Z19" s="370">
        <v>12051</v>
      </c>
      <c r="AA19" s="371">
        <v>71.45567743848207</v>
      </c>
      <c r="AB19" s="370">
        <v>4814</v>
      </c>
      <c r="AC19" s="372">
        <f t="shared" si="0"/>
        <v>28.544322561517937</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90982</v>
      </c>
      <c r="E20" s="365">
        <f t="shared" si="2"/>
        <v>57262</v>
      </c>
      <c r="F20" s="366">
        <f t="shared" si="3"/>
        <v>62.937723945395796</v>
      </c>
      <c r="G20" s="365">
        <f t="shared" si="4"/>
        <v>33720</v>
      </c>
      <c r="H20" s="367">
        <f t="shared" si="3"/>
        <v>37.062276054604212</v>
      </c>
      <c r="I20" s="350"/>
      <c r="J20" s="368">
        <f t="shared" si="5"/>
        <v>25584</v>
      </c>
      <c r="K20" s="369">
        <f t="shared" si="6"/>
        <v>28.119847881998638</v>
      </c>
      <c r="L20" s="370">
        <v>11393</v>
      </c>
      <c r="M20" s="371">
        <v>44.53173858661664</v>
      </c>
      <c r="N20" s="370">
        <v>14191</v>
      </c>
      <c r="O20" s="372">
        <v>55.468261413383367</v>
      </c>
      <c r="P20" s="350"/>
      <c r="Q20" s="368">
        <v>21162</v>
      </c>
      <c r="R20" s="369">
        <v>23.259545844232925</v>
      </c>
      <c r="S20" s="370">
        <v>13720</v>
      </c>
      <c r="T20" s="371">
        <v>64.833191569794906</v>
      </c>
      <c r="U20" s="370">
        <v>7442</v>
      </c>
      <c r="V20" s="372">
        <v>35.16680843020508</v>
      </c>
      <c r="W20" s="350"/>
      <c r="X20" s="368">
        <v>44236</v>
      </c>
      <c r="Y20" s="369">
        <v>48.620606273768438</v>
      </c>
      <c r="Z20" s="370">
        <v>32149</v>
      </c>
      <c r="AA20" s="371">
        <v>72.676100913283307</v>
      </c>
      <c r="AB20" s="370">
        <v>12087</v>
      </c>
      <c r="AC20" s="372">
        <f t="shared" si="0"/>
        <v>27.3238990867167</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55658</v>
      </c>
      <c r="E21" s="365">
        <f t="shared" si="2"/>
        <v>33936</v>
      </c>
      <c r="F21" s="366">
        <f t="shared" si="3"/>
        <v>60.972366955334365</v>
      </c>
      <c r="G21" s="365">
        <f t="shared" si="4"/>
        <v>21722</v>
      </c>
      <c r="H21" s="367">
        <f t="shared" si="3"/>
        <v>39.027633044665642</v>
      </c>
      <c r="I21" s="350"/>
      <c r="J21" s="368">
        <f t="shared" si="5"/>
        <v>16762</v>
      </c>
      <c r="K21" s="369">
        <f t="shared" si="6"/>
        <v>30.116065974343307</v>
      </c>
      <c r="L21" s="370">
        <v>6627</v>
      </c>
      <c r="M21" s="371">
        <v>39.535854909915287</v>
      </c>
      <c r="N21" s="370">
        <v>10135</v>
      </c>
      <c r="O21" s="372">
        <v>60.46414509008472</v>
      </c>
      <c r="P21" s="350"/>
      <c r="Q21" s="368">
        <v>12642</v>
      </c>
      <c r="R21" s="369">
        <v>22.713715907865893</v>
      </c>
      <c r="S21" s="370">
        <v>8250</v>
      </c>
      <c r="T21" s="371">
        <v>65.258661604176552</v>
      </c>
      <c r="U21" s="370">
        <v>4392</v>
      </c>
      <c r="V21" s="372">
        <v>34.741338395823448</v>
      </c>
      <c r="W21" s="350"/>
      <c r="X21" s="368">
        <v>26254</v>
      </c>
      <c r="Y21" s="369">
        <v>47.170218117790796</v>
      </c>
      <c r="Z21" s="370">
        <v>19059</v>
      </c>
      <c r="AA21" s="371">
        <v>72.594652243467664</v>
      </c>
      <c r="AB21" s="370">
        <v>7195</v>
      </c>
      <c r="AC21" s="372">
        <f t="shared" si="0"/>
        <v>27.40534775653234</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12137</v>
      </c>
      <c r="E22" s="365">
        <f t="shared" si="2"/>
        <v>7714</v>
      </c>
      <c r="F22" s="366">
        <f t="shared" si="3"/>
        <v>63.557716074812554</v>
      </c>
      <c r="G22" s="365">
        <f t="shared" si="4"/>
        <v>4423</v>
      </c>
      <c r="H22" s="367">
        <f t="shared" si="3"/>
        <v>36.442283925187439</v>
      </c>
      <c r="I22" s="350"/>
      <c r="J22" s="368">
        <f t="shared" si="5"/>
        <v>3166</v>
      </c>
      <c r="K22" s="369">
        <f t="shared" si="6"/>
        <v>26.08552360550383</v>
      </c>
      <c r="L22" s="370">
        <v>1379</v>
      </c>
      <c r="M22" s="371">
        <v>43.556538218572335</v>
      </c>
      <c r="N22" s="370">
        <v>1787</v>
      </c>
      <c r="O22" s="372">
        <v>56.443461781427672</v>
      </c>
      <c r="P22" s="350"/>
      <c r="Q22" s="368">
        <v>2633</v>
      </c>
      <c r="R22" s="369">
        <v>21.693993573370683</v>
      </c>
      <c r="S22" s="370">
        <v>1743</v>
      </c>
      <c r="T22" s="371">
        <v>66.198252943410566</v>
      </c>
      <c r="U22" s="370">
        <v>890</v>
      </c>
      <c r="V22" s="372">
        <v>33.801747056589441</v>
      </c>
      <c r="W22" s="350"/>
      <c r="X22" s="368">
        <v>6338</v>
      </c>
      <c r="Y22" s="369">
        <v>52.220482821125479</v>
      </c>
      <c r="Z22" s="370">
        <v>4592</v>
      </c>
      <c r="AA22" s="371">
        <v>72.451877563900283</v>
      </c>
      <c r="AB22" s="370">
        <v>1746</v>
      </c>
      <c r="AC22" s="372">
        <f t="shared" si="0"/>
        <v>27.548122436099714</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24492</v>
      </c>
      <c r="E23" s="365">
        <f t="shared" si="2"/>
        <v>14060</v>
      </c>
      <c r="F23" s="366">
        <f t="shared" si="3"/>
        <v>57.406500081659317</v>
      </c>
      <c r="G23" s="365">
        <f t="shared" si="4"/>
        <v>10432</v>
      </c>
      <c r="H23" s="367">
        <f t="shared" si="3"/>
        <v>42.593499918340683</v>
      </c>
      <c r="I23" s="350"/>
      <c r="J23" s="368">
        <f t="shared" si="5"/>
        <v>8893</v>
      </c>
      <c r="K23" s="369">
        <f t="shared" si="6"/>
        <v>36.309815449942839</v>
      </c>
      <c r="L23" s="370">
        <v>3216</v>
      </c>
      <c r="M23" s="371">
        <v>36.163274485550431</v>
      </c>
      <c r="N23" s="370">
        <v>5677</v>
      </c>
      <c r="O23" s="372">
        <v>63.836725514449569</v>
      </c>
      <c r="P23" s="350"/>
      <c r="Q23" s="368">
        <v>4440</v>
      </c>
      <c r="R23" s="369">
        <v>18.128368446839787</v>
      </c>
      <c r="S23" s="370">
        <v>2647</v>
      </c>
      <c r="T23" s="371">
        <v>59.617117117117111</v>
      </c>
      <c r="U23" s="370">
        <v>1793</v>
      </c>
      <c r="V23" s="372">
        <v>40.382882882882882</v>
      </c>
      <c r="W23" s="350"/>
      <c r="X23" s="368">
        <v>11159</v>
      </c>
      <c r="Y23" s="369">
        <v>45.561816103217382</v>
      </c>
      <c r="Z23" s="370">
        <v>8197</v>
      </c>
      <c r="AA23" s="371">
        <v>73.45640290348598</v>
      </c>
      <c r="AB23" s="370">
        <v>2962</v>
      </c>
      <c r="AC23" s="372">
        <f t="shared" si="0"/>
        <v>26.543597096514027</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55083</v>
      </c>
      <c r="E24" s="365">
        <f t="shared" si="2"/>
        <v>36419</v>
      </c>
      <c r="F24" s="366">
        <f t="shared" si="3"/>
        <v>66.116587694933102</v>
      </c>
      <c r="G24" s="365">
        <f t="shared" si="4"/>
        <v>18664</v>
      </c>
      <c r="H24" s="367">
        <f t="shared" si="3"/>
        <v>33.883412305066898</v>
      </c>
      <c r="I24" s="350"/>
      <c r="J24" s="368">
        <f t="shared" si="5"/>
        <v>13579</v>
      </c>
      <c r="K24" s="369">
        <f t="shared" si="6"/>
        <v>24.651888967558051</v>
      </c>
      <c r="L24" s="370">
        <v>6204</v>
      </c>
      <c r="M24" s="371">
        <v>45.688195006996096</v>
      </c>
      <c r="N24" s="370">
        <v>7375</v>
      </c>
      <c r="O24" s="372">
        <v>54.311804993003896</v>
      </c>
      <c r="P24" s="350"/>
      <c r="Q24" s="368">
        <v>11463</v>
      </c>
      <c r="R24" s="369">
        <v>20.81041337617777</v>
      </c>
      <c r="S24" s="370">
        <v>7913</v>
      </c>
      <c r="T24" s="371">
        <v>69.030794730873239</v>
      </c>
      <c r="U24" s="370">
        <v>3550</v>
      </c>
      <c r="V24" s="372">
        <v>30.969205269126753</v>
      </c>
      <c r="W24" s="350"/>
      <c r="X24" s="368">
        <v>30041</v>
      </c>
      <c r="Y24" s="369">
        <v>54.537697656264186</v>
      </c>
      <c r="Z24" s="370">
        <v>22302</v>
      </c>
      <c r="AA24" s="371">
        <v>74.238540661096494</v>
      </c>
      <c r="AB24" s="370">
        <v>7739</v>
      </c>
      <c r="AC24" s="372">
        <f t="shared" si="0"/>
        <v>25.761459338903496</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13470</v>
      </c>
      <c r="E25" s="365">
        <f t="shared" si="2"/>
        <v>8513</v>
      </c>
      <c r="F25" s="366">
        <f t="shared" si="3"/>
        <v>63.199703043801037</v>
      </c>
      <c r="G25" s="365">
        <f t="shared" si="4"/>
        <v>4957</v>
      </c>
      <c r="H25" s="367">
        <f t="shared" si="3"/>
        <v>36.800296956198956</v>
      </c>
      <c r="I25" s="350"/>
      <c r="J25" s="368">
        <f t="shared" si="5"/>
        <v>3813</v>
      </c>
      <c r="K25" s="369">
        <f t="shared" si="6"/>
        <v>28.307349665924274</v>
      </c>
      <c r="L25" s="370">
        <v>1518</v>
      </c>
      <c r="M25" s="371">
        <v>39.811172305271441</v>
      </c>
      <c r="N25" s="370">
        <v>2295</v>
      </c>
      <c r="O25" s="372">
        <v>60.188827694728566</v>
      </c>
      <c r="P25" s="350"/>
      <c r="Q25" s="368">
        <v>3475</v>
      </c>
      <c r="R25" s="369">
        <v>25.798069784706755</v>
      </c>
      <c r="S25" s="370">
        <v>2463</v>
      </c>
      <c r="T25" s="371">
        <v>70.877697841726615</v>
      </c>
      <c r="U25" s="370">
        <v>1012</v>
      </c>
      <c r="V25" s="372">
        <v>29.122302158273385</v>
      </c>
      <c r="W25" s="350"/>
      <c r="X25" s="368">
        <v>6182</v>
      </c>
      <c r="Y25" s="369">
        <v>45.894580549368968</v>
      </c>
      <c r="Z25" s="370">
        <v>4532</v>
      </c>
      <c r="AA25" s="371">
        <v>73.309608540925268</v>
      </c>
      <c r="AB25" s="370">
        <v>1650</v>
      </c>
      <c r="AC25" s="372">
        <f t="shared" si="0"/>
        <v>26.690391459074732</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6644</v>
      </c>
      <c r="E26" s="380">
        <f t="shared" si="2"/>
        <v>4079</v>
      </c>
      <c r="F26" s="381">
        <f t="shared" si="3"/>
        <v>61.393738711619505</v>
      </c>
      <c r="G26" s="380">
        <f t="shared" si="4"/>
        <v>2565</v>
      </c>
      <c r="H26" s="367">
        <f t="shared" si="3"/>
        <v>38.606261288380495</v>
      </c>
      <c r="I26" s="350"/>
      <c r="J26" s="377">
        <f t="shared" si="5"/>
        <v>1615</v>
      </c>
      <c r="K26" s="378">
        <f t="shared" si="6"/>
        <v>24.30764599638772</v>
      </c>
      <c r="L26" s="375">
        <v>666</v>
      </c>
      <c r="M26" s="376">
        <v>41.238390092879257</v>
      </c>
      <c r="N26" s="375">
        <v>949</v>
      </c>
      <c r="O26" s="372">
        <v>58.761609907120736</v>
      </c>
      <c r="P26" s="350"/>
      <c r="Q26" s="377">
        <v>1310</v>
      </c>
      <c r="R26" s="378">
        <v>19.717037928958458</v>
      </c>
      <c r="S26" s="375">
        <v>741</v>
      </c>
      <c r="T26" s="376">
        <v>56.564885496183201</v>
      </c>
      <c r="U26" s="375">
        <v>569</v>
      </c>
      <c r="V26" s="372">
        <v>43.435114503816799</v>
      </c>
      <c r="W26" s="350"/>
      <c r="X26" s="377">
        <v>3719</v>
      </c>
      <c r="Y26" s="378">
        <v>55.975316074653826</v>
      </c>
      <c r="Z26" s="375">
        <v>2672</v>
      </c>
      <c r="AA26" s="376">
        <v>71.847270771712829</v>
      </c>
      <c r="AB26" s="375">
        <v>1047</v>
      </c>
      <c r="AC26" s="372">
        <f t="shared" si="0"/>
        <v>28.152729228287178</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29565</v>
      </c>
      <c r="E27" s="380">
        <f t="shared" si="2"/>
        <v>17537</v>
      </c>
      <c r="F27" s="381">
        <f t="shared" si="3"/>
        <v>59.316759682056485</v>
      </c>
      <c r="G27" s="380">
        <f t="shared" si="4"/>
        <v>12028</v>
      </c>
      <c r="H27" s="367">
        <f t="shared" si="3"/>
        <v>40.683240317943515</v>
      </c>
      <c r="I27" s="350"/>
      <c r="J27" s="377">
        <f t="shared" si="5"/>
        <v>8490</v>
      </c>
      <c r="K27" s="378">
        <f t="shared" si="6"/>
        <v>28.716387620497208</v>
      </c>
      <c r="L27" s="375">
        <v>3322</v>
      </c>
      <c r="M27" s="376">
        <v>39.128386336866903</v>
      </c>
      <c r="N27" s="375">
        <v>5168</v>
      </c>
      <c r="O27" s="372">
        <v>60.871613663133097</v>
      </c>
      <c r="P27" s="350"/>
      <c r="Q27" s="377">
        <v>6051</v>
      </c>
      <c r="R27" s="378">
        <v>20.466768138001015</v>
      </c>
      <c r="S27" s="375">
        <v>3477</v>
      </c>
      <c r="T27" s="376">
        <v>57.461576598909268</v>
      </c>
      <c r="U27" s="375">
        <v>2574</v>
      </c>
      <c r="V27" s="372">
        <v>42.538423401090732</v>
      </c>
      <c r="W27" s="350"/>
      <c r="X27" s="377">
        <v>15024</v>
      </c>
      <c r="Y27" s="378">
        <v>50.816844241501776</v>
      </c>
      <c r="Z27" s="375">
        <v>10738</v>
      </c>
      <c r="AA27" s="376">
        <v>71.47231096911608</v>
      </c>
      <c r="AB27" s="375">
        <v>4286</v>
      </c>
      <c r="AC27" s="372">
        <f t="shared" si="0"/>
        <v>28.52768903088392</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2926</v>
      </c>
      <c r="E28" s="380">
        <f t="shared" si="2"/>
        <v>1971</v>
      </c>
      <c r="F28" s="381">
        <f t="shared" si="3"/>
        <v>67.361585782638414</v>
      </c>
      <c r="G28" s="380">
        <f t="shared" si="4"/>
        <v>955</v>
      </c>
      <c r="H28" s="382">
        <f t="shared" si="3"/>
        <v>32.638414217361586</v>
      </c>
      <c r="I28" s="350"/>
      <c r="J28" s="377">
        <f t="shared" si="5"/>
        <v>366</v>
      </c>
      <c r="K28" s="378">
        <f t="shared" si="6"/>
        <v>12.508544087491455</v>
      </c>
      <c r="L28" s="375">
        <v>163</v>
      </c>
      <c r="M28" s="376">
        <v>44.535519125683059</v>
      </c>
      <c r="N28" s="375">
        <v>203</v>
      </c>
      <c r="O28" s="383">
        <v>55.464480874316934</v>
      </c>
      <c r="P28" s="350"/>
      <c r="Q28" s="377">
        <v>627</v>
      </c>
      <c r="R28" s="378">
        <v>21.428571428571427</v>
      </c>
      <c r="S28" s="375">
        <v>400</v>
      </c>
      <c r="T28" s="376">
        <v>63.795853269537481</v>
      </c>
      <c r="U28" s="375">
        <v>227</v>
      </c>
      <c r="V28" s="383">
        <v>36.204146730462519</v>
      </c>
      <c r="W28" s="350"/>
      <c r="X28" s="377">
        <v>1933</v>
      </c>
      <c r="Y28" s="378">
        <v>66.062884483937111</v>
      </c>
      <c r="Z28" s="375">
        <v>1408</v>
      </c>
      <c r="AA28" s="376">
        <v>72.840144852560783</v>
      </c>
      <c r="AB28" s="375">
        <v>525</v>
      </c>
      <c r="AC28" s="383">
        <f t="shared" si="0"/>
        <v>27.159855147439217</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1133</v>
      </c>
      <c r="E29" s="386">
        <f t="shared" si="2"/>
        <v>623</v>
      </c>
      <c r="F29" s="387">
        <f t="shared" si="3"/>
        <v>54.986760812003531</v>
      </c>
      <c r="G29" s="386">
        <f t="shared" si="4"/>
        <v>510</v>
      </c>
      <c r="H29" s="388">
        <f t="shared" si="3"/>
        <v>45.013239187996469</v>
      </c>
      <c r="I29" s="350"/>
      <c r="J29" s="389">
        <f t="shared" si="5"/>
        <v>617</v>
      </c>
      <c r="K29" s="390">
        <f t="shared" si="6"/>
        <v>54.457193292144744</v>
      </c>
      <c r="L29" s="391">
        <v>227</v>
      </c>
      <c r="M29" s="392">
        <v>36.790923824959485</v>
      </c>
      <c r="N29" s="391">
        <v>390</v>
      </c>
      <c r="O29" s="393">
        <v>63.209076175040522</v>
      </c>
      <c r="P29" s="350"/>
      <c r="Q29" s="389">
        <v>196</v>
      </c>
      <c r="R29" s="390">
        <v>17.299205648720211</v>
      </c>
      <c r="S29" s="391">
        <v>146</v>
      </c>
      <c r="T29" s="392">
        <v>74.489795918367349</v>
      </c>
      <c r="U29" s="391">
        <v>50</v>
      </c>
      <c r="V29" s="393">
        <v>25.510204081632654</v>
      </c>
      <c r="W29" s="350"/>
      <c r="X29" s="389">
        <v>320</v>
      </c>
      <c r="Y29" s="390">
        <v>28.243601059135038</v>
      </c>
      <c r="Z29" s="391">
        <v>250</v>
      </c>
      <c r="AA29" s="392">
        <v>78.125</v>
      </c>
      <c r="AB29" s="391">
        <v>70</v>
      </c>
      <c r="AC29" s="393">
        <f t="shared" si="0"/>
        <v>21.875</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32" t="s">
        <v>0</v>
      </c>
      <c r="C31" s="320"/>
      <c r="D31" s="1233">
        <f>J31+Q31+X31</f>
        <v>517180</v>
      </c>
      <c r="E31" s="1234">
        <f>L31+S31+Z31</f>
        <v>325892</v>
      </c>
      <c r="F31" s="1235">
        <f>E31/$D31*100</f>
        <v>63.013264240689892</v>
      </c>
      <c r="G31" s="1234">
        <f>N31+U31+AB31</f>
        <v>191288</v>
      </c>
      <c r="H31" s="1236">
        <f>G31/$D31*100</f>
        <v>36.9867357593101</v>
      </c>
      <c r="I31" s="320"/>
      <c r="J31" s="1237">
        <f>SUM(J12:J29)</f>
        <v>135229</v>
      </c>
      <c r="K31" s="1238">
        <f>J31/$D31*100</f>
        <v>26.147376155303764</v>
      </c>
      <c r="L31" s="1234">
        <f>SUM(L12:L29)</f>
        <v>57332</v>
      </c>
      <c r="M31" s="1235">
        <f>L31/$J31*100</f>
        <v>42.396231577546232</v>
      </c>
      <c r="N31" s="1234">
        <f>SUM(N12:N29)</f>
        <v>77897</v>
      </c>
      <c r="O31" s="1239">
        <f>N31/$J31*100</f>
        <v>57.603768422453761</v>
      </c>
      <c r="P31" s="320"/>
      <c r="Q31" s="1237">
        <f>SUM(Q12:Q29)</f>
        <v>115199</v>
      </c>
      <c r="R31" s="1238">
        <f>Q31/$D31*100</f>
        <v>22.274449901388298</v>
      </c>
      <c r="S31" s="1234">
        <f>SUM(S12:S29)</f>
        <v>75504</v>
      </c>
      <c r="T31" s="1235">
        <f>S31/$Q31*100</f>
        <v>65.542235609684113</v>
      </c>
      <c r="U31" s="1234">
        <f>SUM(U12:U29)</f>
        <v>39695</v>
      </c>
      <c r="V31" s="1239">
        <f>U31/$Q31*100</f>
        <v>34.457764390315887</v>
      </c>
      <c r="W31" s="320"/>
      <c r="X31" s="1237">
        <f>SUM(X12:X29)</f>
        <v>266752</v>
      </c>
      <c r="Y31" s="1238">
        <f>X31/$D31*100</f>
        <v>51.578173943307938</v>
      </c>
      <c r="Z31" s="1234">
        <f>SUM(Z12:Z29)</f>
        <v>193056</v>
      </c>
      <c r="AA31" s="1235">
        <f>Z31/$X31*100</f>
        <v>72.37284069097889</v>
      </c>
      <c r="AB31" s="1234">
        <f>SUM(AB12:AB29)</f>
        <v>73696</v>
      </c>
      <c r="AC31" s="1239">
        <f>AB31/$X31*100</f>
        <v>27.627159309021117</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390"/>
      <c r="C34" s="1390"/>
      <c r="D34" s="1390"/>
      <c r="E34" s="1390"/>
      <c r="F34" s="1390"/>
      <c r="G34" s="1390"/>
      <c r="H34" s="1390"/>
      <c r="I34" s="1390"/>
      <c r="J34" s="1390"/>
      <c r="K34" s="1390"/>
      <c r="L34" s="1390"/>
      <c r="M34" s="1390"/>
      <c r="N34" s="1390"/>
      <c r="O34" s="1390"/>
    </row>
    <row r="35" spans="2:15" s="329" customFormat="1" ht="29.25" customHeight="1" x14ac:dyDescent="0.25">
      <c r="B35" s="1391"/>
      <c r="C35" s="1391"/>
      <c r="D35" s="1391"/>
      <c r="E35" s="1391"/>
      <c r="F35" s="1391"/>
      <c r="G35" s="1391"/>
      <c r="H35" s="1391"/>
      <c r="I35" s="1391"/>
      <c r="J35" s="1391"/>
      <c r="K35" s="1391"/>
      <c r="L35" s="1391"/>
      <c r="M35" s="1391"/>
    </row>
    <row r="36" spans="2:15" s="329" customFormat="1" ht="4.5" customHeight="1" x14ac:dyDescent="0.25">
      <c r="B36" s="1381"/>
      <c r="C36" s="1381"/>
      <c r="D36" s="1381"/>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1" orientation="landscape" horizontalDpi="300" verticalDpi="300" r:id="rId1"/>
  <headerFooter alignWithMargins="0"/>
  <rowBreaks count="2" manualBreakCount="2">
    <brk id="34" max="25" man="1"/>
    <brk id="35" max="16383" man="1"/>
  </rowBreaks>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Hoja101">
    <tabColor theme="0"/>
    <pageSetUpPr fitToPage="1"/>
  </sheetPr>
  <dimension ref="A1:AL36"/>
  <sheetViews>
    <sheetView showGridLines="0" zoomScale="98" zoomScaleNormal="98"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4" width="16.1796875" style="333" customWidth="1"/>
    <col min="5" max="5" width="8.7265625" style="333" customWidth="1"/>
    <col min="6" max="6" width="0.453125" style="333" customWidth="1"/>
    <col min="7" max="7" width="16.1796875" style="333" customWidth="1"/>
    <col min="8" max="8" width="8.7265625" style="333" customWidth="1"/>
    <col min="9" max="9" width="0.453125" style="333" customWidth="1"/>
    <col min="10" max="10" width="16.1796875" style="333" customWidth="1"/>
    <col min="11" max="11" width="8.7265625" style="333" customWidth="1"/>
    <col min="12" max="12" width="0.453125" style="333" customWidth="1"/>
    <col min="13" max="13" width="16.1796875" style="333" customWidth="1"/>
    <col min="14" max="14" width="8.7265625" style="333" customWidth="1"/>
    <col min="15" max="15" width="11.453125" style="333"/>
    <col min="16" max="18" width="2.453125" style="333" bestFit="1" customWidth="1"/>
    <col min="19" max="19" width="13" style="333" bestFit="1" customWidth="1"/>
    <col min="20" max="20" width="3.453125" style="333" bestFit="1" customWidth="1"/>
    <col min="21" max="21" width="3.81640625" style="333" customWidth="1"/>
    <col min="22" max="24" width="2.453125" style="333" bestFit="1" customWidth="1"/>
    <col min="25" max="25" width="8.453125" style="333" bestFit="1" customWidth="1"/>
    <col min="26" max="26" width="3.453125" style="333" bestFit="1" customWidth="1"/>
    <col min="27" max="27" width="3.54296875" style="333" customWidth="1"/>
    <col min="28" max="30" width="2.453125" style="333" bestFit="1" customWidth="1"/>
    <col min="31" max="31" width="8.453125" style="333" bestFit="1" customWidth="1"/>
    <col min="32" max="32" width="4.1796875" style="333" bestFit="1" customWidth="1"/>
    <col min="33" max="33" width="3.26953125" style="333" customWidth="1"/>
    <col min="34" max="34" width="4.26953125" style="333" bestFit="1" customWidth="1"/>
    <col min="35" max="35" width="2.453125" style="333" bestFit="1" customWidth="1"/>
    <col min="36" max="36" width="4.26953125" style="333" bestFit="1" customWidth="1"/>
    <col min="37" max="37" width="8.453125" style="333" bestFit="1" customWidth="1"/>
    <col min="38" max="38" width="4.26953125" style="333" bestFit="1" customWidth="1"/>
    <col min="39" max="16384" width="11.453125" style="333"/>
  </cols>
  <sheetData>
    <row r="1" spans="1:38" s="340" customFormat="1" ht="15" customHeight="1" x14ac:dyDescent="0.25">
      <c r="B1" s="311"/>
      <c r="C1" s="341"/>
      <c r="F1" s="341"/>
      <c r="G1" s="342" t="s">
        <v>135</v>
      </c>
      <c r="H1" s="342"/>
      <c r="I1" s="342"/>
      <c r="J1" s="342" t="s">
        <v>16</v>
      </c>
      <c r="K1" s="342"/>
      <c r="L1" s="342"/>
      <c r="M1" s="342" t="s">
        <v>15</v>
      </c>
      <c r="N1" s="342"/>
    </row>
    <row r="2" spans="1:38" s="343" customFormat="1" ht="52.5" customHeight="1" x14ac:dyDescent="0.35">
      <c r="B2" s="1392"/>
      <c r="C2" s="1392"/>
    </row>
    <row r="3" spans="1:38" s="345" customFormat="1" ht="4.5" customHeight="1" x14ac:dyDescent="0.25">
      <c r="B3" s="1393"/>
      <c r="C3" s="1393"/>
    </row>
    <row r="4" spans="1:38" s="492" customFormat="1" ht="17.25" customHeight="1" x14ac:dyDescent="0.25">
      <c r="A4" s="1419" t="s">
        <v>427</v>
      </c>
      <c r="B4" s="1419"/>
      <c r="C4" s="1419"/>
      <c r="D4" s="1419"/>
      <c r="E4" s="1419"/>
      <c r="F4" s="1419"/>
      <c r="G4" s="1419"/>
      <c r="H4" s="1419"/>
      <c r="I4" s="1419"/>
      <c r="J4" s="1419"/>
      <c r="K4" s="1419"/>
      <c r="L4" s="1419"/>
      <c r="M4" s="1419"/>
      <c r="N4" s="1419"/>
    </row>
    <row r="5" spans="1:38" s="492" customFormat="1" ht="17.25" customHeight="1" x14ac:dyDescent="0.25">
      <c r="B5" s="1420" t="str">
        <f>porsaad!$B$6</f>
        <v>Situación a 30 de noviembre de 2024</v>
      </c>
      <c r="C5" s="1420"/>
      <c r="D5" s="1420"/>
      <c r="E5" s="1420"/>
      <c r="F5" s="1420"/>
      <c r="G5" s="1420"/>
      <c r="H5" s="1420"/>
      <c r="I5" s="1420"/>
      <c r="J5" s="1420"/>
      <c r="K5" s="1420"/>
      <c r="L5" s="1420"/>
      <c r="M5" s="1420"/>
      <c r="N5" s="1420"/>
    </row>
    <row r="6" spans="1:38" s="492" customFormat="1" ht="6" customHeight="1" x14ac:dyDescent="0.25"/>
    <row r="7" spans="1:38" s="437" customFormat="1" ht="12.75" customHeight="1" x14ac:dyDescent="0.25">
      <c r="A7" s="488"/>
      <c r="B7" s="1396" t="s">
        <v>12</v>
      </c>
      <c r="D7" s="1399" t="s">
        <v>251</v>
      </c>
      <c r="E7" s="1400"/>
      <c r="F7" s="489"/>
      <c r="G7" s="1430"/>
      <c r="H7" s="1430"/>
      <c r="I7" s="489"/>
      <c r="J7" s="1430"/>
      <c r="K7" s="1430"/>
      <c r="L7" s="489"/>
      <c r="M7" s="1430"/>
      <c r="N7" s="1431"/>
      <c r="O7" s="488"/>
      <c r="P7" s="488"/>
      <c r="W7" s="490"/>
    </row>
    <row r="8" spans="1:38" s="437" customFormat="1" ht="45.75" customHeight="1" x14ac:dyDescent="0.25">
      <c r="A8" s="488"/>
      <c r="B8" s="1397"/>
      <c r="D8" s="1428"/>
      <c r="E8" s="1429"/>
      <c r="F8" s="491"/>
      <c r="G8" s="1552" t="s">
        <v>268</v>
      </c>
      <c r="H8" s="1553"/>
      <c r="I8" s="744"/>
      <c r="J8" s="1552" t="s">
        <v>269</v>
      </c>
      <c r="K8" s="1553"/>
      <c r="L8" s="744"/>
      <c r="M8" s="1552" t="s">
        <v>270</v>
      </c>
      <c r="N8" s="1553"/>
      <c r="O8" s="488"/>
      <c r="P8" s="488"/>
      <c r="W8" s="490"/>
    </row>
    <row r="9" spans="1:38" s="437" customFormat="1" ht="6" customHeight="1" x14ac:dyDescent="0.25">
      <c r="A9" s="488"/>
      <c r="B9" s="1397"/>
      <c r="D9" s="1432" t="s">
        <v>9</v>
      </c>
      <c r="E9" s="1439" t="s">
        <v>218</v>
      </c>
      <c r="G9" s="1434" t="s">
        <v>9</v>
      </c>
      <c r="H9" s="1436" t="s">
        <v>218</v>
      </c>
      <c r="J9" s="1434" t="s">
        <v>9</v>
      </c>
      <c r="K9" s="1436" t="s">
        <v>218</v>
      </c>
      <c r="M9" s="1434" t="s">
        <v>9</v>
      </c>
      <c r="N9" s="1436" t="s">
        <v>218</v>
      </c>
      <c r="O9" s="488"/>
      <c r="P9" s="488"/>
      <c r="W9" s="490"/>
    </row>
    <row r="10" spans="1:38" s="437" customFormat="1" ht="27.75" customHeight="1" x14ac:dyDescent="0.25">
      <c r="A10" s="488"/>
      <c r="B10" s="1398"/>
      <c r="D10" s="1433"/>
      <c r="E10" s="1440"/>
      <c r="F10" s="493"/>
      <c r="G10" s="1435"/>
      <c r="H10" s="1437"/>
      <c r="I10" s="494"/>
      <c r="J10" s="1435"/>
      <c r="K10" s="1437"/>
      <c r="L10" s="494"/>
      <c r="M10" s="1435"/>
      <c r="N10" s="1437"/>
      <c r="O10" s="488"/>
      <c r="P10" s="495"/>
      <c r="Q10" s="496"/>
      <c r="R10" s="496"/>
      <c r="S10" s="496"/>
      <c r="T10" s="496"/>
    </row>
    <row r="11" spans="1:38" s="328" customFormat="1" ht="4.5" customHeight="1" x14ac:dyDescent="0.25">
      <c r="A11" s="326"/>
      <c r="B11" s="327"/>
      <c r="D11" s="327"/>
      <c r="E11" s="327"/>
      <c r="G11" s="327"/>
      <c r="H11" s="327"/>
      <c r="J11" s="327"/>
      <c r="K11" s="327"/>
      <c r="M11" s="327"/>
      <c r="N11" s="327"/>
      <c r="O11" s="319"/>
      <c r="P11" s="348"/>
      <c r="Q11" s="329"/>
      <c r="R11" s="329"/>
      <c r="S11" s="329"/>
      <c r="T11" s="329"/>
      <c r="U11" s="329"/>
      <c r="V11" s="329"/>
      <c r="W11" s="329"/>
    </row>
    <row r="12" spans="1:38" s="331" customFormat="1" ht="18" customHeight="1" x14ac:dyDescent="0.35">
      <c r="A12" s="330"/>
      <c r="B12" s="349" t="s">
        <v>8</v>
      </c>
      <c r="C12" s="350"/>
      <c r="D12" s="497">
        <f t="shared" ref="D12:D29" si="0">G12+J12+M12</f>
        <v>291702</v>
      </c>
      <c r="E12" s="498">
        <f>D12/'20pobl'!D12*100</f>
        <v>3.3981477717005548</v>
      </c>
      <c r="F12" s="350"/>
      <c r="G12" s="355">
        <v>88461</v>
      </c>
      <c r="H12" s="498">
        <v>1.2608274075637673</v>
      </c>
      <c r="I12" s="350"/>
      <c r="J12" s="355">
        <v>60077</v>
      </c>
      <c r="K12" s="498">
        <v>5.2425452746234349</v>
      </c>
      <c r="L12" s="350"/>
      <c r="M12" s="355">
        <v>143164</v>
      </c>
      <c r="N12" s="498">
        <f>M12/'20pobl'!X12*100</f>
        <v>33.91796516848342</v>
      </c>
      <c r="O12" s="359"/>
      <c r="P12" s="360"/>
      <c r="Q12" s="360"/>
      <c r="R12" s="360"/>
      <c r="S12" s="361"/>
      <c r="T12" s="362"/>
      <c r="U12" s="329"/>
      <c r="V12" s="360"/>
      <c r="W12" s="360"/>
      <c r="X12" s="360"/>
      <c r="Y12" s="361"/>
      <c r="Z12" s="362"/>
      <c r="AB12" s="360"/>
      <c r="AC12" s="360"/>
      <c r="AD12" s="360"/>
      <c r="AE12" s="361"/>
      <c r="AF12" s="362"/>
      <c r="AH12" s="360"/>
      <c r="AI12" s="360"/>
      <c r="AJ12" s="360"/>
      <c r="AK12" s="361"/>
      <c r="AL12" s="362"/>
    </row>
    <row r="13" spans="1:38" s="331" customFormat="1" ht="18" customHeight="1" x14ac:dyDescent="0.35">
      <c r="A13" s="330"/>
      <c r="B13" s="363" t="s">
        <v>7</v>
      </c>
      <c r="C13" s="350"/>
      <c r="D13" s="499">
        <f t="shared" si="0"/>
        <v>44856</v>
      </c>
      <c r="E13" s="500">
        <f>D13/'20pobl'!D13*100</f>
        <v>3.3442457218392159</v>
      </c>
      <c r="F13" s="350"/>
      <c r="G13" s="368">
        <v>8805</v>
      </c>
      <c r="H13" s="501">
        <v>0.84319777368973958</v>
      </c>
      <c r="I13" s="350"/>
      <c r="J13" s="368">
        <v>8238</v>
      </c>
      <c r="K13" s="501">
        <v>4.0986502017483195</v>
      </c>
      <c r="L13" s="350"/>
      <c r="M13" s="368">
        <v>27813</v>
      </c>
      <c r="N13" s="501">
        <f>M13/'20pobl'!X13*100</f>
        <v>28.954683156875603</v>
      </c>
      <c r="O13" s="359"/>
      <c r="P13" s="360"/>
      <c r="Q13" s="360"/>
      <c r="R13" s="360"/>
      <c r="S13" s="361"/>
      <c r="T13" s="362"/>
      <c r="U13" s="329"/>
      <c r="V13" s="360"/>
      <c r="W13" s="360"/>
      <c r="X13" s="360"/>
      <c r="Y13" s="361"/>
      <c r="Z13" s="362"/>
      <c r="AB13" s="360"/>
      <c r="AC13" s="360"/>
      <c r="AD13" s="360"/>
      <c r="AE13" s="361"/>
      <c r="AF13" s="362"/>
      <c r="AH13" s="360"/>
      <c r="AI13" s="360"/>
      <c r="AJ13" s="360"/>
      <c r="AK13" s="361"/>
      <c r="AL13" s="362"/>
    </row>
    <row r="14" spans="1:38" s="331" customFormat="1" ht="18" customHeight="1" x14ac:dyDescent="0.35">
      <c r="A14" s="330"/>
      <c r="B14" s="363" t="s">
        <v>37</v>
      </c>
      <c r="C14" s="350"/>
      <c r="D14" s="499">
        <f t="shared" si="0"/>
        <v>32810</v>
      </c>
      <c r="E14" s="500">
        <f>D14/'20pobl'!D14*100</f>
        <v>3.2612369043595808</v>
      </c>
      <c r="F14" s="350"/>
      <c r="G14" s="368">
        <v>7873</v>
      </c>
      <c r="H14" s="501">
        <v>1.0801577773966728</v>
      </c>
      <c r="I14" s="350"/>
      <c r="J14" s="368">
        <v>6769</v>
      </c>
      <c r="K14" s="501">
        <v>3.5019555905055566</v>
      </c>
      <c r="L14" s="350"/>
      <c r="M14" s="368">
        <v>18168</v>
      </c>
      <c r="N14" s="501">
        <f>M14/'20pobl'!X14*100</f>
        <v>21.656157247922948</v>
      </c>
      <c r="O14" s="359"/>
      <c r="P14" s="360"/>
      <c r="Q14" s="360"/>
      <c r="R14" s="360"/>
      <c r="S14" s="361"/>
      <c r="T14" s="373"/>
      <c r="U14" s="329"/>
      <c r="V14" s="360"/>
      <c r="W14" s="360"/>
      <c r="X14" s="360"/>
      <c r="Y14" s="361"/>
      <c r="Z14" s="362"/>
      <c r="AB14" s="360"/>
      <c r="AC14" s="360"/>
      <c r="AD14" s="360"/>
      <c r="AE14" s="361"/>
      <c r="AF14" s="362"/>
      <c r="AH14" s="360"/>
      <c r="AI14" s="360"/>
      <c r="AJ14" s="360"/>
      <c r="AK14" s="361"/>
      <c r="AL14" s="362"/>
    </row>
    <row r="15" spans="1:38" s="331" customFormat="1" ht="18" customHeight="1" x14ac:dyDescent="0.35">
      <c r="A15" s="330"/>
      <c r="B15" s="363" t="s">
        <v>38</v>
      </c>
      <c r="C15" s="350"/>
      <c r="D15" s="499">
        <f t="shared" si="0"/>
        <v>31849</v>
      </c>
      <c r="E15" s="500">
        <f>D15/'20pobl'!D15*100</f>
        <v>2.6323532571951871</v>
      </c>
      <c r="F15" s="350"/>
      <c r="G15" s="368">
        <v>8591</v>
      </c>
      <c r="H15" s="501">
        <v>0.85032464961596332</v>
      </c>
      <c r="I15" s="350"/>
      <c r="J15" s="368">
        <v>6897</v>
      </c>
      <c r="K15" s="501">
        <v>4.6906879947767894</v>
      </c>
      <c r="L15" s="350"/>
      <c r="M15" s="368">
        <v>16361</v>
      </c>
      <c r="N15" s="501">
        <f>M15/'20pobl'!X15*100</f>
        <v>31.134157944814461</v>
      </c>
      <c r="O15" s="359"/>
      <c r="P15" s="360"/>
      <c r="Q15" s="360"/>
      <c r="R15" s="360"/>
      <c r="S15" s="361"/>
      <c r="T15" s="362"/>
      <c r="U15" s="329"/>
      <c r="V15" s="360"/>
      <c r="W15" s="360"/>
      <c r="X15" s="360"/>
      <c r="Y15" s="361"/>
      <c r="Z15" s="362"/>
      <c r="AB15" s="360"/>
      <c r="AC15" s="360"/>
      <c r="AD15" s="360"/>
      <c r="AE15" s="361"/>
      <c r="AF15" s="362"/>
      <c r="AH15" s="360"/>
      <c r="AI15" s="360"/>
      <c r="AJ15" s="360"/>
      <c r="AK15" s="361"/>
      <c r="AL15" s="362"/>
    </row>
    <row r="16" spans="1:38" s="331" customFormat="1" ht="18" customHeight="1" x14ac:dyDescent="0.35">
      <c r="A16" s="330"/>
      <c r="B16" s="363" t="s">
        <v>6</v>
      </c>
      <c r="C16" s="350"/>
      <c r="D16" s="499">
        <f t="shared" si="0"/>
        <v>44273</v>
      </c>
      <c r="E16" s="500">
        <f>D16/'20pobl'!D16*100</f>
        <v>2.0005729737155087</v>
      </c>
      <c r="F16" s="350"/>
      <c r="G16" s="368">
        <v>17543</v>
      </c>
      <c r="H16" s="501">
        <v>0.96048714760557119</v>
      </c>
      <c r="I16" s="350"/>
      <c r="J16" s="368">
        <v>8876</v>
      </c>
      <c r="K16" s="501">
        <v>3.0800942489407404</v>
      </c>
      <c r="L16" s="350"/>
      <c r="M16" s="368">
        <v>17854</v>
      </c>
      <c r="N16" s="501">
        <f>M16/'20pobl'!X16*100</f>
        <v>18.149104438164557</v>
      </c>
      <c r="O16" s="359"/>
      <c r="P16" s="360"/>
      <c r="Q16" s="360"/>
      <c r="R16" s="360"/>
      <c r="S16" s="361"/>
      <c r="T16" s="362"/>
      <c r="U16" s="329"/>
      <c r="V16" s="360"/>
      <c r="W16" s="360"/>
      <c r="X16" s="360"/>
      <c r="Y16" s="361"/>
      <c r="Z16" s="362"/>
      <c r="AB16" s="360"/>
      <c r="AC16" s="360"/>
      <c r="AD16" s="360"/>
      <c r="AE16" s="361"/>
      <c r="AF16" s="362"/>
      <c r="AH16" s="360"/>
      <c r="AI16" s="360"/>
      <c r="AJ16" s="360"/>
      <c r="AK16" s="361"/>
      <c r="AL16" s="362"/>
    </row>
    <row r="17" spans="1:38" s="331" customFormat="1" ht="18" customHeight="1" x14ac:dyDescent="0.35">
      <c r="A17" s="330"/>
      <c r="B17" s="363" t="s">
        <v>5</v>
      </c>
      <c r="C17" s="350"/>
      <c r="D17" s="377">
        <f t="shared" si="0"/>
        <v>18285</v>
      </c>
      <c r="E17" s="502">
        <f>D17/'20pobl'!D17*100</f>
        <v>3.1076485374421936</v>
      </c>
      <c r="F17" s="350"/>
      <c r="G17" s="377">
        <v>4729</v>
      </c>
      <c r="H17" s="502">
        <v>1.0503893703883043</v>
      </c>
      <c r="I17" s="350"/>
      <c r="J17" s="377">
        <v>3893</v>
      </c>
      <c r="K17" s="502">
        <v>3.9930252833478641</v>
      </c>
      <c r="L17" s="350"/>
      <c r="M17" s="377">
        <v>9663</v>
      </c>
      <c r="N17" s="502">
        <f>M17/'20pobl'!X17*100</f>
        <v>23.754855204287328</v>
      </c>
      <c r="O17" s="359"/>
      <c r="P17" s="360"/>
      <c r="Q17" s="360"/>
      <c r="R17" s="360"/>
      <c r="S17" s="361"/>
      <c r="T17" s="362"/>
      <c r="U17" s="329"/>
      <c r="V17" s="360"/>
      <c r="W17" s="360"/>
      <c r="X17" s="360"/>
      <c r="Y17" s="361"/>
      <c r="Z17" s="362"/>
      <c r="AB17" s="360"/>
      <c r="AC17" s="360"/>
      <c r="AD17" s="360"/>
      <c r="AE17" s="361"/>
      <c r="AF17" s="362"/>
      <c r="AH17" s="360"/>
      <c r="AI17" s="360"/>
      <c r="AJ17" s="360"/>
      <c r="AK17" s="361"/>
      <c r="AL17" s="362"/>
    </row>
    <row r="18" spans="1:38" s="331" customFormat="1" ht="18" customHeight="1" x14ac:dyDescent="0.35">
      <c r="A18" s="330"/>
      <c r="B18" s="363" t="s">
        <v>4</v>
      </c>
      <c r="C18" s="350"/>
      <c r="D18" s="499">
        <f t="shared" si="0"/>
        <v>125746</v>
      </c>
      <c r="E18" s="500">
        <f>D18/'20pobl'!D18*100</f>
        <v>5.2752377288613559</v>
      </c>
      <c r="F18" s="350"/>
      <c r="G18" s="368">
        <v>26125</v>
      </c>
      <c r="H18" s="501">
        <v>1.4906705421247803</v>
      </c>
      <c r="I18" s="350"/>
      <c r="J18" s="368">
        <v>21590</v>
      </c>
      <c r="K18" s="501">
        <v>5.2182403967699598</v>
      </c>
      <c r="L18" s="350"/>
      <c r="M18" s="368">
        <v>78031</v>
      </c>
      <c r="N18" s="501">
        <f>M18/'20pobl'!X18*100</f>
        <v>35.893649807953267</v>
      </c>
      <c r="O18" s="359"/>
      <c r="P18" s="360"/>
      <c r="Q18" s="360"/>
      <c r="R18" s="360"/>
      <c r="S18" s="361"/>
      <c r="T18" s="362"/>
      <c r="U18" s="329"/>
      <c r="V18" s="360"/>
      <c r="W18" s="360"/>
      <c r="X18" s="360"/>
      <c r="Y18" s="361"/>
      <c r="Z18" s="362"/>
      <c r="AB18" s="360"/>
      <c r="AC18" s="360"/>
      <c r="AD18" s="360"/>
      <c r="AE18" s="361"/>
      <c r="AF18" s="362"/>
      <c r="AH18" s="360"/>
      <c r="AI18" s="360"/>
      <c r="AJ18" s="360"/>
      <c r="AK18" s="361"/>
      <c r="AL18" s="362"/>
    </row>
    <row r="19" spans="1:38" s="331" customFormat="1" ht="18" customHeight="1" x14ac:dyDescent="0.35">
      <c r="A19" s="330"/>
      <c r="B19" s="363" t="s">
        <v>40</v>
      </c>
      <c r="C19" s="350"/>
      <c r="D19" s="499">
        <f t="shared" si="0"/>
        <v>76774</v>
      </c>
      <c r="E19" s="500">
        <f>D19/'20pobl'!D19*100</f>
        <v>3.6838211091097008</v>
      </c>
      <c r="F19" s="350"/>
      <c r="G19" s="368">
        <v>17355</v>
      </c>
      <c r="H19" s="501">
        <v>1.0332509749054863</v>
      </c>
      <c r="I19" s="350"/>
      <c r="J19" s="368">
        <v>13645</v>
      </c>
      <c r="K19" s="501">
        <v>4.990308305599239</v>
      </c>
      <c r="L19" s="350"/>
      <c r="M19" s="368">
        <v>45774</v>
      </c>
      <c r="N19" s="501">
        <f>M19/'20pobl'!X19*100</f>
        <v>34.940384409874362</v>
      </c>
      <c r="O19" s="359"/>
      <c r="P19" s="360"/>
      <c r="Q19" s="360"/>
      <c r="R19" s="360"/>
      <c r="S19" s="361"/>
      <c r="T19" s="362"/>
      <c r="U19" s="329"/>
      <c r="V19" s="360"/>
      <c r="W19" s="360"/>
      <c r="X19" s="360"/>
      <c r="Y19" s="361"/>
      <c r="Z19" s="362"/>
      <c r="AB19" s="360"/>
      <c r="AC19" s="360"/>
      <c r="AD19" s="360"/>
      <c r="AE19" s="361"/>
      <c r="AF19" s="362"/>
      <c r="AH19" s="360"/>
      <c r="AI19" s="360"/>
      <c r="AJ19" s="360"/>
      <c r="AK19" s="361"/>
      <c r="AL19" s="362"/>
    </row>
    <row r="20" spans="1:38" s="331" customFormat="1" ht="18" customHeight="1" x14ac:dyDescent="0.35">
      <c r="A20" s="330"/>
      <c r="B20" s="363" t="s">
        <v>41</v>
      </c>
      <c r="C20" s="350"/>
      <c r="D20" s="499">
        <f t="shared" si="0"/>
        <v>227099</v>
      </c>
      <c r="E20" s="500">
        <f>D20/'20pobl'!D20*100</f>
        <v>2.873956762389295</v>
      </c>
      <c r="F20" s="350"/>
      <c r="G20" s="368">
        <v>58938</v>
      </c>
      <c r="H20" s="501">
        <v>0.92483695154986068</v>
      </c>
      <c r="I20" s="350"/>
      <c r="J20" s="368">
        <v>45575</v>
      </c>
      <c r="K20" s="501">
        <v>4.2348942275348502</v>
      </c>
      <c r="L20" s="350"/>
      <c r="M20" s="368">
        <v>122586</v>
      </c>
      <c r="N20" s="501">
        <f>M20/'20pobl'!X20*100</f>
        <v>27.061763498209658</v>
      </c>
      <c r="O20" s="359"/>
      <c r="P20" s="360"/>
      <c r="Q20" s="360"/>
      <c r="R20" s="360"/>
      <c r="S20" s="361"/>
      <c r="T20" s="362"/>
      <c r="U20" s="329"/>
      <c r="V20" s="360"/>
      <c r="W20" s="360"/>
      <c r="X20" s="360"/>
      <c r="Y20" s="361"/>
      <c r="Z20" s="362"/>
      <c r="AB20" s="360"/>
      <c r="AC20" s="360"/>
      <c r="AD20" s="360"/>
      <c r="AE20" s="361"/>
      <c r="AF20" s="362"/>
      <c r="AH20" s="360"/>
      <c r="AI20" s="360"/>
      <c r="AJ20" s="360"/>
      <c r="AK20" s="361"/>
      <c r="AL20" s="362"/>
    </row>
    <row r="21" spans="1:38" s="331" customFormat="1" ht="18" customHeight="1" x14ac:dyDescent="0.35">
      <c r="A21" s="330"/>
      <c r="B21" s="363" t="s">
        <v>3</v>
      </c>
      <c r="C21" s="350"/>
      <c r="D21" s="499">
        <f t="shared" si="0"/>
        <v>163267</v>
      </c>
      <c r="E21" s="500">
        <f>D21/'20pobl'!D21*100</f>
        <v>3.1300018500075244</v>
      </c>
      <c r="F21" s="350"/>
      <c r="G21" s="368">
        <v>42621</v>
      </c>
      <c r="H21" s="501">
        <v>1.0224146314607976</v>
      </c>
      <c r="I21" s="350"/>
      <c r="J21" s="368">
        <v>33333</v>
      </c>
      <c r="K21" s="501">
        <v>4.4133535290410393</v>
      </c>
      <c r="L21" s="350"/>
      <c r="M21" s="368">
        <v>87313</v>
      </c>
      <c r="N21" s="501">
        <f>M21/'20pobl'!X21*100</f>
        <v>29.875315645765042</v>
      </c>
      <c r="O21" s="359"/>
      <c r="P21" s="360"/>
      <c r="Q21" s="360"/>
      <c r="R21" s="360"/>
      <c r="S21" s="361"/>
      <c r="T21" s="373"/>
      <c r="U21" s="329"/>
      <c r="V21" s="360"/>
      <c r="W21" s="360"/>
      <c r="X21" s="360"/>
      <c r="Y21" s="361"/>
      <c r="Z21" s="362"/>
      <c r="AB21" s="360"/>
      <c r="AC21" s="360"/>
      <c r="AD21" s="360"/>
      <c r="AE21" s="361"/>
      <c r="AF21" s="362"/>
      <c r="AH21" s="360"/>
      <c r="AI21" s="360"/>
      <c r="AJ21" s="360"/>
      <c r="AK21" s="361"/>
      <c r="AL21" s="362"/>
    </row>
    <row r="22" spans="1:38" s="331" customFormat="1" ht="18" customHeight="1" x14ac:dyDescent="0.35">
      <c r="A22" s="330"/>
      <c r="B22" s="363" t="s">
        <v>2</v>
      </c>
      <c r="C22" s="350"/>
      <c r="D22" s="499">
        <f t="shared" si="0"/>
        <v>37195</v>
      </c>
      <c r="E22" s="500">
        <f>D22/'20pobl'!D22*100</f>
        <v>3.5279131485545943</v>
      </c>
      <c r="F22" s="350"/>
      <c r="G22" s="368">
        <v>9072</v>
      </c>
      <c r="H22" s="501">
        <v>1.1009187671942711</v>
      </c>
      <c r="I22" s="350"/>
      <c r="J22" s="368">
        <v>6891</v>
      </c>
      <c r="K22" s="501">
        <v>4.3833647142639052</v>
      </c>
      <c r="L22" s="350"/>
      <c r="M22" s="368">
        <v>21232</v>
      </c>
      <c r="N22" s="501">
        <f>M22/'20pobl'!X22*100</f>
        <v>29.061443490877238</v>
      </c>
      <c r="O22" s="359"/>
      <c r="P22" s="360"/>
      <c r="Q22" s="360"/>
      <c r="R22" s="360"/>
      <c r="S22" s="361"/>
      <c r="T22" s="362"/>
      <c r="U22" s="329"/>
      <c r="V22" s="360"/>
      <c r="W22" s="360"/>
      <c r="X22" s="360"/>
      <c r="Y22" s="361"/>
      <c r="Z22" s="362"/>
      <c r="AB22" s="360"/>
      <c r="AC22" s="360"/>
      <c r="AD22" s="360"/>
      <c r="AE22" s="361"/>
      <c r="AF22" s="362"/>
      <c r="AH22" s="360"/>
      <c r="AI22" s="360"/>
      <c r="AJ22" s="360"/>
      <c r="AK22" s="361"/>
      <c r="AL22" s="362"/>
    </row>
    <row r="23" spans="1:38" s="331" customFormat="1" ht="18" customHeight="1" x14ac:dyDescent="0.35">
      <c r="A23" s="330"/>
      <c r="B23" s="363" t="s">
        <v>35</v>
      </c>
      <c r="C23" s="350"/>
      <c r="D23" s="499">
        <f t="shared" si="0"/>
        <v>77075</v>
      </c>
      <c r="E23" s="500">
        <f>D23/'20pobl'!D23*100</f>
        <v>2.8552387472290386</v>
      </c>
      <c r="F23" s="350"/>
      <c r="G23" s="368">
        <v>22086</v>
      </c>
      <c r="H23" s="501">
        <v>1.1101716981113108</v>
      </c>
      <c r="I23" s="350"/>
      <c r="J23" s="368">
        <v>13458</v>
      </c>
      <c r="K23" s="501">
        <v>2.8443050494974176</v>
      </c>
      <c r="L23" s="350"/>
      <c r="M23" s="368">
        <v>41531</v>
      </c>
      <c r="N23" s="501">
        <f>M23/'20pobl'!X23*100</f>
        <v>17.535022757403546</v>
      </c>
      <c r="O23" s="359"/>
      <c r="P23" s="360"/>
      <c r="Q23" s="360"/>
      <c r="R23" s="360"/>
      <c r="S23" s="361"/>
      <c r="T23" s="362"/>
      <c r="U23" s="329"/>
      <c r="V23" s="360"/>
      <c r="W23" s="360"/>
      <c r="X23" s="360"/>
      <c r="Y23" s="361"/>
      <c r="Z23" s="362"/>
      <c r="AB23" s="360"/>
      <c r="AC23" s="360"/>
      <c r="AD23" s="360"/>
      <c r="AE23" s="361"/>
      <c r="AF23" s="362"/>
      <c r="AH23" s="360"/>
      <c r="AI23" s="360"/>
      <c r="AJ23" s="360"/>
      <c r="AK23" s="361"/>
      <c r="AL23" s="362"/>
    </row>
    <row r="24" spans="1:38" s="331" customFormat="1" ht="18" customHeight="1" x14ac:dyDescent="0.35">
      <c r="A24" s="330"/>
      <c r="B24" s="363" t="s">
        <v>42</v>
      </c>
      <c r="C24" s="350"/>
      <c r="D24" s="499">
        <f t="shared" si="0"/>
        <v>189638</v>
      </c>
      <c r="E24" s="500">
        <f>D24/'20pobl'!D24*100</f>
        <v>2.759614039953707</v>
      </c>
      <c r="F24" s="350"/>
      <c r="G24" s="368">
        <v>49788</v>
      </c>
      <c r="H24" s="501">
        <v>0.88822048162786904</v>
      </c>
      <c r="I24" s="350"/>
      <c r="J24" s="368">
        <v>33440</v>
      </c>
      <c r="K24" s="501">
        <v>3.7539711941086003</v>
      </c>
      <c r="L24" s="350"/>
      <c r="M24" s="368">
        <v>106410</v>
      </c>
      <c r="N24" s="501">
        <f>M24/'20pobl'!X24*100</f>
        <v>28.319512013370662</v>
      </c>
      <c r="O24" s="359"/>
      <c r="P24" s="360"/>
      <c r="Q24" s="360"/>
      <c r="R24" s="360"/>
      <c r="S24" s="361"/>
      <c r="T24" s="362"/>
      <c r="U24" s="329"/>
      <c r="V24" s="360"/>
      <c r="W24" s="360"/>
      <c r="X24" s="360"/>
      <c r="Y24" s="361"/>
      <c r="Z24" s="362"/>
      <c r="AB24" s="360"/>
      <c r="AC24" s="360"/>
      <c r="AD24" s="360"/>
      <c r="AE24" s="361"/>
      <c r="AF24" s="362"/>
      <c r="AH24" s="360"/>
      <c r="AI24" s="360"/>
      <c r="AJ24" s="360"/>
      <c r="AK24" s="361"/>
      <c r="AL24" s="362"/>
    </row>
    <row r="25" spans="1:38" ht="18" customHeight="1" x14ac:dyDescent="0.35">
      <c r="A25" s="332"/>
      <c r="B25" s="363" t="s">
        <v>43</v>
      </c>
      <c r="C25" s="350"/>
      <c r="D25" s="499">
        <f t="shared" si="0"/>
        <v>44420</v>
      </c>
      <c r="E25" s="500">
        <f>D25/'20pobl'!D25*100</f>
        <v>2.8626815115370836</v>
      </c>
      <c r="F25" s="350"/>
      <c r="G25" s="368">
        <v>16275</v>
      </c>
      <c r="H25" s="501">
        <v>1.2538144077335118</v>
      </c>
      <c r="I25" s="350"/>
      <c r="J25" s="368">
        <v>8693</v>
      </c>
      <c r="K25" s="501">
        <v>4.7673627868205148</v>
      </c>
      <c r="L25" s="350"/>
      <c r="M25" s="368">
        <v>19452</v>
      </c>
      <c r="N25" s="501">
        <f>M25/'20pobl'!X25*100</f>
        <v>27.278464148985403</v>
      </c>
      <c r="O25" s="359"/>
      <c r="P25" s="360"/>
      <c r="Q25" s="360"/>
      <c r="R25" s="360"/>
      <c r="S25" s="361"/>
      <c r="T25" s="362"/>
      <c r="U25" s="329"/>
      <c r="V25" s="360"/>
      <c r="W25" s="360"/>
      <c r="X25" s="360"/>
      <c r="Y25" s="361"/>
      <c r="Z25" s="362"/>
      <c r="AB25" s="360"/>
      <c r="AC25" s="360"/>
      <c r="AD25" s="360"/>
      <c r="AE25" s="361"/>
      <c r="AF25" s="362"/>
      <c r="AH25" s="360"/>
      <c r="AI25" s="360"/>
      <c r="AJ25" s="360"/>
      <c r="AK25" s="361"/>
      <c r="AL25" s="362"/>
    </row>
    <row r="26" spans="1:38" s="331" customFormat="1" ht="18" customHeight="1" x14ac:dyDescent="0.35">
      <c r="B26" s="363" t="s">
        <v>44</v>
      </c>
      <c r="C26" s="350"/>
      <c r="D26" s="503">
        <f t="shared" si="0"/>
        <v>16137</v>
      </c>
      <c r="E26" s="504">
        <f>D26/'20pobl'!D26*100</f>
        <v>2.4007855330987646</v>
      </c>
      <c r="F26" s="350"/>
      <c r="G26" s="377">
        <v>3396</v>
      </c>
      <c r="H26" s="502">
        <v>0.63509755554765945</v>
      </c>
      <c r="I26" s="350"/>
      <c r="J26" s="377">
        <v>2694</v>
      </c>
      <c r="K26" s="502">
        <v>2.8150764375803301</v>
      </c>
      <c r="L26" s="350"/>
      <c r="M26" s="377">
        <v>10047</v>
      </c>
      <c r="N26" s="502">
        <f>M26/'20pobl'!X26*100</f>
        <v>24.073319755600814</v>
      </c>
      <c r="O26" s="359"/>
      <c r="P26" s="360"/>
      <c r="Q26" s="360"/>
      <c r="R26" s="360"/>
      <c r="S26" s="361"/>
      <c r="T26" s="362"/>
      <c r="U26" s="329"/>
      <c r="V26" s="360"/>
      <c r="W26" s="360"/>
      <c r="X26" s="360"/>
      <c r="Y26" s="361"/>
      <c r="Z26" s="362"/>
      <c r="AB26" s="360"/>
      <c r="AC26" s="360"/>
      <c r="AD26" s="360"/>
      <c r="AE26" s="361"/>
      <c r="AF26" s="362"/>
      <c r="AH26" s="360"/>
      <c r="AI26" s="360"/>
      <c r="AJ26" s="360"/>
      <c r="AK26" s="361"/>
      <c r="AL26" s="362"/>
    </row>
    <row r="27" spans="1:38" s="331" customFormat="1" ht="18" customHeight="1" x14ac:dyDescent="0.35">
      <c r="B27" s="363" t="s">
        <v>45</v>
      </c>
      <c r="C27" s="350"/>
      <c r="D27" s="503">
        <f t="shared" si="0"/>
        <v>70589</v>
      </c>
      <c r="E27" s="504">
        <f>D27/'20pobl'!D27*100</f>
        <v>3.1849901322112242</v>
      </c>
      <c r="F27" s="350"/>
      <c r="G27" s="377">
        <v>17790</v>
      </c>
      <c r="H27" s="502">
        <v>1.0489028087482857</v>
      </c>
      <c r="I27" s="350"/>
      <c r="J27" s="377">
        <v>12964</v>
      </c>
      <c r="K27" s="502">
        <v>3.5879949960699222</v>
      </c>
      <c r="L27" s="350"/>
      <c r="M27" s="377">
        <v>39835</v>
      </c>
      <c r="N27" s="502">
        <f>M27/'20pobl'!X27*100</f>
        <v>25.064809221785968</v>
      </c>
      <c r="O27" s="359"/>
      <c r="P27" s="360"/>
      <c r="Q27" s="360"/>
      <c r="R27" s="360"/>
      <c r="S27" s="361"/>
      <c r="T27" s="373"/>
      <c r="U27" s="329"/>
      <c r="V27" s="360"/>
      <c r="W27" s="360"/>
      <c r="X27" s="360"/>
      <c r="Y27" s="361"/>
      <c r="Z27" s="362"/>
      <c r="AB27" s="360"/>
      <c r="AC27" s="360"/>
      <c r="AD27" s="360"/>
      <c r="AE27" s="361"/>
      <c r="AF27" s="362"/>
      <c r="AH27" s="360"/>
      <c r="AI27" s="360"/>
      <c r="AJ27" s="360"/>
      <c r="AK27" s="361"/>
      <c r="AL27" s="362"/>
    </row>
    <row r="28" spans="1:38" s="331" customFormat="1" ht="18" customHeight="1" x14ac:dyDescent="0.35">
      <c r="B28" s="363" t="s">
        <v>46</v>
      </c>
      <c r="C28" s="350"/>
      <c r="D28" s="503">
        <f t="shared" si="0"/>
        <v>9320</v>
      </c>
      <c r="E28" s="504">
        <f>D28/'20pobl'!D28*100</f>
        <v>2.8918773000043441</v>
      </c>
      <c r="F28" s="350"/>
      <c r="G28" s="377">
        <v>1557</v>
      </c>
      <c r="H28" s="502">
        <v>0.61760960884724769</v>
      </c>
      <c r="I28" s="350"/>
      <c r="J28" s="377">
        <v>1689</v>
      </c>
      <c r="K28" s="502">
        <v>3.5113615101557141</v>
      </c>
      <c r="L28" s="350"/>
      <c r="M28" s="377">
        <v>6074</v>
      </c>
      <c r="N28" s="502">
        <f>M28/'20pobl'!X28*100</f>
        <v>27.509057971014496</v>
      </c>
      <c r="O28" s="359"/>
      <c r="P28" s="360"/>
      <c r="Q28" s="360"/>
      <c r="R28" s="360"/>
      <c r="S28" s="361"/>
      <c r="T28" s="362"/>
      <c r="U28" s="329"/>
      <c r="V28" s="360"/>
      <c r="W28" s="360"/>
      <c r="X28" s="360"/>
      <c r="Y28" s="361"/>
      <c r="Z28" s="362"/>
      <c r="AB28" s="360"/>
      <c r="AC28" s="360"/>
      <c r="AD28" s="360"/>
      <c r="AE28" s="361"/>
      <c r="AF28" s="362"/>
      <c r="AH28" s="360"/>
      <c r="AI28" s="360"/>
      <c r="AJ28" s="360"/>
      <c r="AK28" s="361"/>
      <c r="AL28" s="362"/>
    </row>
    <row r="29" spans="1:38" s="331" customFormat="1" ht="18" customHeight="1" x14ac:dyDescent="0.35">
      <c r="B29" s="384" t="s">
        <v>1</v>
      </c>
      <c r="C29" s="350"/>
      <c r="D29" s="505">
        <f t="shared" si="0"/>
        <v>3690</v>
      </c>
      <c r="E29" s="506">
        <f>D29/'20pobl'!D29*100</f>
        <v>2.1893262926814798</v>
      </c>
      <c r="F29" s="350"/>
      <c r="G29" s="389">
        <v>2047</v>
      </c>
      <c r="H29" s="507">
        <v>1.3836784079924833</v>
      </c>
      <c r="I29" s="350"/>
      <c r="J29" s="389">
        <v>558</v>
      </c>
      <c r="K29" s="507">
        <v>3.5444324461665504</v>
      </c>
      <c r="L29" s="350"/>
      <c r="M29" s="389">
        <v>1085</v>
      </c>
      <c r="N29" s="507">
        <f>M29/'20pobl'!X29*100</f>
        <v>22.311330454451983</v>
      </c>
      <c r="O29" s="359"/>
      <c r="P29" s="360"/>
      <c r="Q29" s="360"/>
      <c r="R29" s="360"/>
      <c r="S29" s="361"/>
      <c r="T29" s="362"/>
      <c r="U29" s="329"/>
      <c r="V29" s="360"/>
      <c r="W29" s="360"/>
      <c r="X29" s="360"/>
      <c r="Y29" s="361"/>
      <c r="Z29" s="362"/>
      <c r="AB29" s="360"/>
      <c r="AC29" s="360"/>
      <c r="AD29" s="360"/>
      <c r="AE29" s="361"/>
      <c r="AF29" s="362"/>
      <c r="AH29" s="360"/>
      <c r="AI29" s="360"/>
      <c r="AJ29" s="360"/>
      <c r="AK29" s="361"/>
      <c r="AL29" s="362"/>
    </row>
    <row r="30" spans="1:38" s="328" customFormat="1" ht="3.75" customHeight="1" x14ac:dyDescent="0.35">
      <c r="A30" s="326"/>
      <c r="B30" s="327"/>
      <c r="D30" s="327"/>
      <c r="E30" s="327"/>
      <c r="G30" s="327"/>
      <c r="H30" s="327"/>
      <c r="J30" s="327"/>
      <c r="K30" s="327"/>
      <c r="M30" s="327"/>
      <c r="N30" s="327"/>
      <c r="O30" s="359"/>
      <c r="P30" s="329"/>
      <c r="Q30" s="329"/>
      <c r="R30" s="360"/>
      <c r="S30" s="361"/>
      <c r="T30" s="362"/>
      <c r="U30" s="329"/>
      <c r="V30" s="329"/>
      <c r="W30" s="329"/>
      <c r="X30" s="360"/>
      <c r="Y30" s="361"/>
      <c r="Z30" s="362"/>
      <c r="AB30" s="329"/>
      <c r="AC30" s="329"/>
      <c r="AD30" s="360"/>
      <c r="AE30" s="361"/>
      <c r="AF30" s="362"/>
      <c r="AH30" s="329"/>
      <c r="AI30" s="329"/>
      <c r="AJ30" s="360"/>
      <c r="AK30" s="361"/>
      <c r="AL30" s="362"/>
    </row>
    <row r="31" spans="1:38" s="329" customFormat="1" ht="18" customHeight="1" x14ac:dyDescent="0.35">
      <c r="B31" s="1240" t="s">
        <v>0</v>
      </c>
      <c r="C31" s="320"/>
      <c r="D31" s="1246">
        <f>G31+J31+M31</f>
        <v>1504725</v>
      </c>
      <c r="E31" s="1247">
        <f>D31/'20pobl'!D31*100</f>
        <v>3.1292787840357486</v>
      </c>
      <c r="F31" s="320"/>
      <c r="G31" s="1246">
        <f>SUM(G12:G29)</f>
        <v>403052</v>
      </c>
      <c r="H31" s="1247">
        <f>G31/'20pobl'!J31*100</f>
        <v>1.0496805984022173</v>
      </c>
      <c r="I31" s="320"/>
      <c r="J31" s="1246">
        <f>SUM(J12:J29)</f>
        <v>289280</v>
      </c>
      <c r="K31" s="1247">
        <f>J31/'20pobl'!Q31*100</f>
        <v>4.2441800243606078</v>
      </c>
      <c r="L31" s="320"/>
      <c r="M31" s="1246">
        <f>SUM(M12:M29)</f>
        <v>812393</v>
      </c>
      <c r="N31" s="1247">
        <f>M31/'20pobl'!X31*100</f>
        <v>28.288102389606156</v>
      </c>
      <c r="O31" s="359"/>
      <c r="P31" s="360"/>
      <c r="Q31" s="360"/>
      <c r="T31" s="395"/>
      <c r="V31" s="360"/>
      <c r="W31" s="360"/>
      <c r="Z31" s="395"/>
      <c r="AB31" s="360"/>
      <c r="AC31" s="360"/>
      <c r="AF31" s="395"/>
      <c r="AH31" s="360"/>
      <c r="AI31" s="360"/>
      <c r="AL31" s="395"/>
    </row>
    <row r="32" spans="1:38" s="496" customFormat="1" ht="5.25" customHeight="1" x14ac:dyDescent="0.25">
      <c r="B32" s="397" t="s">
        <v>39</v>
      </c>
      <c r="C32" s="509"/>
      <c r="F32" s="509"/>
    </row>
    <row r="33" spans="2:14" s="496" customFormat="1" ht="5.25" customHeight="1" x14ac:dyDescent="0.25">
      <c r="B33" s="397" t="s">
        <v>47</v>
      </c>
      <c r="C33" s="509"/>
      <c r="F33" s="509"/>
    </row>
    <row r="34" spans="2:14" s="496" customFormat="1" ht="13.5" customHeight="1" x14ac:dyDescent="0.25">
      <c r="B34" s="1424" t="str">
        <f>'24solcasaad_pobl'!B34:N34</f>
        <v xml:space="preserve">(1) Cifras INE de población referidas al 01/01/2023. Publicado Censo de Población Anual el 13/12/2023 </v>
      </c>
      <c r="C34" s="1441"/>
      <c r="D34" s="1441"/>
      <c r="E34" s="1441"/>
      <c r="F34" s="1441"/>
      <c r="G34" s="1441"/>
      <c r="H34" s="1441"/>
      <c r="I34" s="1441"/>
      <c r="J34" s="1441"/>
      <c r="K34" s="1441"/>
      <c r="L34" s="1441"/>
      <c r="M34" s="1441"/>
      <c r="N34" s="1441"/>
    </row>
    <row r="35" spans="2:14" ht="29.25" customHeight="1" x14ac:dyDescent="0.25">
      <c r="B35" s="1438"/>
      <c r="C35" s="1438"/>
      <c r="D35" s="1438"/>
      <c r="E35" s="510"/>
    </row>
    <row r="36" spans="2:14" ht="4.5" customHeight="1" x14ac:dyDescent="0.25">
      <c r="B36" s="1418"/>
      <c r="C36" s="1418"/>
      <c r="D36" s="1418"/>
      <c r="E36" s="452"/>
    </row>
  </sheetData>
  <mergeCells count="23">
    <mergeCell ref="B34:N34"/>
    <mergeCell ref="B35:D35"/>
    <mergeCell ref="B36:D36"/>
    <mergeCell ref="J8:K8"/>
    <mergeCell ref="M8:N8"/>
    <mergeCell ref="D9:D10"/>
    <mergeCell ref="E9:E10"/>
    <mergeCell ref="G9:G10"/>
    <mergeCell ref="H9:H10"/>
    <mergeCell ref="J9:J10"/>
    <mergeCell ref="K9:K10"/>
    <mergeCell ref="M9:M10"/>
    <mergeCell ref="N9:N10"/>
    <mergeCell ref="B2:C2"/>
    <mergeCell ref="B3:C3"/>
    <mergeCell ref="A4:N4"/>
    <mergeCell ref="B5:N5"/>
    <mergeCell ref="B7:B10"/>
    <mergeCell ref="D7:E8"/>
    <mergeCell ref="G7:H7"/>
    <mergeCell ref="J7:K7"/>
    <mergeCell ref="M7:N7"/>
    <mergeCell ref="G8:H8"/>
  </mergeCells>
  <printOptions horizontalCentered="1"/>
  <pageMargins left="0" right="0" top="0.43307086614173229" bottom="0.43307086614173229" header="0" footer="0"/>
  <pageSetup paperSize="9" scale="94" orientation="landscape" horizontalDpi="300" verticalDpi="300" r:id="rId1"/>
  <headerFooter alignWithMargins="0"/>
  <rowBreaks count="2" manualBreakCount="2">
    <brk id="34" max="25" man="1"/>
    <brk id="35"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08">
    <tabColor theme="0"/>
    <pageSetUpPr fitToPage="1"/>
  </sheetPr>
  <dimension ref="A1:AB28"/>
  <sheetViews>
    <sheetView zoomScaleNormal="100" workbookViewId="0"/>
  </sheetViews>
  <sheetFormatPr baseColWidth="10" defaultColWidth="11.453125" defaultRowHeight="14.5" x14ac:dyDescent="0.35"/>
  <cols>
    <col min="1" max="1" width="1.81640625" style="220" customWidth="1"/>
    <col min="2" max="2" width="24.54296875" style="220" customWidth="1"/>
    <col min="3" max="3" width="1" style="220" customWidth="1"/>
    <col min="4" max="10" width="10.81640625" style="220" customWidth="1"/>
    <col min="11" max="11" width="7.1796875" style="220" customWidth="1"/>
    <col min="12" max="12" width="1.1796875" style="220" customWidth="1"/>
    <col min="13" max="13" width="7.1796875" style="220" customWidth="1"/>
    <col min="14" max="14" width="7.7265625" style="220" customWidth="1"/>
    <col min="15" max="22" width="8.26953125" style="220" customWidth="1"/>
    <col min="23" max="23" width="11.1796875" style="220" customWidth="1"/>
    <col min="24" max="24" width="7.7265625" style="220" customWidth="1"/>
    <col min="25" max="25" width="11.453125" style="220" customWidth="1"/>
    <col min="26" max="26" width="11.453125" style="220"/>
    <col min="27" max="27" width="11.81640625" style="220" bestFit="1" customWidth="1"/>
    <col min="28" max="16384" width="11.453125" style="220"/>
  </cols>
  <sheetData>
    <row r="1" spans="1:26" x14ac:dyDescent="0.35">
      <c r="A1" s="219"/>
      <c r="B1" s="219"/>
      <c r="J1" s="221"/>
      <c r="K1" s="221"/>
    </row>
    <row r="2" spans="1:26" ht="48.75" customHeight="1" x14ac:dyDescent="0.35">
      <c r="A2" s="219"/>
      <c r="B2" s="219"/>
      <c r="J2" s="221"/>
      <c r="K2" s="221"/>
    </row>
    <row r="3" spans="1:26" ht="24" customHeight="1" x14ac:dyDescent="0.35">
      <c r="A3" s="219"/>
      <c r="B3" s="1367" t="s">
        <v>365</v>
      </c>
      <c r="C3" s="1367"/>
      <c r="D3" s="1367"/>
      <c r="E3" s="1367"/>
      <c r="F3" s="1367"/>
      <c r="G3" s="1367"/>
      <c r="H3" s="1367"/>
      <c r="I3" s="1367"/>
      <c r="J3" s="1367"/>
      <c r="K3" s="1367"/>
      <c r="L3" s="1367"/>
      <c r="M3" s="1367"/>
      <c r="N3" s="1367"/>
      <c r="O3" s="1367"/>
      <c r="P3" s="1367"/>
      <c r="Q3" s="1367"/>
      <c r="R3" s="1367"/>
      <c r="S3" s="1367"/>
      <c r="T3" s="1367"/>
      <c r="U3" s="1367"/>
      <c r="V3" s="1367"/>
      <c r="W3" s="1367"/>
    </row>
    <row r="5" spans="1:26" x14ac:dyDescent="0.35">
      <c r="B5" s="219"/>
      <c r="C5" s="219"/>
      <c r="D5" s="1368" t="s">
        <v>366</v>
      </c>
      <c r="E5" s="1368"/>
      <c r="F5" s="1368"/>
      <c r="G5" s="1368"/>
      <c r="H5" s="1368"/>
      <c r="I5" s="1368"/>
      <c r="J5" s="1368"/>
      <c r="K5" s="1368"/>
      <c r="L5" s="219"/>
      <c r="M5" s="1369" t="s">
        <v>340</v>
      </c>
      <c r="N5" s="1369"/>
      <c r="O5" s="1369"/>
      <c r="P5" s="1369"/>
      <c r="Q5" s="1369"/>
      <c r="R5" s="1369"/>
      <c r="S5" s="1369"/>
      <c r="T5" s="1369"/>
      <c r="U5" s="1369"/>
      <c r="V5" s="1369"/>
      <c r="W5" s="1369"/>
      <c r="X5" s="1369"/>
    </row>
    <row r="6" spans="1:26" ht="21" customHeight="1" x14ac:dyDescent="0.35">
      <c r="B6" s="219"/>
      <c r="C6" s="219"/>
      <c r="D6" s="1369"/>
      <c r="E6" s="1369"/>
      <c r="F6" s="1369"/>
      <c r="G6" s="1369"/>
      <c r="H6" s="1369"/>
      <c r="I6" s="1369"/>
      <c r="J6" s="1369"/>
      <c r="K6" s="1369"/>
      <c r="L6" s="219"/>
      <c r="M6" s="1370">
        <v>43830</v>
      </c>
      <c r="N6" s="1371"/>
      <c r="O6" s="1372">
        <v>44196</v>
      </c>
      <c r="P6" s="1373"/>
      <c r="Q6" s="1372">
        <v>44561</v>
      </c>
      <c r="R6" s="1373"/>
      <c r="S6" s="1376">
        <v>44926</v>
      </c>
      <c r="T6" s="1377"/>
      <c r="U6" s="1374">
        <v>45291</v>
      </c>
      <c r="V6" s="1378"/>
      <c r="W6" s="1374" t="str">
        <f>J7</f>
        <v>30/11/20224</v>
      </c>
      <c r="X6" s="1375"/>
    </row>
    <row r="7" spans="1:26" x14ac:dyDescent="0.35">
      <c r="B7" s="225"/>
      <c r="C7" s="219"/>
      <c r="D7" s="226">
        <v>43465</v>
      </c>
      <c r="E7" s="227">
        <v>43830</v>
      </c>
      <c r="F7" s="228">
        <v>44196</v>
      </c>
      <c r="G7" s="228">
        <v>44561</v>
      </c>
      <c r="H7" s="228">
        <v>44926</v>
      </c>
      <c r="I7" s="228">
        <v>45291</v>
      </c>
      <c r="J7" s="228" t="str">
        <f>EVO!J7</f>
        <v>30/11/20224</v>
      </c>
      <c r="K7" s="229"/>
      <c r="L7" s="219"/>
      <c r="M7" s="230" t="s">
        <v>28</v>
      </c>
      <c r="N7" s="231" t="s">
        <v>341</v>
      </c>
      <c r="O7" s="232" t="s">
        <v>28</v>
      </c>
      <c r="P7" s="233" t="s">
        <v>341</v>
      </c>
      <c r="Q7" s="231" t="s">
        <v>28</v>
      </c>
      <c r="R7" s="232" t="s">
        <v>341</v>
      </c>
      <c r="S7" s="232" t="s">
        <v>28</v>
      </c>
      <c r="T7" s="232" t="s">
        <v>341</v>
      </c>
      <c r="U7" s="232" t="s">
        <v>28</v>
      </c>
      <c r="V7" s="227" t="s">
        <v>341</v>
      </c>
      <c r="W7" s="231" t="s">
        <v>28</v>
      </c>
      <c r="X7" s="229" t="s">
        <v>341</v>
      </c>
    </row>
    <row r="8" spans="1:26" ht="8.25" customHeight="1" x14ac:dyDescent="0.35">
      <c r="B8" s="225"/>
      <c r="C8" s="219"/>
      <c r="D8" s="234"/>
      <c r="E8" s="234"/>
      <c r="F8" s="234"/>
      <c r="G8" s="297"/>
      <c r="H8" s="297"/>
      <c r="I8" s="297"/>
      <c r="J8" s="234"/>
      <c r="K8" s="234"/>
      <c r="L8" s="219"/>
    </row>
    <row r="9" spans="1:26" ht="15" customHeight="1" x14ac:dyDescent="0.35">
      <c r="B9" s="298" t="s">
        <v>8</v>
      </c>
      <c r="C9" s="219"/>
      <c r="D9" s="299">
        <v>388846</v>
      </c>
      <c r="E9" s="300">
        <v>410355</v>
      </c>
      <c r="F9" s="300">
        <v>396745</v>
      </c>
      <c r="G9" s="254">
        <v>402114</v>
      </c>
      <c r="H9" s="254">
        <v>422621</v>
      </c>
      <c r="I9" s="254">
        <v>420976</v>
      </c>
      <c r="J9" s="301">
        <v>421232</v>
      </c>
      <c r="K9" s="302"/>
      <c r="L9" s="222"/>
      <c r="M9" s="278">
        <v>5.5314957592465852E-2</v>
      </c>
      <c r="N9" s="279">
        <v>21509</v>
      </c>
      <c r="O9" s="280">
        <v>-3.3166404698370955E-2</v>
      </c>
      <c r="P9" s="279">
        <v>-13610</v>
      </c>
      <c r="Q9" s="280">
        <f t="shared" ref="Q9:Q27" si="0">G9/F9-1</f>
        <v>1.3532621709158255E-2</v>
      </c>
      <c r="R9" s="279">
        <f t="shared" ref="R9:R27" si="1">G9-F9</f>
        <v>5369</v>
      </c>
      <c r="S9" s="280">
        <f>H9/G9-1</f>
        <v>5.0997975698433784E-2</v>
      </c>
      <c r="T9" s="279">
        <f>H9-G9</f>
        <v>20507</v>
      </c>
      <c r="U9" s="280">
        <f>I9/H9-1</f>
        <v>-3.8923763845147841E-3</v>
      </c>
      <c r="V9" s="279">
        <f>I9-H9</f>
        <v>-1645</v>
      </c>
      <c r="W9" s="280">
        <v>-4.1231653805416935E-3</v>
      </c>
      <c r="X9" s="279">
        <v>-1744</v>
      </c>
    </row>
    <row r="10" spans="1:26" x14ac:dyDescent="0.35">
      <c r="B10" s="303" t="s">
        <v>7</v>
      </c>
      <c r="C10" s="219"/>
      <c r="D10" s="253">
        <v>49707</v>
      </c>
      <c r="E10" s="254">
        <v>51252</v>
      </c>
      <c r="F10" s="254">
        <v>47953</v>
      </c>
      <c r="G10" s="254">
        <v>48669</v>
      </c>
      <c r="H10" s="254">
        <v>51170</v>
      </c>
      <c r="I10" s="254">
        <v>54128</v>
      </c>
      <c r="J10" s="257">
        <v>57826</v>
      </c>
      <c r="L10" s="222"/>
      <c r="M10" s="256">
        <v>3.1082141348301118E-2</v>
      </c>
      <c r="N10" s="257">
        <v>1545</v>
      </c>
      <c r="O10" s="258">
        <v>-6.4368219776789193E-2</v>
      </c>
      <c r="P10" s="257">
        <v>-3299</v>
      </c>
      <c r="Q10" s="258">
        <f t="shared" si="0"/>
        <v>1.4931286885075057E-2</v>
      </c>
      <c r="R10" s="257">
        <f t="shared" si="1"/>
        <v>716</v>
      </c>
      <c r="S10" s="258">
        <f t="shared" ref="S10:S25" si="2">H10/G10-1</f>
        <v>5.1387947153218594E-2</v>
      </c>
      <c r="T10" s="257">
        <f t="shared" ref="T10:T26" si="3">H10-G10</f>
        <v>2501</v>
      </c>
      <c r="U10" s="258">
        <f t="shared" ref="U10:U27" si="4">I10/H10-1</f>
        <v>5.7807308970099669E-2</v>
      </c>
      <c r="V10" s="257">
        <f t="shared" ref="V10:V27" si="5">I10-H10</f>
        <v>2958</v>
      </c>
      <c r="W10" s="258">
        <v>7.3137236707803588E-2</v>
      </c>
      <c r="X10" s="257">
        <v>3941</v>
      </c>
    </row>
    <row r="11" spans="1:26" x14ac:dyDescent="0.35">
      <c r="B11" s="303" t="s">
        <v>37</v>
      </c>
      <c r="C11" s="219"/>
      <c r="D11" s="253">
        <v>38844</v>
      </c>
      <c r="E11" s="254">
        <v>40697</v>
      </c>
      <c r="F11" s="254">
        <v>39355</v>
      </c>
      <c r="G11" s="254">
        <v>41002</v>
      </c>
      <c r="H11" s="254">
        <v>43882</v>
      </c>
      <c r="I11" s="254">
        <v>46871</v>
      </c>
      <c r="J11" s="257">
        <v>51212</v>
      </c>
      <c r="L11" s="222"/>
      <c r="M11" s="256">
        <v>4.7703635053032656E-2</v>
      </c>
      <c r="N11" s="257">
        <v>1853</v>
      </c>
      <c r="O11" s="258">
        <v>-3.2975403592402364E-2</v>
      </c>
      <c r="P11" s="257">
        <v>-1342</v>
      </c>
      <c r="Q11" s="258">
        <f t="shared" si="0"/>
        <v>4.1849828484309404E-2</v>
      </c>
      <c r="R11" s="257">
        <f t="shared" si="1"/>
        <v>1647</v>
      </c>
      <c r="S11" s="258">
        <f t="shared" si="2"/>
        <v>7.024047607433781E-2</v>
      </c>
      <c r="T11" s="257">
        <f t="shared" si="3"/>
        <v>2880</v>
      </c>
      <c r="U11" s="258">
        <f t="shared" si="4"/>
        <v>6.8114488856478639E-2</v>
      </c>
      <c r="V11" s="257">
        <f t="shared" si="5"/>
        <v>2989</v>
      </c>
      <c r="W11" s="258">
        <v>8.700358712032763E-2</v>
      </c>
      <c r="X11" s="257">
        <v>4099</v>
      </c>
    </row>
    <row r="12" spans="1:26" x14ac:dyDescent="0.35">
      <c r="B12" s="303" t="s">
        <v>38</v>
      </c>
      <c r="C12" s="219"/>
      <c r="D12" s="253">
        <v>27993</v>
      </c>
      <c r="E12" s="254">
        <v>32479</v>
      </c>
      <c r="F12" s="254">
        <v>32836</v>
      </c>
      <c r="G12" s="254">
        <v>35355</v>
      </c>
      <c r="H12" s="254">
        <v>39461</v>
      </c>
      <c r="I12" s="254">
        <v>43584</v>
      </c>
      <c r="J12" s="257">
        <v>46224</v>
      </c>
      <c r="L12" s="222"/>
      <c r="M12" s="256">
        <v>0.16025434930161109</v>
      </c>
      <c r="N12" s="257">
        <v>4486</v>
      </c>
      <c r="O12" s="258">
        <v>1.0991717725299388E-2</v>
      </c>
      <c r="P12" s="257">
        <v>357</v>
      </c>
      <c r="Q12" s="258">
        <f t="shared" si="0"/>
        <v>7.6714581556827977E-2</v>
      </c>
      <c r="R12" s="257">
        <f t="shared" si="1"/>
        <v>2519</v>
      </c>
      <c r="S12" s="258">
        <f t="shared" si="2"/>
        <v>0.11613633149483804</v>
      </c>
      <c r="T12" s="257">
        <f t="shared" si="3"/>
        <v>4106</v>
      </c>
      <c r="U12" s="258">
        <f t="shared" si="4"/>
        <v>0.10448290717417197</v>
      </c>
      <c r="V12" s="257">
        <f t="shared" si="5"/>
        <v>4123</v>
      </c>
      <c r="W12" s="258">
        <v>6.1668848618479988E-2</v>
      </c>
      <c r="X12" s="257">
        <v>2685</v>
      </c>
    </row>
    <row r="13" spans="1:26" x14ac:dyDescent="0.35">
      <c r="B13" s="303" t="s">
        <v>6</v>
      </c>
      <c r="C13" s="219"/>
      <c r="D13" s="253">
        <v>48834</v>
      </c>
      <c r="E13" s="254">
        <v>53168</v>
      </c>
      <c r="F13" s="254">
        <v>54714</v>
      </c>
      <c r="G13" s="254">
        <v>58012</v>
      </c>
      <c r="H13" s="254">
        <v>57712</v>
      </c>
      <c r="I13" s="254">
        <v>63120</v>
      </c>
      <c r="J13" s="257">
        <v>75587</v>
      </c>
      <c r="K13" s="304"/>
      <c r="L13" s="219"/>
      <c r="M13" s="256">
        <v>8.8749641643117494E-2</v>
      </c>
      <c r="N13" s="257">
        <v>4334</v>
      </c>
      <c r="O13" s="258">
        <v>2.907764068612706E-2</v>
      </c>
      <c r="P13" s="257">
        <v>1546</v>
      </c>
      <c r="Q13" s="258">
        <f t="shared" si="0"/>
        <v>6.0277077164893722E-2</v>
      </c>
      <c r="R13" s="257">
        <f t="shared" si="1"/>
        <v>3298</v>
      </c>
      <c r="S13" s="258">
        <f t="shared" si="2"/>
        <v>-5.1713438598910422E-3</v>
      </c>
      <c r="T13" s="257">
        <f t="shared" si="3"/>
        <v>-300</v>
      </c>
      <c r="U13" s="258">
        <f t="shared" si="4"/>
        <v>9.3706681452730756E-2</v>
      </c>
      <c r="V13" s="257">
        <f t="shared" si="5"/>
        <v>5408</v>
      </c>
      <c r="W13" s="258">
        <v>0.20601515755883537</v>
      </c>
      <c r="X13" s="257">
        <v>12912</v>
      </c>
      <c r="Z13" s="224"/>
    </row>
    <row r="14" spans="1:26" x14ac:dyDescent="0.35">
      <c r="B14" s="303" t="s">
        <v>5</v>
      </c>
      <c r="C14" s="219"/>
      <c r="D14" s="253">
        <v>24752</v>
      </c>
      <c r="E14" s="254">
        <v>25483</v>
      </c>
      <c r="F14" s="254">
        <v>25356</v>
      </c>
      <c r="G14" s="254">
        <v>23258</v>
      </c>
      <c r="H14" s="254">
        <v>23164</v>
      </c>
      <c r="I14" s="254">
        <v>23876</v>
      </c>
      <c r="J14" s="257">
        <v>23597</v>
      </c>
      <c r="K14" s="304"/>
      <c r="L14" s="219"/>
      <c r="M14" s="256">
        <v>2.9532967032966928E-2</v>
      </c>
      <c r="N14" s="257">
        <v>731</v>
      </c>
      <c r="O14" s="258">
        <v>-4.9837146332849525E-3</v>
      </c>
      <c r="P14" s="257">
        <v>-127</v>
      </c>
      <c r="Q14" s="258">
        <f t="shared" si="0"/>
        <v>-8.274175737498024E-2</v>
      </c>
      <c r="R14" s="257">
        <f t="shared" si="1"/>
        <v>-2098</v>
      </c>
      <c r="S14" s="258">
        <f t="shared" si="2"/>
        <v>-4.0416200877118058E-3</v>
      </c>
      <c r="T14" s="257">
        <f t="shared" si="3"/>
        <v>-94</v>
      </c>
      <c r="U14" s="258">
        <f t="shared" si="4"/>
        <v>3.0737351061992824E-2</v>
      </c>
      <c r="V14" s="257">
        <f t="shared" si="5"/>
        <v>712</v>
      </c>
      <c r="W14" s="258">
        <v>-8.8625672043011194E-3</v>
      </c>
      <c r="X14" s="257">
        <v>-211</v>
      </c>
      <c r="Z14" s="224"/>
    </row>
    <row r="15" spans="1:26" x14ac:dyDescent="0.35">
      <c r="B15" s="303" t="s">
        <v>4</v>
      </c>
      <c r="C15" s="219"/>
      <c r="D15" s="253">
        <v>129374</v>
      </c>
      <c r="E15" s="254">
        <v>146192</v>
      </c>
      <c r="F15" s="254">
        <v>140933</v>
      </c>
      <c r="G15" s="254">
        <v>142154</v>
      </c>
      <c r="H15" s="254">
        <v>146929</v>
      </c>
      <c r="I15" s="254">
        <v>156550</v>
      </c>
      <c r="J15" s="257">
        <v>160569</v>
      </c>
      <c r="K15" s="304"/>
      <c r="L15" s="219"/>
      <c r="M15" s="256">
        <v>0.12999520769242667</v>
      </c>
      <c r="N15" s="257">
        <v>16818</v>
      </c>
      <c r="O15" s="258">
        <v>-3.5973240669804118E-2</v>
      </c>
      <c r="P15" s="257">
        <v>-5259</v>
      </c>
      <c r="Q15" s="258">
        <f t="shared" si="0"/>
        <v>8.6636912575479563E-3</v>
      </c>
      <c r="R15" s="257">
        <f t="shared" si="1"/>
        <v>1221</v>
      </c>
      <c r="S15" s="258">
        <f t="shared" si="2"/>
        <v>3.3590331612195268E-2</v>
      </c>
      <c r="T15" s="257">
        <f t="shared" si="3"/>
        <v>4775</v>
      </c>
      <c r="U15" s="258">
        <f t="shared" si="4"/>
        <v>6.5480606279223252E-2</v>
      </c>
      <c r="V15" s="257">
        <f t="shared" si="5"/>
        <v>9621</v>
      </c>
      <c r="W15" s="258">
        <v>2.7569259124157641E-2</v>
      </c>
      <c r="X15" s="257">
        <v>4308</v>
      </c>
      <c r="Z15" s="224"/>
    </row>
    <row r="16" spans="1:26" x14ac:dyDescent="0.35">
      <c r="B16" s="303" t="s">
        <v>40</v>
      </c>
      <c r="C16" s="219"/>
      <c r="D16" s="253">
        <v>86579</v>
      </c>
      <c r="E16" s="254">
        <v>89837</v>
      </c>
      <c r="F16" s="254">
        <v>84968</v>
      </c>
      <c r="G16" s="254">
        <v>87354</v>
      </c>
      <c r="H16" s="254">
        <v>89947</v>
      </c>
      <c r="I16" s="254">
        <v>94676</v>
      </c>
      <c r="J16" s="257">
        <v>99090</v>
      </c>
      <c r="L16" s="222"/>
      <c r="M16" s="256">
        <v>3.763037226117194E-2</v>
      </c>
      <c r="N16" s="257">
        <v>3258</v>
      </c>
      <c r="O16" s="258">
        <v>-5.4198158887763359E-2</v>
      </c>
      <c r="P16" s="257">
        <v>-4869</v>
      </c>
      <c r="Q16" s="258">
        <f t="shared" si="0"/>
        <v>2.8081159966104829E-2</v>
      </c>
      <c r="R16" s="257">
        <f t="shared" si="1"/>
        <v>2386</v>
      </c>
      <c r="S16" s="258">
        <f t="shared" si="2"/>
        <v>2.9683815280353576E-2</v>
      </c>
      <c r="T16" s="257">
        <f t="shared" si="3"/>
        <v>2593</v>
      </c>
      <c r="U16" s="258">
        <f t="shared" si="4"/>
        <v>5.2575405516581908E-2</v>
      </c>
      <c r="V16" s="257">
        <f t="shared" si="5"/>
        <v>4729</v>
      </c>
      <c r="W16" s="258">
        <v>4.0905080045380071E-2</v>
      </c>
      <c r="X16" s="257">
        <v>3894</v>
      </c>
      <c r="Z16" s="224"/>
    </row>
    <row r="17" spans="2:28" x14ac:dyDescent="0.35">
      <c r="B17" s="303" t="s">
        <v>41</v>
      </c>
      <c r="C17" s="219"/>
      <c r="D17" s="253">
        <v>318602</v>
      </c>
      <c r="E17" s="254">
        <v>334206</v>
      </c>
      <c r="F17" s="254">
        <v>321411</v>
      </c>
      <c r="G17" s="254">
        <v>337967</v>
      </c>
      <c r="H17" s="254">
        <v>354754</v>
      </c>
      <c r="I17" s="254">
        <v>352939</v>
      </c>
      <c r="J17" s="257">
        <v>380731</v>
      </c>
      <c r="L17" s="222"/>
      <c r="M17" s="256">
        <v>4.8976465935556046E-2</v>
      </c>
      <c r="N17" s="257">
        <v>15604</v>
      </c>
      <c r="O17" s="258">
        <v>-3.828477047090717E-2</v>
      </c>
      <c r="P17" s="257">
        <v>-12795</v>
      </c>
      <c r="Q17" s="258">
        <f t="shared" si="0"/>
        <v>5.1510371455861792E-2</v>
      </c>
      <c r="R17" s="257">
        <f t="shared" si="1"/>
        <v>16556</v>
      </c>
      <c r="S17" s="258">
        <f t="shared" si="2"/>
        <v>4.9670529962984489E-2</v>
      </c>
      <c r="T17" s="257">
        <f t="shared" si="3"/>
        <v>16787</v>
      </c>
      <c r="U17" s="258">
        <f t="shared" si="4"/>
        <v>-5.1162213815770796E-3</v>
      </c>
      <c r="V17" s="257">
        <f t="shared" si="5"/>
        <v>-1815</v>
      </c>
      <c r="W17" s="258">
        <v>8.1708204061686773E-2</v>
      </c>
      <c r="X17" s="257">
        <v>28759</v>
      </c>
      <c r="Z17" s="224"/>
    </row>
    <row r="18" spans="2:28" x14ac:dyDescent="0.35">
      <c r="B18" s="303" t="s">
        <v>3</v>
      </c>
      <c r="C18" s="219"/>
      <c r="D18" s="253">
        <v>116879</v>
      </c>
      <c r="E18" s="254">
        <v>144556</v>
      </c>
      <c r="F18" s="254">
        <v>155768</v>
      </c>
      <c r="G18" s="254">
        <v>166723</v>
      </c>
      <c r="H18" s="254">
        <v>185933</v>
      </c>
      <c r="I18" s="254">
        <v>205653</v>
      </c>
      <c r="J18" s="257">
        <v>216542</v>
      </c>
      <c r="L18" s="222"/>
      <c r="M18" s="256">
        <v>0.23680045174924502</v>
      </c>
      <c r="N18" s="257">
        <v>27677</v>
      </c>
      <c r="O18" s="258">
        <v>7.7561637012645512E-2</v>
      </c>
      <c r="P18" s="257">
        <v>11212</v>
      </c>
      <c r="Q18" s="258">
        <f t="shared" si="0"/>
        <v>7.0328950747265084E-2</v>
      </c>
      <c r="R18" s="257">
        <f t="shared" si="1"/>
        <v>10955</v>
      </c>
      <c r="S18" s="258">
        <f t="shared" si="2"/>
        <v>0.11522105528331417</v>
      </c>
      <c r="T18" s="257">
        <f t="shared" si="3"/>
        <v>19210</v>
      </c>
      <c r="U18" s="258">
        <f t="shared" si="4"/>
        <v>0.10605970968036882</v>
      </c>
      <c r="V18" s="257">
        <f t="shared" si="5"/>
        <v>19720</v>
      </c>
      <c r="W18" s="258">
        <v>5.0435373159669172E-2</v>
      </c>
      <c r="X18" s="257">
        <v>10397</v>
      </c>
      <c r="Z18" s="224"/>
    </row>
    <row r="19" spans="2:28" x14ac:dyDescent="0.35">
      <c r="B19" s="303" t="s">
        <v>2</v>
      </c>
      <c r="C19" s="219"/>
      <c r="D19" s="253">
        <v>54680</v>
      </c>
      <c r="E19" s="254">
        <v>56883</v>
      </c>
      <c r="F19" s="254">
        <v>52977</v>
      </c>
      <c r="G19" s="254">
        <v>54286</v>
      </c>
      <c r="H19" s="254">
        <v>56834</v>
      </c>
      <c r="I19" s="254">
        <v>58876</v>
      </c>
      <c r="J19" s="257">
        <v>59493</v>
      </c>
      <c r="L19" s="222"/>
      <c r="M19" s="256">
        <v>4.0288953913679482E-2</v>
      </c>
      <c r="N19" s="257">
        <v>2203</v>
      </c>
      <c r="O19" s="258">
        <v>-6.8667264384789872E-2</v>
      </c>
      <c r="P19" s="257">
        <v>-3906</v>
      </c>
      <c r="Q19" s="258">
        <f t="shared" si="0"/>
        <v>2.4708835909923232E-2</v>
      </c>
      <c r="R19" s="257">
        <f t="shared" si="1"/>
        <v>1309</v>
      </c>
      <c r="S19" s="258">
        <f t="shared" si="2"/>
        <v>4.6936595070552256E-2</v>
      </c>
      <c r="T19" s="257">
        <f t="shared" si="3"/>
        <v>2548</v>
      </c>
      <c r="U19" s="258">
        <f t="shared" si="4"/>
        <v>3.5929197311468597E-2</v>
      </c>
      <c r="V19" s="257">
        <f t="shared" si="5"/>
        <v>2042</v>
      </c>
      <c r="W19" s="258">
        <v>1.5100327600327645E-2</v>
      </c>
      <c r="X19" s="257">
        <v>885</v>
      </c>
      <c r="Z19" s="224"/>
    </row>
    <row r="20" spans="2:28" x14ac:dyDescent="0.35">
      <c r="B20" s="303" t="s">
        <v>35</v>
      </c>
      <c r="C20" s="219"/>
      <c r="D20" s="253">
        <v>80184</v>
      </c>
      <c r="E20" s="254">
        <v>80673</v>
      </c>
      <c r="F20" s="254">
        <v>77385</v>
      </c>
      <c r="G20" s="254">
        <v>77804</v>
      </c>
      <c r="H20" s="254">
        <v>79633</v>
      </c>
      <c r="I20" s="254">
        <v>83919</v>
      </c>
      <c r="J20" s="257">
        <v>85172</v>
      </c>
      <c r="L20" s="222"/>
      <c r="M20" s="256">
        <v>6.0984735109248511E-3</v>
      </c>
      <c r="N20" s="257">
        <v>489</v>
      </c>
      <c r="O20" s="258">
        <v>-4.0757130638503614E-2</v>
      </c>
      <c r="P20" s="257">
        <v>-3288</v>
      </c>
      <c r="Q20" s="258">
        <f t="shared" si="0"/>
        <v>5.414486011500852E-3</v>
      </c>
      <c r="R20" s="257">
        <f t="shared" si="1"/>
        <v>419</v>
      </c>
      <c r="S20" s="258">
        <f t="shared" si="2"/>
        <v>2.3507788802632268E-2</v>
      </c>
      <c r="T20" s="257">
        <f t="shared" si="3"/>
        <v>1829</v>
      </c>
      <c r="U20" s="258">
        <f t="shared" si="4"/>
        <v>5.3821908002963603E-2</v>
      </c>
      <c r="V20" s="257">
        <f t="shared" si="5"/>
        <v>4286</v>
      </c>
      <c r="W20" s="258">
        <v>1.7307072130716694E-2</v>
      </c>
      <c r="X20" s="257">
        <v>1449</v>
      </c>
      <c r="Z20" s="224"/>
    </row>
    <row r="21" spans="2:28" x14ac:dyDescent="0.35">
      <c r="B21" s="303" t="s">
        <v>42</v>
      </c>
      <c r="C21" s="219"/>
      <c r="D21" s="253">
        <v>215222</v>
      </c>
      <c r="E21" s="254">
        <v>228990</v>
      </c>
      <c r="F21" s="254">
        <v>223671</v>
      </c>
      <c r="G21" s="254">
        <v>216089</v>
      </c>
      <c r="H21" s="254">
        <v>224953</v>
      </c>
      <c r="I21" s="254">
        <v>237216</v>
      </c>
      <c r="J21" s="257">
        <v>257624</v>
      </c>
      <c r="L21" s="222"/>
      <c r="M21" s="256">
        <v>6.397115536515785E-2</v>
      </c>
      <c r="N21" s="257">
        <v>13768</v>
      </c>
      <c r="O21" s="258">
        <v>-2.3228088562819327E-2</v>
      </c>
      <c r="P21" s="257">
        <v>-5319</v>
      </c>
      <c r="Q21" s="258">
        <f t="shared" si="0"/>
        <v>-3.3898001976116698E-2</v>
      </c>
      <c r="R21" s="257">
        <f t="shared" si="1"/>
        <v>-7582</v>
      </c>
      <c r="S21" s="258">
        <f t="shared" si="2"/>
        <v>4.1020135222061382E-2</v>
      </c>
      <c r="T21" s="257">
        <f t="shared" si="3"/>
        <v>8864</v>
      </c>
      <c r="U21" s="258">
        <f t="shared" si="4"/>
        <v>5.4513609509541983E-2</v>
      </c>
      <c r="V21" s="257">
        <f t="shared" si="5"/>
        <v>12263</v>
      </c>
      <c r="W21" s="258">
        <v>8.4303475676995143E-2</v>
      </c>
      <c r="X21" s="257">
        <v>20030</v>
      </c>
      <c r="Z21" s="224"/>
    </row>
    <row r="22" spans="2:28" x14ac:dyDescent="0.35">
      <c r="B22" s="303" t="s">
        <v>43</v>
      </c>
      <c r="C22" s="219"/>
      <c r="D22" s="253">
        <v>44249</v>
      </c>
      <c r="E22" s="254">
        <v>53719</v>
      </c>
      <c r="F22" s="254">
        <v>52094</v>
      </c>
      <c r="G22" s="254">
        <v>54205</v>
      </c>
      <c r="H22" s="254">
        <v>55440</v>
      </c>
      <c r="I22" s="254">
        <v>62760</v>
      </c>
      <c r="J22" s="257">
        <v>67041</v>
      </c>
      <c r="L22" s="222"/>
      <c r="M22" s="256">
        <v>0.21401613595787472</v>
      </c>
      <c r="N22" s="257">
        <v>9470</v>
      </c>
      <c r="O22" s="258">
        <v>-3.0250004653846863E-2</v>
      </c>
      <c r="P22" s="257">
        <v>-1625</v>
      </c>
      <c r="Q22" s="258">
        <f t="shared" si="0"/>
        <v>4.0522900909893744E-2</v>
      </c>
      <c r="R22" s="257">
        <f t="shared" si="1"/>
        <v>2111</v>
      </c>
      <c r="S22" s="258">
        <f t="shared" si="2"/>
        <v>2.2783876026196914E-2</v>
      </c>
      <c r="T22" s="257">
        <f t="shared" si="3"/>
        <v>1235</v>
      </c>
      <c r="U22" s="258">
        <f t="shared" si="4"/>
        <v>0.13203463203463195</v>
      </c>
      <c r="V22" s="257">
        <f t="shared" si="5"/>
        <v>7320</v>
      </c>
      <c r="W22" s="258">
        <v>7.3635155261598584E-2</v>
      </c>
      <c r="X22" s="257">
        <v>4598</v>
      </c>
      <c r="Z22" s="224"/>
    </row>
    <row r="23" spans="2:28" x14ac:dyDescent="0.35">
      <c r="B23" s="303" t="s">
        <v>44</v>
      </c>
      <c r="C23" s="219"/>
      <c r="D23" s="253">
        <v>20012</v>
      </c>
      <c r="E23" s="254">
        <v>20052</v>
      </c>
      <c r="F23" s="254">
        <v>19700</v>
      </c>
      <c r="G23" s="254">
        <v>20426</v>
      </c>
      <c r="H23" s="254">
        <v>21291</v>
      </c>
      <c r="I23" s="254">
        <v>22108</v>
      </c>
      <c r="J23" s="257">
        <v>21196</v>
      </c>
      <c r="K23" s="304"/>
      <c r="L23" s="219"/>
      <c r="M23" s="256">
        <v>1.9988007195681501E-3</v>
      </c>
      <c r="N23" s="257">
        <v>40</v>
      </c>
      <c r="O23" s="258">
        <v>-1.7554358667464576E-2</v>
      </c>
      <c r="P23" s="257">
        <v>-352</v>
      </c>
      <c r="Q23" s="258">
        <f t="shared" si="0"/>
        <v>3.6852791878172697E-2</v>
      </c>
      <c r="R23" s="257">
        <f t="shared" si="1"/>
        <v>726</v>
      </c>
      <c r="S23" s="258">
        <f t="shared" si="2"/>
        <v>4.2347987858611491E-2</v>
      </c>
      <c r="T23" s="257">
        <f t="shared" si="3"/>
        <v>865</v>
      </c>
      <c r="U23" s="258">
        <f t="shared" si="4"/>
        <v>3.8373021464468637E-2</v>
      </c>
      <c r="V23" s="257">
        <f t="shared" si="5"/>
        <v>817</v>
      </c>
      <c r="W23" s="258">
        <v>-4.2075292628914851E-2</v>
      </c>
      <c r="X23" s="257">
        <v>-931</v>
      </c>
      <c r="Z23" s="224"/>
    </row>
    <row r="24" spans="2:28" x14ac:dyDescent="0.35">
      <c r="B24" s="303" t="s">
        <v>45</v>
      </c>
      <c r="C24" s="219"/>
      <c r="D24" s="253">
        <v>102813</v>
      </c>
      <c r="E24" s="254">
        <v>106366</v>
      </c>
      <c r="F24" s="254">
        <v>105906</v>
      </c>
      <c r="G24" s="254">
        <v>107110</v>
      </c>
      <c r="H24" s="254">
        <v>108983</v>
      </c>
      <c r="I24" s="254">
        <v>114252</v>
      </c>
      <c r="J24" s="257">
        <v>117632</v>
      </c>
      <c r="K24" s="304"/>
      <c r="L24" s="219"/>
      <c r="M24" s="256">
        <v>3.455788664857562E-2</v>
      </c>
      <c r="N24" s="257">
        <v>3553</v>
      </c>
      <c r="O24" s="258">
        <v>-4.3246902205591464E-3</v>
      </c>
      <c r="P24" s="257">
        <v>-460</v>
      </c>
      <c r="Q24" s="258">
        <f t="shared" si="0"/>
        <v>1.1368572130002086E-2</v>
      </c>
      <c r="R24" s="257">
        <f t="shared" si="1"/>
        <v>1204</v>
      </c>
      <c r="S24" s="258">
        <f t="shared" si="2"/>
        <v>1.7486695920082118E-2</v>
      </c>
      <c r="T24" s="257">
        <f t="shared" si="3"/>
        <v>1873</v>
      </c>
      <c r="U24" s="258">
        <f t="shared" si="4"/>
        <v>4.8346989897506853E-2</v>
      </c>
      <c r="V24" s="257">
        <f t="shared" si="5"/>
        <v>5269</v>
      </c>
      <c r="W24" s="258">
        <v>3.5812089992515395E-2</v>
      </c>
      <c r="X24" s="257">
        <v>4067</v>
      </c>
      <c r="Z24" s="224"/>
    </row>
    <row r="25" spans="2:28" x14ac:dyDescent="0.35">
      <c r="B25" s="303" t="s">
        <v>46</v>
      </c>
      <c r="C25" s="219"/>
      <c r="D25" s="253">
        <v>15257</v>
      </c>
      <c r="E25" s="254">
        <v>15375</v>
      </c>
      <c r="F25" s="254">
        <v>14687</v>
      </c>
      <c r="G25" s="254">
        <v>15454</v>
      </c>
      <c r="H25" s="254">
        <v>14358</v>
      </c>
      <c r="I25" s="254">
        <v>14631</v>
      </c>
      <c r="J25" s="257">
        <v>14780</v>
      </c>
      <c r="L25" s="222"/>
      <c r="M25" s="256">
        <v>7.7341548141836025E-3</v>
      </c>
      <c r="N25" s="257">
        <v>118</v>
      </c>
      <c r="O25" s="258">
        <v>-4.4747967479674799E-2</v>
      </c>
      <c r="P25" s="257">
        <v>-688</v>
      </c>
      <c r="Q25" s="258">
        <f t="shared" si="0"/>
        <v>5.2223054401852043E-2</v>
      </c>
      <c r="R25" s="257">
        <f t="shared" si="1"/>
        <v>767</v>
      </c>
      <c r="S25" s="258">
        <f t="shared" si="2"/>
        <v>-7.0920150122945502E-2</v>
      </c>
      <c r="T25" s="257">
        <f t="shared" si="3"/>
        <v>-1096</v>
      </c>
      <c r="U25" s="258">
        <f t="shared" si="4"/>
        <v>1.901379022147931E-2</v>
      </c>
      <c r="V25" s="257">
        <f t="shared" si="5"/>
        <v>273</v>
      </c>
      <c r="W25" s="258">
        <v>1.3578384309422598E-2</v>
      </c>
      <c r="X25" s="257">
        <v>198</v>
      </c>
      <c r="Z25" s="224"/>
    </row>
    <row r="26" spans="2:28" x14ac:dyDescent="0.35">
      <c r="B26" s="305" t="s">
        <v>1</v>
      </c>
      <c r="C26" s="219"/>
      <c r="D26" s="260">
        <v>4359</v>
      </c>
      <c r="E26" s="261">
        <v>4461</v>
      </c>
      <c r="F26" s="261">
        <v>4491</v>
      </c>
      <c r="G26" s="261">
        <v>4622</v>
      </c>
      <c r="H26" s="261">
        <v>4953</v>
      </c>
      <c r="I26" s="261">
        <v>5237</v>
      </c>
      <c r="J26" s="265">
        <v>5608</v>
      </c>
      <c r="L26" s="222"/>
      <c r="M26" s="264">
        <v>2.33998623537508E-2</v>
      </c>
      <c r="N26" s="265">
        <v>102</v>
      </c>
      <c r="O26" s="266">
        <v>6.7249495628782796E-3</v>
      </c>
      <c r="P26" s="265">
        <v>30</v>
      </c>
      <c r="Q26" s="266">
        <f t="shared" si="0"/>
        <v>2.9169450011133469E-2</v>
      </c>
      <c r="R26" s="265">
        <f t="shared" si="1"/>
        <v>131</v>
      </c>
      <c r="S26" s="266">
        <f>H26/G26-1</f>
        <v>7.1614019904803206E-2</v>
      </c>
      <c r="T26" s="265">
        <f t="shared" si="3"/>
        <v>331</v>
      </c>
      <c r="U26" s="266">
        <f t="shared" si="4"/>
        <v>5.7338986472844633E-2</v>
      </c>
      <c r="V26" s="265">
        <f t="shared" si="5"/>
        <v>284</v>
      </c>
      <c r="W26" s="266">
        <v>7.9084086973253864E-2</v>
      </c>
      <c r="X26" s="265">
        <v>411</v>
      </c>
      <c r="Z26" s="224"/>
      <c r="AA26" s="224"/>
      <c r="AB26" s="286"/>
    </row>
    <row r="27" spans="2:28" x14ac:dyDescent="0.35">
      <c r="B27" s="235" t="s">
        <v>0</v>
      </c>
      <c r="C27" s="219"/>
      <c r="D27" s="1226">
        <f>SUM(D9:D26)</f>
        <v>1767186</v>
      </c>
      <c r="E27" s="306">
        <f>SUM(E9:E26)</f>
        <v>1894744</v>
      </c>
      <c r="F27" s="307">
        <f>SUM(F9:F26)</f>
        <v>1850950</v>
      </c>
      <c r="G27" s="306">
        <v>1892604</v>
      </c>
      <c r="H27" s="307">
        <v>1982018</v>
      </c>
      <c r="I27" s="306">
        <v>2061372</v>
      </c>
      <c r="J27" s="306">
        <f>SUM(J9:J26)</f>
        <v>2161156</v>
      </c>
      <c r="K27" s="308"/>
      <c r="L27" s="222"/>
      <c r="M27" s="240">
        <f>E27/D27-1</f>
        <v>7.2181422894930236E-2</v>
      </c>
      <c r="N27" s="241">
        <f>E27-D27</f>
        <v>127558</v>
      </c>
      <c r="O27" s="242">
        <f>F27/E27-1</f>
        <v>-2.3113412682663204E-2</v>
      </c>
      <c r="P27" s="243">
        <f>F27-E27</f>
        <v>-43794</v>
      </c>
      <c r="Q27" s="242">
        <f t="shared" si="0"/>
        <v>2.250411950619946E-2</v>
      </c>
      <c r="R27" s="237">
        <f t="shared" si="1"/>
        <v>41654</v>
      </c>
      <c r="S27" s="242">
        <f>H27/G27-1</f>
        <v>4.7243903109155383E-2</v>
      </c>
      <c r="T27" s="243">
        <f>H27-G27</f>
        <v>89414</v>
      </c>
      <c r="U27" s="309">
        <f t="shared" si="4"/>
        <v>4.003697241901949E-2</v>
      </c>
      <c r="V27" s="237">
        <f t="shared" si="5"/>
        <v>79354</v>
      </c>
      <c r="W27" s="242">
        <v>4.838777748617562E-2</v>
      </c>
      <c r="X27" s="243">
        <v>99747</v>
      </c>
    </row>
    <row r="28" spans="2:28" x14ac:dyDescent="0.35">
      <c r="D28" s="296"/>
      <c r="F28" s="296"/>
      <c r="H28" s="296"/>
      <c r="I28" s="296"/>
      <c r="K28" s="296"/>
    </row>
  </sheetData>
  <mergeCells count="9">
    <mergeCell ref="B3:W3"/>
    <mergeCell ref="D5:K6"/>
    <mergeCell ref="M5:X5"/>
    <mergeCell ref="M6:N6"/>
    <mergeCell ref="O6:P6"/>
    <mergeCell ref="W6:X6"/>
    <mergeCell ref="Q6:R6"/>
    <mergeCell ref="S6:T6"/>
    <mergeCell ref="U6:V6"/>
  </mergeCells>
  <pageMargins left="0.7" right="0.7" top="0.75" bottom="0.75" header="0.3" footer="0.3"/>
  <pageSetup paperSize="9" scale="63" orientation="landscape" horizontalDpi="300" verticalDpi="300"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200-000002000000}">
          <x14:colorSeries rgb="FF376092"/>
          <x14:colorNegative rgb="FFD00000"/>
          <x14:colorAxis rgb="FF000000"/>
          <x14:colorMarkers rgb="FFD00000"/>
          <x14:colorFirst rgb="FFD00000"/>
          <x14:colorLast rgb="FFD00000"/>
          <x14:colorHigh rgb="FFD00000"/>
          <x14:colorLow rgb="FFD00000"/>
          <x14:sparklines>
            <x14:sparkline>
              <xm:f>EVO_sol!D9:J9</xm:f>
              <xm:sqref>K9</xm:sqref>
            </x14:sparkline>
            <x14:sparkline>
              <xm:f>EVO_sol!D10:J10</xm:f>
              <xm:sqref>K10</xm:sqref>
            </x14:sparkline>
            <x14:sparkline>
              <xm:f>EVO_sol!D11:J11</xm:f>
              <xm:sqref>K11</xm:sqref>
            </x14:sparkline>
            <x14:sparkline>
              <xm:f>EVO_sol!D12:J12</xm:f>
              <xm:sqref>K12</xm:sqref>
            </x14:sparkline>
            <x14:sparkline>
              <xm:f>EVO_sol!D13:J13</xm:f>
              <xm:sqref>K13</xm:sqref>
            </x14:sparkline>
            <x14:sparkline>
              <xm:f>EVO_sol!D14:J14</xm:f>
              <xm:sqref>K14</xm:sqref>
            </x14:sparkline>
            <x14:sparkline>
              <xm:f>EVO_sol!D15:J15</xm:f>
              <xm:sqref>K15</xm:sqref>
            </x14:sparkline>
            <x14:sparkline>
              <xm:f>EVO_sol!D16:J16</xm:f>
              <xm:sqref>K16</xm:sqref>
            </x14:sparkline>
            <x14:sparkline>
              <xm:f>EVO_sol!D17:J17</xm:f>
              <xm:sqref>K17</xm:sqref>
            </x14:sparkline>
            <x14:sparkline>
              <xm:f>EVO_sol!D18:J18</xm:f>
              <xm:sqref>K18</xm:sqref>
            </x14:sparkline>
            <x14:sparkline>
              <xm:f>EVO_sol!D19:J19</xm:f>
              <xm:sqref>K19</xm:sqref>
            </x14:sparkline>
            <x14:sparkline>
              <xm:f>EVO_sol!D20:J20</xm:f>
              <xm:sqref>K20</xm:sqref>
            </x14:sparkline>
            <x14:sparkline>
              <xm:f>EVO_sol!D21:J21</xm:f>
              <xm:sqref>K21</xm:sqref>
            </x14:sparkline>
            <x14:sparkline>
              <xm:f>EVO_sol!D22:J22</xm:f>
              <xm:sqref>K22</xm:sqref>
            </x14:sparkline>
            <x14:sparkline>
              <xm:f>EVO_sol!D23:J23</xm:f>
              <xm:sqref>K23</xm:sqref>
            </x14:sparkline>
            <x14:sparkline>
              <xm:f>EVO_sol!D24:J24</xm:f>
              <xm:sqref>K24</xm:sqref>
            </x14:sparkline>
            <x14:sparkline>
              <xm:f>EVO_sol!D25:J25</xm:f>
              <xm:sqref>K25</xm:sqref>
            </x14:sparkline>
            <x14:sparkline>
              <xm:f>EVO_sol!D26:J26</xm:f>
              <xm:sqref>K26</xm:sqref>
            </x14:sparkline>
            <x14:sparkline>
              <xm:f>EVO_sol!D27:J27</xm:f>
              <xm:sqref>K27</xm:sqref>
            </x14:sparkline>
          </x14:sparklines>
        </x14:sparklineGroup>
      </x14:sparklineGroups>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Hoja53">
    <tabColor theme="0"/>
    <pageSetUpPr fitToPage="1"/>
  </sheetPr>
  <dimension ref="A1:AX48"/>
  <sheetViews>
    <sheetView showGridLines="0" topLeftCell="A9" zoomScale="84" zoomScaleNormal="84" workbookViewId="0">
      <selection activeCell="AA36" sqref="AA36"/>
    </sheetView>
  </sheetViews>
  <sheetFormatPr baseColWidth="10" defaultColWidth="11.453125" defaultRowHeight="15.5" x14ac:dyDescent="0.25"/>
  <cols>
    <col min="1" max="1" width="1.1796875" style="339" customWidth="1"/>
    <col min="2" max="2" width="28.7265625" style="339" customWidth="1"/>
    <col min="3" max="3" width="0.54296875" style="339" customWidth="1"/>
    <col min="4" max="4" width="11.81640625" style="339" customWidth="1"/>
    <col min="5" max="5" width="7.7265625" style="339" customWidth="1"/>
    <col min="6" max="6" width="0.453125" style="339" customWidth="1"/>
    <col min="7" max="7" width="12.453125" style="339" customWidth="1"/>
    <col min="8" max="8" width="6.26953125" style="339" customWidth="1"/>
    <col min="9" max="9" width="0.453125" style="339" customWidth="1"/>
    <col min="10" max="10" width="10.81640625" style="339" customWidth="1"/>
    <col min="11" max="11" width="6.26953125" style="339" customWidth="1"/>
    <col min="12" max="12" width="0.453125" style="339" customWidth="1"/>
    <col min="13" max="13" width="11.81640625" style="339" customWidth="1"/>
    <col min="14" max="14" width="6.26953125" style="339" customWidth="1"/>
    <col min="15" max="15" width="0.7265625" style="442" customWidth="1"/>
    <col min="16" max="16" width="10.1796875" style="339" bestFit="1" customWidth="1"/>
    <col min="17" max="17" width="8.54296875" style="339" customWidth="1"/>
    <col min="18" max="18" width="0.453125" style="339" customWidth="1"/>
    <col min="19" max="19" width="8.453125" style="339" bestFit="1" customWidth="1"/>
    <col min="20" max="20" width="7.81640625" style="339" bestFit="1" customWidth="1"/>
    <col min="21" max="21" width="0.453125" style="339" customWidth="1"/>
    <col min="22" max="22" width="8.453125" style="339" bestFit="1" customWidth="1"/>
    <col min="23" max="23" width="7.7265625" style="339" bestFit="1" customWidth="1"/>
    <col min="24" max="24" width="0.453125" style="339" customWidth="1"/>
    <col min="25" max="25" width="8.453125" style="339" bestFit="1" customWidth="1"/>
    <col min="26" max="26" width="7.7265625" style="337" bestFit="1" customWidth="1"/>
    <col min="27" max="27" width="11.453125" style="337"/>
    <col min="28" max="30" width="2.453125" style="337" bestFit="1" customWidth="1"/>
    <col min="31" max="31" width="13" style="337" bestFit="1" customWidth="1"/>
    <col min="32" max="32" width="3.453125" style="337" bestFit="1" customWidth="1"/>
    <col min="33" max="33" width="3.81640625" style="337" customWidth="1"/>
    <col min="34" max="36" width="2.453125" style="337" bestFit="1" customWidth="1"/>
    <col min="37" max="37" width="8.453125" style="337" bestFit="1" customWidth="1"/>
    <col min="38" max="38" width="3.453125" style="337" bestFit="1" customWidth="1"/>
    <col min="39" max="39" width="3.54296875" style="337" customWidth="1"/>
    <col min="40" max="42" width="2.453125" style="337" bestFit="1" customWidth="1"/>
    <col min="43" max="43" width="8.453125" style="337" bestFit="1" customWidth="1"/>
    <col min="44" max="44" width="4.1796875" style="337" bestFit="1" customWidth="1"/>
    <col min="45" max="45" width="3.26953125" style="337" customWidth="1"/>
    <col min="46" max="46" width="4.26953125" style="337" bestFit="1" customWidth="1"/>
    <col min="47" max="47" width="2.453125" style="337" bestFit="1" customWidth="1"/>
    <col min="48" max="48" width="4.26953125" style="337" bestFit="1" customWidth="1"/>
    <col min="49" max="49" width="8.453125" style="337" bestFit="1" customWidth="1"/>
    <col min="50" max="50" width="4.26953125" style="337" bestFit="1" customWidth="1"/>
    <col min="51" max="16384" width="11.453125" style="339"/>
  </cols>
  <sheetData>
    <row r="1" spans="1:50" s="310" customFormat="1" ht="15" customHeight="1" x14ac:dyDescent="0.25">
      <c r="B1" s="311"/>
      <c r="C1" s="312"/>
      <c r="F1" s="312"/>
      <c r="I1" s="312"/>
      <c r="O1" s="435"/>
      <c r="R1" s="312"/>
      <c r="Z1" s="313"/>
      <c r="AA1" s="313"/>
      <c r="AB1" s="313"/>
      <c r="AC1" s="313"/>
      <c r="AD1" s="313"/>
      <c r="AE1" s="313"/>
      <c r="AF1" s="313"/>
      <c r="AG1" s="313"/>
      <c r="AH1" s="313"/>
      <c r="AI1" s="313"/>
      <c r="AJ1" s="313"/>
      <c r="AK1" s="313"/>
      <c r="AL1" s="313"/>
      <c r="AM1" s="313"/>
      <c r="AN1" s="313"/>
      <c r="AO1" s="313"/>
      <c r="AP1" s="313"/>
      <c r="AQ1" s="313"/>
      <c r="AR1" s="313"/>
      <c r="AS1" s="313"/>
      <c r="AT1" s="313"/>
      <c r="AU1" s="313"/>
      <c r="AV1" s="313"/>
      <c r="AW1" s="313"/>
      <c r="AX1" s="313"/>
    </row>
    <row r="2" spans="1:50" s="314" customFormat="1" ht="43.5" customHeight="1" x14ac:dyDescent="0.3">
      <c r="B2" s="1558"/>
      <c r="C2" s="1558"/>
      <c r="D2" s="1558"/>
      <c r="E2" s="1558"/>
      <c r="F2" s="1558"/>
      <c r="G2" s="1558"/>
      <c r="H2" s="1558"/>
      <c r="I2" s="1558"/>
      <c r="O2" s="436"/>
      <c r="Z2" s="511"/>
      <c r="AA2" s="511"/>
      <c r="AB2" s="511"/>
      <c r="AC2" s="511"/>
      <c r="AD2" s="511"/>
      <c r="AE2" s="511"/>
      <c r="AF2" s="511"/>
      <c r="AG2" s="511"/>
      <c r="AH2" s="511"/>
      <c r="AI2" s="511"/>
      <c r="AJ2" s="511"/>
      <c r="AK2" s="511"/>
      <c r="AL2" s="511"/>
      <c r="AM2" s="511"/>
      <c r="AN2" s="511"/>
      <c r="AO2" s="511"/>
      <c r="AP2" s="511"/>
      <c r="AQ2" s="511"/>
      <c r="AR2" s="511"/>
      <c r="AS2" s="511"/>
      <c r="AT2" s="511"/>
      <c r="AU2" s="511"/>
      <c r="AV2" s="511"/>
      <c r="AW2" s="511"/>
      <c r="AX2" s="511"/>
    </row>
    <row r="3" spans="1:50" s="315" customFormat="1" ht="4.5" customHeight="1" x14ac:dyDescent="0.25">
      <c r="B3" s="1559"/>
      <c r="C3" s="1559"/>
      <c r="D3" s="1559"/>
      <c r="E3" s="1559"/>
      <c r="F3" s="1559"/>
      <c r="G3" s="1559"/>
      <c r="H3" s="1559"/>
      <c r="I3" s="1559"/>
      <c r="O3" s="436"/>
      <c r="Z3" s="511"/>
      <c r="AA3" s="511"/>
      <c r="AB3" s="511"/>
      <c r="AC3" s="511"/>
      <c r="AD3" s="511"/>
      <c r="AE3" s="511"/>
      <c r="AF3" s="511"/>
      <c r="AG3" s="511"/>
      <c r="AH3" s="511"/>
      <c r="AI3" s="511"/>
      <c r="AJ3" s="511"/>
      <c r="AK3" s="511"/>
      <c r="AL3" s="511"/>
      <c r="AM3" s="511"/>
      <c r="AN3" s="511"/>
      <c r="AO3" s="511"/>
      <c r="AP3" s="511"/>
      <c r="AQ3" s="511"/>
      <c r="AR3" s="511"/>
      <c r="AS3" s="511"/>
      <c r="AT3" s="511"/>
      <c r="AU3" s="511"/>
      <c r="AV3" s="511"/>
      <c r="AW3" s="511"/>
      <c r="AX3" s="511"/>
    </row>
    <row r="4" spans="1:50" s="315" customFormat="1" ht="37.5" customHeight="1" x14ac:dyDescent="0.25">
      <c r="A4" s="1464" t="s">
        <v>426</v>
      </c>
      <c r="B4" s="1464"/>
      <c r="C4" s="1464"/>
      <c r="D4" s="1464"/>
      <c r="E4" s="1464"/>
      <c r="F4" s="1464"/>
      <c r="G4" s="1464"/>
      <c r="H4" s="1464"/>
      <c r="I4" s="1464"/>
      <c r="J4" s="1464"/>
      <c r="K4" s="1464"/>
      <c r="L4" s="1464"/>
      <c r="M4" s="1464"/>
      <c r="N4" s="1464"/>
      <c r="O4" s="1464"/>
      <c r="P4" s="1464"/>
      <c r="Q4" s="1464"/>
      <c r="R4" s="1464"/>
      <c r="S4" s="1464"/>
      <c r="T4" s="1464"/>
      <c r="U4" s="1464"/>
      <c r="V4" s="1464"/>
      <c r="W4" s="1464"/>
      <c r="X4" s="1464"/>
      <c r="Y4" s="1464"/>
      <c r="Z4" s="1464"/>
      <c r="AA4" s="511"/>
      <c r="AB4" s="511"/>
      <c r="AC4" s="511"/>
      <c r="AD4" s="511"/>
      <c r="AE4" s="511"/>
      <c r="AF4" s="511"/>
      <c r="AG4" s="511"/>
      <c r="AH4" s="511"/>
      <c r="AI4" s="511"/>
      <c r="AJ4" s="511"/>
      <c r="AK4" s="511"/>
      <c r="AL4" s="511"/>
      <c r="AM4" s="511"/>
      <c r="AN4" s="511"/>
      <c r="AO4" s="511"/>
      <c r="AP4" s="511"/>
      <c r="AQ4" s="511"/>
      <c r="AR4" s="511"/>
      <c r="AS4" s="511"/>
      <c r="AT4" s="511"/>
      <c r="AU4" s="511"/>
      <c r="AV4" s="511"/>
      <c r="AW4" s="511"/>
      <c r="AX4" s="511"/>
    </row>
    <row r="5" spans="1:50" s="315" customFormat="1" ht="17.25" customHeight="1" x14ac:dyDescent="0.25">
      <c r="B5" s="1420" t="str">
        <f>porsaad!$B$6</f>
        <v>Situación a 30 de noviembre de 2024</v>
      </c>
      <c r="C5" s="1420"/>
      <c r="D5" s="1420"/>
      <c r="E5" s="1420"/>
      <c r="F5" s="1420"/>
      <c r="G5" s="1420"/>
      <c r="H5" s="1420"/>
      <c r="I5" s="1420"/>
      <c r="J5" s="1420"/>
      <c r="K5" s="1420"/>
      <c r="L5" s="1420"/>
      <c r="M5" s="1420"/>
      <c r="N5" s="1420"/>
      <c r="O5" s="1420"/>
      <c r="P5" s="1420"/>
      <c r="Q5" s="1420"/>
      <c r="R5" s="1420"/>
      <c r="S5" s="1420"/>
      <c r="T5" s="1420"/>
      <c r="U5" s="1420"/>
      <c r="V5" s="1420"/>
      <c r="W5" s="1420"/>
      <c r="X5" s="1420"/>
      <c r="Y5" s="1420"/>
      <c r="Z5" s="1420"/>
      <c r="AA5" s="511"/>
      <c r="AB5" s="511"/>
      <c r="AC5" s="511"/>
      <c r="AD5" s="511"/>
      <c r="AE5" s="511"/>
      <c r="AF5" s="511"/>
      <c r="AG5" s="511"/>
      <c r="AH5" s="511"/>
      <c r="AI5" s="511"/>
      <c r="AJ5" s="511"/>
      <c r="AK5" s="511"/>
      <c r="AL5" s="511"/>
      <c r="AM5" s="511"/>
      <c r="AN5" s="511"/>
      <c r="AO5" s="511"/>
      <c r="AP5" s="511"/>
      <c r="AQ5" s="511"/>
      <c r="AR5" s="511"/>
      <c r="AS5" s="511"/>
      <c r="AT5" s="511"/>
      <c r="AU5" s="511"/>
      <c r="AV5" s="511"/>
      <c r="AW5" s="511"/>
      <c r="AX5" s="511"/>
    </row>
    <row r="6" spans="1:50" s="511" customFormat="1" ht="6" customHeight="1" x14ac:dyDescent="0.25"/>
    <row r="7" spans="1:50" s="513" customFormat="1" ht="12.75" customHeight="1" x14ac:dyDescent="0.25">
      <c r="A7" s="512"/>
      <c r="B7" s="1560" t="s">
        <v>12</v>
      </c>
      <c r="D7" s="1554" t="s">
        <v>478</v>
      </c>
      <c r="E7" s="1554"/>
      <c r="G7" s="1554"/>
      <c r="H7" s="1554"/>
      <c r="J7" s="1554"/>
      <c r="K7" s="1554"/>
      <c r="M7" s="1554"/>
      <c r="N7" s="1554"/>
      <c r="P7" s="1554" t="s">
        <v>179</v>
      </c>
      <c r="Q7" s="1554"/>
      <c r="S7" s="1554"/>
      <c r="T7" s="1554"/>
      <c r="V7" s="1554"/>
      <c r="W7" s="1554"/>
      <c r="Y7" s="1554"/>
      <c r="Z7" s="1554"/>
      <c r="AA7" s="512"/>
      <c r="AB7" s="512"/>
      <c r="AI7" s="514"/>
    </row>
    <row r="8" spans="1:50" s="513" customFormat="1" ht="37.5" customHeight="1" x14ac:dyDescent="0.25">
      <c r="A8" s="512"/>
      <c r="B8" s="1560"/>
      <c r="D8" s="1554"/>
      <c r="E8" s="1554"/>
      <c r="G8" s="1554" t="s">
        <v>169</v>
      </c>
      <c r="H8" s="1554"/>
      <c r="J8" s="1554" t="s">
        <v>175</v>
      </c>
      <c r="K8" s="1554"/>
      <c r="M8" s="1554" t="s">
        <v>170</v>
      </c>
      <c r="N8" s="1554"/>
      <c r="P8" s="1554"/>
      <c r="Q8" s="1554"/>
      <c r="S8" s="1554" t="s">
        <v>180</v>
      </c>
      <c r="T8" s="1554"/>
      <c r="V8" s="1554" t="s">
        <v>181</v>
      </c>
      <c r="W8" s="1554"/>
      <c r="Y8" s="1554" t="s">
        <v>182</v>
      </c>
      <c r="Z8" s="1554"/>
      <c r="AA8" s="512"/>
      <c r="AB8" s="512"/>
      <c r="AI8" s="514"/>
    </row>
    <row r="9" spans="1:50" s="325" customFormat="1" ht="36.75" customHeight="1" x14ac:dyDescent="0.25">
      <c r="A9" s="887"/>
      <c r="B9" s="1560"/>
      <c r="D9" s="887" t="s">
        <v>9</v>
      </c>
      <c r="E9" s="887" t="s">
        <v>10</v>
      </c>
      <c r="G9" s="887" t="s">
        <v>9</v>
      </c>
      <c r="H9" s="324" t="s">
        <v>10</v>
      </c>
      <c r="J9" s="887" t="s">
        <v>9</v>
      </c>
      <c r="K9" s="324" t="s">
        <v>10</v>
      </c>
      <c r="M9" s="887" t="s">
        <v>9</v>
      </c>
      <c r="N9" s="324" t="s">
        <v>10</v>
      </c>
      <c r="P9" s="887" t="s">
        <v>9</v>
      </c>
      <c r="Q9" s="887" t="s">
        <v>111</v>
      </c>
      <c r="S9" s="887" t="s">
        <v>9</v>
      </c>
      <c r="T9" s="324" t="s">
        <v>111</v>
      </c>
      <c r="V9" s="887" t="s">
        <v>9</v>
      </c>
      <c r="W9" s="324" t="s">
        <v>10</v>
      </c>
      <c r="Y9" s="887" t="s">
        <v>9</v>
      </c>
      <c r="Z9" s="516" t="s">
        <v>10</v>
      </c>
      <c r="AA9" s="516"/>
      <c r="AB9" s="517"/>
      <c r="AC9" s="518"/>
      <c r="AD9" s="518"/>
      <c r="AE9" s="518"/>
      <c r="AF9" s="518"/>
      <c r="AG9" s="515"/>
      <c r="AH9" s="515"/>
      <c r="AI9" s="515"/>
      <c r="AJ9" s="515"/>
      <c r="AK9" s="515"/>
      <c r="AL9" s="515"/>
      <c r="AM9" s="515"/>
      <c r="AN9" s="515"/>
      <c r="AO9" s="515"/>
      <c r="AP9" s="515"/>
      <c r="AQ9" s="515"/>
      <c r="AR9" s="515"/>
      <c r="AS9" s="515"/>
      <c r="AT9" s="515"/>
      <c r="AU9" s="515"/>
      <c r="AV9" s="515"/>
      <c r="AW9" s="515"/>
      <c r="AX9" s="515"/>
    </row>
    <row r="10" spans="1:50" s="329" customFormat="1" ht="4.5" customHeight="1" x14ac:dyDescent="0.25">
      <c r="A10" s="348"/>
      <c r="B10" s="319"/>
      <c r="D10" s="319"/>
      <c r="E10" s="319"/>
      <c r="G10" s="319"/>
      <c r="H10" s="319"/>
      <c r="J10" s="319"/>
      <c r="K10" s="319"/>
      <c r="M10" s="319"/>
      <c r="N10" s="319"/>
      <c r="P10" s="319"/>
      <c r="Q10" s="319"/>
      <c r="S10" s="319"/>
      <c r="T10" s="319"/>
      <c r="V10" s="319"/>
      <c r="W10" s="319"/>
      <c r="Y10" s="319"/>
      <c r="Z10" s="512"/>
      <c r="AA10" s="512"/>
      <c r="AB10" s="517"/>
      <c r="AC10" s="518"/>
      <c r="AD10" s="518"/>
      <c r="AE10" s="518"/>
      <c r="AF10" s="518"/>
      <c r="AG10" s="396"/>
      <c r="AH10" s="396"/>
      <c r="AI10" s="396"/>
      <c r="AJ10" s="396"/>
      <c r="AK10" s="396"/>
      <c r="AL10" s="396"/>
      <c r="AM10" s="396"/>
      <c r="AN10" s="396"/>
      <c r="AO10" s="396"/>
      <c r="AP10" s="396"/>
      <c r="AQ10" s="396"/>
      <c r="AR10" s="396"/>
      <c r="AS10" s="396"/>
      <c r="AT10" s="396"/>
      <c r="AU10" s="396"/>
      <c r="AV10" s="396"/>
      <c r="AW10" s="396"/>
      <c r="AX10" s="396"/>
    </row>
    <row r="11" spans="1:50" s="329" customFormat="1" ht="18" customHeight="1" x14ac:dyDescent="0.25">
      <c r="A11" s="348"/>
      <c r="B11" s="526" t="s">
        <v>8</v>
      </c>
      <c r="C11" s="527"/>
      <c r="D11" s="528">
        <f>G11+J11+M11</f>
        <v>8584147</v>
      </c>
      <c r="E11" s="529">
        <f t="shared" ref="E11:E28" si="0">D11*100/$D$30</f>
        <v>17.851892595752791</v>
      </c>
      <c r="F11" s="527"/>
      <c r="G11" s="530">
        <f>'20pobl'!J12</f>
        <v>7016107</v>
      </c>
      <c r="H11" s="531">
        <f>G11*100/$G$30</f>
        <v>18.27226113308949</v>
      </c>
      <c r="I11" s="527"/>
      <c r="J11" s="530">
        <f>'20pobl'!Q12</f>
        <v>1145951</v>
      </c>
      <c r="K11" s="531">
        <f>J11*100/$J$30</f>
        <v>16.812853785592029</v>
      </c>
      <c r="L11" s="527"/>
      <c r="M11" s="530">
        <f>'20pobl'!X12</f>
        <v>422089</v>
      </c>
      <c r="N11" s="531">
        <f t="shared" ref="N11:N28" si="1">M11*100/$M$30</f>
        <v>14.697439354507576</v>
      </c>
      <c r="O11" s="527"/>
      <c r="P11" s="532">
        <f>S11+V11+Y11</f>
        <v>291702</v>
      </c>
      <c r="Q11" s="533">
        <f>P11*100/D11</f>
        <v>3.3981477717005544</v>
      </c>
      <c r="R11" s="527"/>
      <c r="S11" s="530">
        <f>'44apbpcasaad'!G12</f>
        <v>88461</v>
      </c>
      <c r="T11" s="534">
        <f>S11*100/G11</f>
        <v>1.2608274075637671</v>
      </c>
      <c r="U11" s="527"/>
      <c r="V11" s="530">
        <f>'44apbpcasaad'!J12</f>
        <v>60077</v>
      </c>
      <c r="W11" s="534">
        <f>V11*100/J11</f>
        <v>5.2425452746234349</v>
      </c>
      <c r="X11" s="527"/>
      <c r="Y11" s="530">
        <f>'44apbpcasaad'!M12</f>
        <v>143164</v>
      </c>
      <c r="Z11" s="520">
        <f>Y11*100/M11</f>
        <v>33.917965168483427</v>
      </c>
      <c r="AA11" s="521"/>
      <c r="AB11" s="522">
        <f t="shared" ref="AB11:AB28" si="2">_xlfn.RANK.EQ(Q11,Q$11:Q$30,0)</f>
        <v>4</v>
      </c>
      <c r="AC11" s="522">
        <v>1</v>
      </c>
      <c r="AD11" s="522">
        <f>MATCH(AC11,AB$11:AB$30,0)</f>
        <v>7</v>
      </c>
      <c r="AE11" s="523" t="str">
        <f t="shared" ref="AE11:AE29" si="3">INDEX(B$11:B$30,AD11,1)</f>
        <v>Castilla y León</v>
      </c>
      <c r="AF11" s="524">
        <f t="shared" ref="AF11:AF29" si="4">INDEX(Q$11:Q$30,AD11,1)</f>
        <v>5.2752377288613559</v>
      </c>
      <c r="AG11" s="396"/>
      <c r="AH11" s="522">
        <f>_xlfn.RANK.EQ(T11,T$11:T$30,0)</f>
        <v>3</v>
      </c>
      <c r="AI11" s="522">
        <v>1</v>
      </c>
      <c r="AJ11" s="522">
        <f>MATCH(AI11,AH$11:AH$30,0)</f>
        <v>7</v>
      </c>
      <c r="AK11" s="523" t="str">
        <f>INDEX(B$11:B$30,AJ11,1)</f>
        <v>Castilla y León</v>
      </c>
      <c r="AL11" s="524">
        <f>INDEX(T$11:T$30,AJ11,1)</f>
        <v>1.4906705421247803</v>
      </c>
      <c r="AM11" s="396"/>
      <c r="AN11" s="522">
        <f>_xlfn.RANK.EQ(W11,W$11:W$30,0)</f>
        <v>1</v>
      </c>
      <c r="AO11" s="522">
        <v>1</v>
      </c>
      <c r="AP11" s="522">
        <f>MATCH(AO11,AN$11:AN$30,0)</f>
        <v>1</v>
      </c>
      <c r="AQ11" s="523" t="str">
        <f>INDEX(B$11:B$30,AP11,1)</f>
        <v>Andalucía</v>
      </c>
      <c r="AR11" s="524">
        <f>INDEX(W$11:W$30,AP11,1)</f>
        <v>5.2425452746234349</v>
      </c>
      <c r="AS11" s="396"/>
      <c r="AT11" s="522">
        <f>_xlfn.RANK.EQ(Z11,Z$11:Z$30,0)</f>
        <v>3</v>
      </c>
      <c r="AU11" s="522">
        <v>1</v>
      </c>
      <c r="AV11" s="522">
        <f>MATCH(AU11,AT$11:AT$30,0)</f>
        <v>7</v>
      </c>
      <c r="AW11" s="523" t="str">
        <f>INDEX(B$11:B$30,AV11,1)</f>
        <v>Castilla y León</v>
      </c>
      <c r="AX11" s="524">
        <f>INDEX(Z$11:Z$30,AV11,1)</f>
        <v>35.893649807953267</v>
      </c>
    </row>
    <row r="12" spans="1:50" s="329" customFormat="1" ht="18" customHeight="1" x14ac:dyDescent="0.25">
      <c r="A12" s="348"/>
      <c r="B12" s="526" t="s">
        <v>7</v>
      </c>
      <c r="C12" s="527"/>
      <c r="D12" s="528">
        <f t="shared" ref="D12:D28" si="5">G12+J12+M12</f>
        <v>1341289</v>
      </c>
      <c r="E12" s="529">
        <f t="shared" si="0"/>
        <v>2.7893915572350596</v>
      </c>
      <c r="F12" s="527"/>
      <c r="G12" s="530">
        <f>'20pobl'!J13</f>
        <v>1044239</v>
      </c>
      <c r="H12" s="531">
        <f t="shared" ref="H12:H28" si="6">G12*100/$G$30</f>
        <v>2.7195434296193368</v>
      </c>
      <c r="I12" s="527"/>
      <c r="J12" s="530">
        <f>'20pobl'!Q13</f>
        <v>200993</v>
      </c>
      <c r="K12" s="531">
        <f t="shared" ref="K12:K28" si="7">J12*100/$J$30</f>
        <v>2.9488747083666742</v>
      </c>
      <c r="L12" s="527"/>
      <c r="M12" s="530">
        <f>'20pobl'!X13</f>
        <v>96057</v>
      </c>
      <c r="N12" s="531">
        <f t="shared" si="1"/>
        <v>3.3447730977967542</v>
      </c>
      <c r="O12" s="527"/>
      <c r="P12" s="532">
        <f t="shared" ref="P12:P28" si="8">S12+V12+Y12</f>
        <v>44856</v>
      </c>
      <c r="Q12" s="533">
        <f t="shared" ref="Q12:Q28" si="9">P12*100/D12</f>
        <v>3.3442457218392159</v>
      </c>
      <c r="R12" s="527"/>
      <c r="S12" s="530">
        <f>'44apbpcasaad'!G13</f>
        <v>8805</v>
      </c>
      <c r="T12" s="534">
        <f t="shared" ref="T12:T28" si="10">S12*100/G12</f>
        <v>0.84319777368973958</v>
      </c>
      <c r="U12" s="527"/>
      <c r="V12" s="530">
        <f>'44apbpcasaad'!J13</f>
        <v>8238</v>
      </c>
      <c r="W12" s="534">
        <f t="shared" ref="W12:W28" si="11">V12*100/J12</f>
        <v>4.0986502017483195</v>
      </c>
      <c r="X12" s="527"/>
      <c r="Y12" s="530">
        <f>'44apbpcasaad'!M13</f>
        <v>27813</v>
      </c>
      <c r="Z12" s="520">
        <f t="shared" ref="Z12:Z28" si="12">Y12*100/M12</f>
        <v>28.954683156875603</v>
      </c>
      <c r="AA12" s="521"/>
      <c r="AB12" s="522">
        <f t="shared" si="2"/>
        <v>5</v>
      </c>
      <c r="AC12" s="522">
        <v>2</v>
      </c>
      <c r="AD12" s="522">
        <f t="shared" ref="AD12:AD28" si="13">MATCH(AC12,AB$11:AB$30,0)</f>
        <v>8</v>
      </c>
      <c r="AE12" s="523" t="str">
        <f t="shared" si="3"/>
        <v>Castilla - La Mancha</v>
      </c>
      <c r="AF12" s="524">
        <f t="shared" si="4"/>
        <v>3.6838211091097008</v>
      </c>
      <c r="AG12" s="396"/>
      <c r="AH12" s="522">
        <f t="shared" ref="AH12:AH30" si="14">_xlfn.RANK.EQ(T12,T$11:T$30,0)</f>
        <v>17</v>
      </c>
      <c r="AI12" s="522">
        <v>2</v>
      </c>
      <c r="AJ12" s="522">
        <f t="shared" ref="AJ12:AJ28" si="15">MATCH(AI12,AH$11:AH$30,0)</f>
        <v>18</v>
      </c>
      <c r="AK12" s="523" t="str">
        <f t="shared" ref="AK12:AK29" si="16">INDEX(B$11:B$30,AJ12,1)</f>
        <v>Ceuta y Melilla</v>
      </c>
      <c r="AL12" s="524">
        <f t="shared" ref="AL12:AL29" si="17">INDEX(T$11:T$30,AJ12,1)</f>
        <v>1.3836784079924833</v>
      </c>
      <c r="AM12" s="396"/>
      <c r="AN12" s="522">
        <f t="shared" ref="AN12:AN30" si="18">_xlfn.RANK.EQ(W12,W$11:W$30,0)</f>
        <v>10</v>
      </c>
      <c r="AO12" s="522">
        <v>2</v>
      </c>
      <c r="AP12" s="522">
        <f t="shared" ref="AP12:AP28" si="19">MATCH(AO12,AN$11:AN$30,0)</f>
        <v>7</v>
      </c>
      <c r="AQ12" s="523" t="str">
        <f t="shared" ref="AQ12:AQ29" si="20">INDEX(B$11:B$30,AP12,1)</f>
        <v>Castilla y León</v>
      </c>
      <c r="AR12" s="524">
        <f t="shared" ref="AR12:AR28" si="21">INDEX(W$11:W$30,AP12,1)</f>
        <v>5.2182403967699598</v>
      </c>
      <c r="AS12" s="396"/>
      <c r="AT12" s="522">
        <f t="shared" ref="AT12:AT30" si="22">_xlfn.RANK.EQ(Z12,Z$11:Z$30,0)</f>
        <v>7</v>
      </c>
      <c r="AU12" s="522">
        <v>2</v>
      </c>
      <c r="AV12" s="522">
        <f t="shared" ref="AV12:AV28" si="23">MATCH(AU12,AT$11:AT$30,0)</f>
        <v>8</v>
      </c>
      <c r="AW12" s="523" t="str">
        <f t="shared" ref="AW12:AW29" si="24">INDEX(B$11:B$30,AV12,1)</f>
        <v>Castilla - La Mancha</v>
      </c>
      <c r="AX12" s="524">
        <f t="shared" ref="AX12:AX29" si="25">INDEX(Z$11:Z$30,AV12,1)</f>
        <v>34.940384409874355</v>
      </c>
    </row>
    <row r="13" spans="1:50" s="329" customFormat="1" ht="18" customHeight="1" x14ac:dyDescent="0.25">
      <c r="A13" s="348"/>
      <c r="B13" s="526" t="s">
        <v>37</v>
      </c>
      <c r="C13" s="527"/>
      <c r="D13" s="528">
        <f t="shared" si="5"/>
        <v>1006060</v>
      </c>
      <c r="E13" s="529">
        <f t="shared" si="0"/>
        <v>2.0922375938905815</v>
      </c>
      <c r="F13" s="527"/>
      <c r="G13" s="530">
        <f>'20pobl'!J14</f>
        <v>728875</v>
      </c>
      <c r="H13" s="531">
        <f t="shared" si="6"/>
        <v>1.8982313601232994</v>
      </c>
      <c r="I13" s="527"/>
      <c r="J13" s="530">
        <f>'20pobl'!Q14</f>
        <v>193292</v>
      </c>
      <c r="K13" s="531">
        <f t="shared" si="7"/>
        <v>2.8358892604698234</v>
      </c>
      <c r="L13" s="527"/>
      <c r="M13" s="530">
        <f>'20pobl'!X14</f>
        <v>83893</v>
      </c>
      <c r="N13" s="531">
        <f t="shared" si="1"/>
        <v>2.9212139614339727</v>
      </c>
      <c r="O13" s="527"/>
      <c r="P13" s="532">
        <f t="shared" si="8"/>
        <v>32810</v>
      </c>
      <c r="Q13" s="533">
        <f t="shared" si="9"/>
        <v>3.2612369043595808</v>
      </c>
      <c r="R13" s="527"/>
      <c r="S13" s="530">
        <f>'44apbpcasaad'!G14</f>
        <v>7873</v>
      </c>
      <c r="T13" s="534">
        <f t="shared" si="10"/>
        <v>1.0801577773966728</v>
      </c>
      <c r="U13" s="527"/>
      <c r="V13" s="530">
        <f>'44apbpcasaad'!J14</f>
        <v>6769</v>
      </c>
      <c r="W13" s="534">
        <f t="shared" si="11"/>
        <v>3.5019555905055562</v>
      </c>
      <c r="X13" s="527"/>
      <c r="Y13" s="530">
        <f>'44apbpcasaad'!M14</f>
        <v>18168</v>
      </c>
      <c r="Z13" s="520">
        <f t="shared" si="12"/>
        <v>21.656157247922948</v>
      </c>
      <c r="AA13" s="521">
        <f ca="1">_xlfn.SHEETS()</f>
        <v>92</v>
      </c>
      <c r="AB13" s="522">
        <f t="shared" si="2"/>
        <v>6</v>
      </c>
      <c r="AC13" s="522">
        <v>3</v>
      </c>
      <c r="AD13" s="522">
        <f t="shared" si="13"/>
        <v>11</v>
      </c>
      <c r="AE13" s="523" t="str">
        <f t="shared" si="3"/>
        <v>Extremadura</v>
      </c>
      <c r="AF13" s="525">
        <f t="shared" si="4"/>
        <v>3.5279131485545943</v>
      </c>
      <c r="AG13" s="396"/>
      <c r="AH13" s="522">
        <f t="shared" si="14"/>
        <v>7</v>
      </c>
      <c r="AI13" s="522">
        <v>3</v>
      </c>
      <c r="AJ13" s="522">
        <f t="shared" si="15"/>
        <v>1</v>
      </c>
      <c r="AK13" s="523" t="str">
        <f t="shared" si="16"/>
        <v>Andalucía</v>
      </c>
      <c r="AL13" s="524">
        <f t="shared" si="17"/>
        <v>1.2608274075637671</v>
      </c>
      <c r="AM13" s="396"/>
      <c r="AN13" s="522">
        <f t="shared" si="18"/>
        <v>16</v>
      </c>
      <c r="AO13" s="522">
        <v>3</v>
      </c>
      <c r="AP13" s="522">
        <f t="shared" si="19"/>
        <v>8</v>
      </c>
      <c r="AQ13" s="523" t="str">
        <f t="shared" si="20"/>
        <v>Castilla - La Mancha</v>
      </c>
      <c r="AR13" s="524">
        <f t="shared" si="21"/>
        <v>4.990308305599239</v>
      </c>
      <c r="AS13" s="396"/>
      <c r="AT13" s="522">
        <f t="shared" si="22"/>
        <v>17</v>
      </c>
      <c r="AU13" s="522">
        <v>3</v>
      </c>
      <c r="AV13" s="522">
        <f t="shared" si="23"/>
        <v>1</v>
      </c>
      <c r="AW13" s="523" t="str">
        <f t="shared" si="24"/>
        <v>Andalucía</v>
      </c>
      <c r="AX13" s="524">
        <f t="shared" si="25"/>
        <v>33.917965168483427</v>
      </c>
    </row>
    <row r="14" spans="1:50" s="329" customFormat="1" ht="18" customHeight="1" x14ac:dyDescent="0.25">
      <c r="A14" s="348"/>
      <c r="B14" s="526" t="s">
        <v>38</v>
      </c>
      <c r="C14" s="527"/>
      <c r="D14" s="528">
        <f t="shared" si="5"/>
        <v>1209906</v>
      </c>
      <c r="E14" s="529">
        <f t="shared" si="0"/>
        <v>2.516162871273858</v>
      </c>
      <c r="F14" s="527"/>
      <c r="G14" s="530">
        <f>'20pobl'!J15</f>
        <v>1010320</v>
      </c>
      <c r="H14" s="531">
        <f t="shared" si="6"/>
        <v>2.6312071449285157</v>
      </c>
      <c r="I14" s="527"/>
      <c r="J14" s="530">
        <f>'20pobl'!Q15</f>
        <v>147036</v>
      </c>
      <c r="K14" s="531">
        <f t="shared" si="7"/>
        <v>2.1572429966187991</v>
      </c>
      <c r="L14" s="527"/>
      <c r="M14" s="530">
        <f>'20pobl'!X15</f>
        <v>52550</v>
      </c>
      <c r="N14" s="531">
        <f t="shared" si="1"/>
        <v>1.8298283965689064</v>
      </c>
      <c r="O14" s="527"/>
      <c r="P14" s="532">
        <f t="shared" si="8"/>
        <v>31849</v>
      </c>
      <c r="Q14" s="533">
        <f t="shared" si="9"/>
        <v>2.6323532571951871</v>
      </c>
      <c r="R14" s="527"/>
      <c r="S14" s="530">
        <f>'44apbpcasaad'!G15</f>
        <v>8591</v>
      </c>
      <c r="T14" s="534">
        <f t="shared" si="10"/>
        <v>0.85032464961596321</v>
      </c>
      <c r="U14" s="527"/>
      <c r="V14" s="530">
        <f>'44apbpcasaad'!J15</f>
        <v>6897</v>
      </c>
      <c r="W14" s="534">
        <f t="shared" si="11"/>
        <v>4.6906879947767894</v>
      </c>
      <c r="X14" s="527"/>
      <c r="Y14" s="530">
        <f>'44apbpcasaad'!M15</f>
        <v>16361</v>
      </c>
      <c r="Z14" s="520">
        <f t="shared" si="12"/>
        <v>31.134157944814461</v>
      </c>
      <c r="AA14" s="1324"/>
      <c r="AB14" s="522">
        <f t="shared" si="2"/>
        <v>16</v>
      </c>
      <c r="AC14" s="522">
        <v>4</v>
      </c>
      <c r="AD14" s="522">
        <f t="shared" si="13"/>
        <v>1</v>
      </c>
      <c r="AE14" s="523" t="str">
        <f t="shared" si="3"/>
        <v>Andalucía</v>
      </c>
      <c r="AF14" s="524">
        <f t="shared" si="4"/>
        <v>3.3981477717005544</v>
      </c>
      <c r="AG14" s="396"/>
      <c r="AH14" s="522">
        <f t="shared" si="14"/>
        <v>16</v>
      </c>
      <c r="AI14" s="522">
        <v>4</v>
      </c>
      <c r="AJ14" s="522">
        <f t="shared" si="15"/>
        <v>14</v>
      </c>
      <c r="AK14" s="523" t="str">
        <f t="shared" si="16"/>
        <v>Murcia, Región de</v>
      </c>
      <c r="AL14" s="524">
        <f t="shared" si="17"/>
        <v>1.2538144077335118</v>
      </c>
      <c r="AM14" s="396"/>
      <c r="AN14" s="522">
        <f t="shared" si="18"/>
        <v>5</v>
      </c>
      <c r="AO14" s="522">
        <v>4</v>
      </c>
      <c r="AP14" s="522">
        <f t="shared" si="19"/>
        <v>14</v>
      </c>
      <c r="AQ14" s="523" t="str">
        <f t="shared" si="20"/>
        <v>Murcia, Región de</v>
      </c>
      <c r="AR14" s="524">
        <f t="shared" si="21"/>
        <v>4.7673627868205148</v>
      </c>
      <c r="AS14" s="396"/>
      <c r="AT14" s="522">
        <f t="shared" si="22"/>
        <v>4</v>
      </c>
      <c r="AU14" s="522">
        <v>4</v>
      </c>
      <c r="AV14" s="522">
        <f t="shared" si="23"/>
        <v>4</v>
      </c>
      <c r="AW14" s="523" t="str">
        <f t="shared" si="24"/>
        <v>Balears, Illes</v>
      </c>
      <c r="AX14" s="524">
        <f t="shared" si="25"/>
        <v>31.134157944814461</v>
      </c>
    </row>
    <row r="15" spans="1:50" s="329" customFormat="1" ht="18" customHeight="1" x14ac:dyDescent="0.25">
      <c r="A15" s="348"/>
      <c r="B15" s="526" t="s">
        <v>6</v>
      </c>
      <c r="C15" s="527"/>
      <c r="D15" s="528">
        <f t="shared" si="5"/>
        <v>2213016</v>
      </c>
      <c r="E15" s="529">
        <f t="shared" si="0"/>
        <v>4.6022655418974603</v>
      </c>
      <c r="F15" s="527"/>
      <c r="G15" s="530">
        <f>'20pobl'!J16</f>
        <v>1826469</v>
      </c>
      <c r="H15" s="531">
        <f t="shared" si="6"/>
        <v>4.7567288411497755</v>
      </c>
      <c r="I15" s="527"/>
      <c r="J15" s="530">
        <f>'20pobl'!Q16</f>
        <v>288173</v>
      </c>
      <c r="K15" s="531">
        <f t="shared" si="7"/>
        <v>4.2279386413166113</v>
      </c>
      <c r="L15" s="527"/>
      <c r="M15" s="530">
        <f>'20pobl'!X16</f>
        <v>98374</v>
      </c>
      <c r="N15" s="531">
        <f t="shared" si="1"/>
        <v>3.4254526866616479</v>
      </c>
      <c r="O15" s="527"/>
      <c r="P15" s="532">
        <f t="shared" si="8"/>
        <v>44273</v>
      </c>
      <c r="Q15" s="533">
        <f t="shared" si="9"/>
        <v>2.0005729737155087</v>
      </c>
      <c r="R15" s="527"/>
      <c r="S15" s="530">
        <f>'44apbpcasaad'!G16</f>
        <v>17543</v>
      </c>
      <c r="T15" s="534">
        <f t="shared" si="10"/>
        <v>0.96048714760557119</v>
      </c>
      <c r="U15" s="527"/>
      <c r="V15" s="530">
        <f>'44apbpcasaad'!J16</f>
        <v>8876</v>
      </c>
      <c r="W15" s="534">
        <f t="shared" si="11"/>
        <v>3.0800942489407404</v>
      </c>
      <c r="X15" s="527"/>
      <c r="Y15" s="530">
        <f>'44apbpcasaad'!M16</f>
        <v>17854</v>
      </c>
      <c r="Z15" s="520">
        <f t="shared" si="12"/>
        <v>18.149104438164557</v>
      </c>
      <c r="AA15" s="521"/>
      <c r="AB15" s="522">
        <f t="shared" si="2"/>
        <v>19</v>
      </c>
      <c r="AC15" s="522">
        <v>5</v>
      </c>
      <c r="AD15" s="522">
        <f t="shared" si="13"/>
        <v>2</v>
      </c>
      <c r="AE15" s="523" t="str">
        <f t="shared" si="3"/>
        <v>Aragón</v>
      </c>
      <c r="AF15" s="524">
        <f t="shared" si="4"/>
        <v>3.3442457218392159</v>
      </c>
      <c r="AG15" s="396"/>
      <c r="AH15" s="522">
        <f t="shared" si="14"/>
        <v>13</v>
      </c>
      <c r="AI15" s="522">
        <v>5</v>
      </c>
      <c r="AJ15" s="522">
        <f t="shared" si="15"/>
        <v>12</v>
      </c>
      <c r="AK15" s="523" t="str">
        <f t="shared" si="16"/>
        <v>Galicia</v>
      </c>
      <c r="AL15" s="524">
        <f t="shared" si="17"/>
        <v>1.1101716981113108</v>
      </c>
      <c r="AM15" s="396"/>
      <c r="AN15" s="522">
        <f t="shared" si="18"/>
        <v>17</v>
      </c>
      <c r="AO15" s="522">
        <v>5</v>
      </c>
      <c r="AP15" s="522">
        <f t="shared" si="19"/>
        <v>4</v>
      </c>
      <c r="AQ15" s="523" t="str">
        <f t="shared" si="20"/>
        <v>Balears, Illes</v>
      </c>
      <c r="AR15" s="524">
        <f t="shared" si="21"/>
        <v>4.6906879947767894</v>
      </c>
      <c r="AS15" s="396"/>
      <c r="AT15" s="522">
        <f t="shared" si="22"/>
        <v>18</v>
      </c>
      <c r="AU15" s="522">
        <v>5</v>
      </c>
      <c r="AV15" s="522">
        <f t="shared" si="23"/>
        <v>10</v>
      </c>
      <c r="AW15" s="523" t="str">
        <f t="shared" si="24"/>
        <v>Comunitat Valenciana</v>
      </c>
      <c r="AX15" s="524">
        <f t="shared" si="25"/>
        <v>29.875315645765042</v>
      </c>
    </row>
    <row r="16" spans="1:50" s="329" customFormat="1" ht="18" customHeight="1" x14ac:dyDescent="0.25">
      <c r="A16" s="348"/>
      <c r="B16" s="526" t="s">
        <v>5</v>
      </c>
      <c r="C16" s="527"/>
      <c r="D16" s="535">
        <f t="shared" si="5"/>
        <v>588387</v>
      </c>
      <c r="E16" s="529">
        <f t="shared" si="0"/>
        <v>1.2236302021315801</v>
      </c>
      <c r="F16" s="527"/>
      <c r="G16" s="536">
        <f>'20pobl'!J17</f>
        <v>450214</v>
      </c>
      <c r="H16" s="531">
        <f t="shared" si="6"/>
        <v>1.1725060313037916</v>
      </c>
      <c r="I16" s="527"/>
      <c r="J16" s="536">
        <f>'20pobl'!Q17</f>
        <v>97495</v>
      </c>
      <c r="K16" s="531">
        <f t="shared" si="7"/>
        <v>1.4304007586941283</v>
      </c>
      <c r="L16" s="527"/>
      <c r="M16" s="536">
        <f>'20pobl'!X17</f>
        <v>40678</v>
      </c>
      <c r="N16" s="531">
        <f t="shared" si="1"/>
        <v>1.4164369080043762</v>
      </c>
      <c r="O16" s="527"/>
      <c r="P16" s="536">
        <f t="shared" si="8"/>
        <v>18285</v>
      </c>
      <c r="Q16" s="533">
        <f t="shared" si="9"/>
        <v>3.1076485374421936</v>
      </c>
      <c r="R16" s="527"/>
      <c r="S16" s="536">
        <f>'44apbpcasaad'!G17</f>
        <v>4729</v>
      </c>
      <c r="T16" s="534">
        <f t="shared" si="10"/>
        <v>1.0503893703883043</v>
      </c>
      <c r="U16" s="527"/>
      <c r="V16" s="536">
        <f>'44apbpcasaad'!J17</f>
        <v>3893</v>
      </c>
      <c r="W16" s="534">
        <f t="shared" si="11"/>
        <v>3.9930252833478641</v>
      </c>
      <c r="X16" s="527"/>
      <c r="Y16" s="536">
        <f>'44apbpcasaad'!M17</f>
        <v>9663</v>
      </c>
      <c r="Z16" s="520">
        <f t="shared" si="12"/>
        <v>23.754855204287331</v>
      </c>
      <c r="AA16" s="521"/>
      <c r="AB16" s="522">
        <f t="shared" si="2"/>
        <v>10</v>
      </c>
      <c r="AC16" s="522">
        <v>6</v>
      </c>
      <c r="AD16" s="522">
        <f t="shared" si="13"/>
        <v>3</v>
      </c>
      <c r="AE16" s="523" t="str">
        <f t="shared" si="3"/>
        <v>Asturias, Principado de</v>
      </c>
      <c r="AF16" s="524">
        <f t="shared" si="4"/>
        <v>3.2612369043595808</v>
      </c>
      <c r="AG16" s="396"/>
      <c r="AH16" s="522">
        <f t="shared" si="14"/>
        <v>8</v>
      </c>
      <c r="AI16" s="522">
        <v>6</v>
      </c>
      <c r="AJ16" s="522">
        <f t="shared" si="15"/>
        <v>11</v>
      </c>
      <c r="AK16" s="523" t="str">
        <f t="shared" si="16"/>
        <v>Extremadura</v>
      </c>
      <c r="AL16" s="524">
        <f t="shared" si="17"/>
        <v>1.1009187671942711</v>
      </c>
      <c r="AM16" s="396"/>
      <c r="AN16" s="522">
        <f t="shared" si="18"/>
        <v>11</v>
      </c>
      <c r="AO16" s="522">
        <v>6</v>
      </c>
      <c r="AP16" s="522">
        <f t="shared" si="19"/>
        <v>10</v>
      </c>
      <c r="AQ16" s="523" t="str">
        <f t="shared" si="20"/>
        <v>Comunitat Valenciana</v>
      </c>
      <c r="AR16" s="524">
        <f t="shared" si="21"/>
        <v>4.4133535290410393</v>
      </c>
      <c r="AS16" s="396"/>
      <c r="AT16" s="522">
        <f t="shared" si="22"/>
        <v>15</v>
      </c>
      <c r="AU16" s="522">
        <v>6</v>
      </c>
      <c r="AV16" s="522">
        <f t="shared" si="23"/>
        <v>11</v>
      </c>
      <c r="AW16" s="523" t="str">
        <f t="shared" si="24"/>
        <v>Extremadura</v>
      </c>
      <c r="AX16" s="524">
        <f t="shared" si="25"/>
        <v>29.061443490877235</v>
      </c>
    </row>
    <row r="17" spans="1:50" s="329" customFormat="1" ht="18" customHeight="1" x14ac:dyDescent="0.25">
      <c r="A17" s="348"/>
      <c r="B17" s="526" t="s">
        <v>4</v>
      </c>
      <c r="C17" s="527"/>
      <c r="D17" s="528">
        <f t="shared" si="5"/>
        <v>2383703</v>
      </c>
      <c r="E17" s="529">
        <f t="shared" si="0"/>
        <v>4.9572322021248834</v>
      </c>
      <c r="F17" s="527"/>
      <c r="G17" s="530">
        <f>'20pobl'!J18</f>
        <v>1752567</v>
      </c>
      <c r="H17" s="531">
        <f t="shared" si="6"/>
        <v>4.5642636118912163</v>
      </c>
      <c r="I17" s="527"/>
      <c r="J17" s="530">
        <f>'20pobl'!Q18</f>
        <v>413741</v>
      </c>
      <c r="K17" s="531">
        <f t="shared" si="7"/>
        <v>6.0702132448111934</v>
      </c>
      <c r="L17" s="527"/>
      <c r="M17" s="530">
        <f>'20pobl'!X18</f>
        <v>217395</v>
      </c>
      <c r="N17" s="531">
        <f t="shared" si="1"/>
        <v>7.5698486065099413</v>
      </c>
      <c r="O17" s="527"/>
      <c r="P17" s="532">
        <f t="shared" si="8"/>
        <v>125746</v>
      </c>
      <c r="Q17" s="533">
        <f>P17*100/D17</f>
        <v>5.2752377288613559</v>
      </c>
      <c r="R17" s="527"/>
      <c r="S17" s="530">
        <f>'44apbpcasaad'!G18</f>
        <v>26125</v>
      </c>
      <c r="T17" s="534">
        <f>S17*100/G17</f>
        <v>1.4906705421247803</v>
      </c>
      <c r="U17" s="527"/>
      <c r="V17" s="530">
        <f>'44apbpcasaad'!J18</f>
        <v>21590</v>
      </c>
      <c r="W17" s="534">
        <f>V17*100/J17</f>
        <v>5.2182403967699598</v>
      </c>
      <c r="X17" s="527"/>
      <c r="Y17" s="530">
        <f>'44apbpcasaad'!M18</f>
        <v>78031</v>
      </c>
      <c r="Z17" s="520">
        <f>Y17*100/M17</f>
        <v>35.893649807953267</v>
      </c>
      <c r="AA17" s="521"/>
      <c r="AB17" s="522">
        <f t="shared" si="2"/>
        <v>1</v>
      </c>
      <c r="AC17" s="522">
        <v>7</v>
      </c>
      <c r="AD17" s="522">
        <f t="shared" si="13"/>
        <v>16</v>
      </c>
      <c r="AE17" s="523" t="str">
        <f t="shared" si="3"/>
        <v>País Vasco</v>
      </c>
      <c r="AF17" s="524">
        <f t="shared" si="4"/>
        <v>3.1849901322112237</v>
      </c>
      <c r="AG17" s="396"/>
      <c r="AH17" s="522">
        <f t="shared" si="14"/>
        <v>1</v>
      </c>
      <c r="AI17" s="522">
        <v>7</v>
      </c>
      <c r="AJ17" s="522">
        <f t="shared" si="15"/>
        <v>3</v>
      </c>
      <c r="AK17" s="523" t="str">
        <f t="shared" si="16"/>
        <v>Asturias, Principado de</v>
      </c>
      <c r="AL17" s="524">
        <f t="shared" si="17"/>
        <v>1.0801577773966728</v>
      </c>
      <c r="AM17" s="396"/>
      <c r="AN17" s="522">
        <f t="shared" si="18"/>
        <v>2</v>
      </c>
      <c r="AO17" s="522">
        <v>7</v>
      </c>
      <c r="AP17" s="522">
        <f t="shared" si="19"/>
        <v>11</v>
      </c>
      <c r="AQ17" s="523" t="str">
        <f t="shared" si="20"/>
        <v>Extremadura</v>
      </c>
      <c r="AR17" s="524">
        <f t="shared" si="21"/>
        <v>4.3833647142639052</v>
      </c>
      <c r="AS17" s="396"/>
      <c r="AT17" s="522">
        <f t="shared" si="22"/>
        <v>1</v>
      </c>
      <c r="AU17" s="522">
        <v>7</v>
      </c>
      <c r="AV17" s="522">
        <f t="shared" si="23"/>
        <v>2</v>
      </c>
      <c r="AW17" s="523" t="str">
        <f t="shared" si="24"/>
        <v>Aragón</v>
      </c>
      <c r="AX17" s="524">
        <f t="shared" si="25"/>
        <v>28.954683156875603</v>
      </c>
    </row>
    <row r="18" spans="1:50" s="329" customFormat="1" ht="18" customHeight="1" x14ac:dyDescent="0.25">
      <c r="A18" s="348"/>
      <c r="B18" s="526" t="s">
        <v>40</v>
      </c>
      <c r="C18" s="527"/>
      <c r="D18" s="528">
        <f t="shared" si="5"/>
        <v>2084086</v>
      </c>
      <c r="E18" s="529">
        <f t="shared" si="0"/>
        <v>4.3341382006053779</v>
      </c>
      <c r="F18" s="527"/>
      <c r="G18" s="530">
        <f>'20pobl'!J19</f>
        <v>1679650</v>
      </c>
      <c r="H18" s="531">
        <f t="shared" si="6"/>
        <v>4.3743636481304753</v>
      </c>
      <c r="I18" s="527"/>
      <c r="J18" s="530">
        <f>'20pobl'!Q19</f>
        <v>273430</v>
      </c>
      <c r="K18" s="531">
        <f t="shared" si="7"/>
        <v>4.0116362833964354</v>
      </c>
      <c r="L18" s="527"/>
      <c r="M18" s="530">
        <f>'20pobl'!X19</f>
        <v>131006</v>
      </c>
      <c r="N18" s="531">
        <f t="shared" si="1"/>
        <v>4.5617221488278998</v>
      </c>
      <c r="O18" s="527"/>
      <c r="P18" s="532">
        <f t="shared" si="8"/>
        <v>76774</v>
      </c>
      <c r="Q18" s="533">
        <f t="shared" si="9"/>
        <v>3.6838211091097008</v>
      </c>
      <c r="R18" s="527"/>
      <c r="S18" s="530">
        <f>'44apbpcasaad'!G19</f>
        <v>17355</v>
      </c>
      <c r="T18" s="534">
        <f t="shared" si="10"/>
        <v>1.0332509749054863</v>
      </c>
      <c r="U18" s="527"/>
      <c r="V18" s="530">
        <f>'44apbpcasaad'!J19</f>
        <v>13645</v>
      </c>
      <c r="W18" s="534">
        <f t="shared" si="11"/>
        <v>4.990308305599239</v>
      </c>
      <c r="X18" s="527"/>
      <c r="Y18" s="530">
        <f>'44apbpcasaad'!M19</f>
        <v>45774</v>
      </c>
      <c r="Z18" s="520">
        <f t="shared" si="12"/>
        <v>34.940384409874355</v>
      </c>
      <c r="AA18" s="521"/>
      <c r="AB18" s="522">
        <f t="shared" si="2"/>
        <v>2</v>
      </c>
      <c r="AC18" s="522">
        <v>8</v>
      </c>
      <c r="AD18" s="522">
        <f t="shared" si="13"/>
        <v>10</v>
      </c>
      <c r="AE18" s="523" t="str">
        <f t="shared" si="3"/>
        <v>Comunitat Valenciana</v>
      </c>
      <c r="AF18" s="524">
        <f t="shared" si="4"/>
        <v>3.1300018500075248</v>
      </c>
      <c r="AG18" s="396"/>
      <c r="AH18" s="522">
        <f t="shared" si="14"/>
        <v>11</v>
      </c>
      <c r="AI18" s="522">
        <v>8</v>
      </c>
      <c r="AJ18" s="522">
        <f t="shared" si="15"/>
        <v>6</v>
      </c>
      <c r="AK18" s="523" t="str">
        <f t="shared" si="16"/>
        <v>Cantabria</v>
      </c>
      <c r="AL18" s="524">
        <f t="shared" si="17"/>
        <v>1.0503893703883043</v>
      </c>
      <c r="AM18" s="396"/>
      <c r="AN18" s="522">
        <f t="shared" si="18"/>
        <v>3</v>
      </c>
      <c r="AO18" s="522">
        <v>8</v>
      </c>
      <c r="AP18" s="522">
        <f t="shared" si="19"/>
        <v>20</v>
      </c>
      <c r="AQ18" s="523" t="str">
        <f t="shared" si="20"/>
        <v>TOTAL</v>
      </c>
      <c r="AR18" s="524">
        <f t="shared" si="21"/>
        <v>4.2441800243606078</v>
      </c>
      <c r="AS18" s="396"/>
      <c r="AT18" s="522">
        <f t="shared" si="22"/>
        <v>2</v>
      </c>
      <c r="AU18" s="522">
        <v>8</v>
      </c>
      <c r="AV18" s="522">
        <f t="shared" si="23"/>
        <v>13</v>
      </c>
      <c r="AW18" s="523" t="str">
        <f t="shared" si="24"/>
        <v>Madrid, Comunidad de</v>
      </c>
      <c r="AX18" s="524">
        <f t="shared" si="25"/>
        <v>28.319512013370662</v>
      </c>
    </row>
    <row r="19" spans="1:50" s="329" customFormat="1" ht="18" customHeight="1" x14ac:dyDescent="0.25">
      <c r="A19" s="348"/>
      <c r="B19" s="526" t="s">
        <v>41</v>
      </c>
      <c r="C19" s="527"/>
      <c r="D19" s="528">
        <f t="shared" si="5"/>
        <v>7901963</v>
      </c>
      <c r="E19" s="529">
        <f t="shared" si="0"/>
        <v>16.433198868986342</v>
      </c>
      <c r="F19" s="527"/>
      <c r="G19" s="530">
        <f>'20pobl'!J20</f>
        <v>6372799</v>
      </c>
      <c r="H19" s="531">
        <f t="shared" si="6"/>
        <v>16.596874516978087</v>
      </c>
      <c r="I19" s="527"/>
      <c r="J19" s="530">
        <f>'20pobl'!Q20</f>
        <v>1076178</v>
      </c>
      <c r="K19" s="531">
        <f t="shared" si="7"/>
        <v>15.789177164879527</v>
      </c>
      <c r="L19" s="527"/>
      <c r="M19" s="530">
        <f>'20pobl'!X20</f>
        <v>452986</v>
      </c>
      <c r="N19" s="531">
        <f t="shared" si="1"/>
        <v>15.773294881982162</v>
      </c>
      <c r="O19" s="527"/>
      <c r="P19" s="532">
        <f t="shared" si="8"/>
        <v>227099</v>
      </c>
      <c r="Q19" s="533">
        <f t="shared" si="9"/>
        <v>2.873956762389295</v>
      </c>
      <c r="R19" s="527"/>
      <c r="S19" s="530">
        <f>'44apbpcasaad'!G20</f>
        <v>58938</v>
      </c>
      <c r="T19" s="534">
        <f t="shared" si="10"/>
        <v>0.92483695154986056</v>
      </c>
      <c r="U19" s="527"/>
      <c r="V19" s="530">
        <f>'44apbpcasaad'!J20</f>
        <v>45575</v>
      </c>
      <c r="W19" s="534">
        <f t="shared" si="11"/>
        <v>4.2348942275348502</v>
      </c>
      <c r="X19" s="527"/>
      <c r="Y19" s="530">
        <f>'44apbpcasaad'!M20</f>
        <v>122586</v>
      </c>
      <c r="Z19" s="520">
        <f t="shared" si="12"/>
        <v>27.061763498209658</v>
      </c>
      <c r="AA19" s="521"/>
      <c r="AB19" s="522">
        <f t="shared" si="2"/>
        <v>12</v>
      </c>
      <c r="AC19" s="522">
        <v>9</v>
      </c>
      <c r="AD19" s="522">
        <f t="shared" si="13"/>
        <v>20</v>
      </c>
      <c r="AE19" s="523" t="str">
        <f t="shared" si="3"/>
        <v>TOTAL</v>
      </c>
      <c r="AF19" s="524">
        <f t="shared" si="4"/>
        <v>3.1292787840357486</v>
      </c>
      <c r="AG19" s="396"/>
      <c r="AH19" s="522">
        <f t="shared" si="14"/>
        <v>14</v>
      </c>
      <c r="AI19" s="522">
        <v>9</v>
      </c>
      <c r="AJ19" s="522">
        <f t="shared" si="15"/>
        <v>20</v>
      </c>
      <c r="AK19" s="523" t="str">
        <f t="shared" si="16"/>
        <v>TOTAL</v>
      </c>
      <c r="AL19" s="524">
        <f t="shared" si="17"/>
        <v>1.0496805984022173</v>
      </c>
      <c r="AM19" s="396"/>
      <c r="AN19" s="522">
        <f t="shared" si="18"/>
        <v>9</v>
      </c>
      <c r="AO19" s="522">
        <v>9</v>
      </c>
      <c r="AP19" s="522">
        <f t="shared" si="19"/>
        <v>9</v>
      </c>
      <c r="AQ19" s="523" t="str">
        <f t="shared" si="20"/>
        <v>Cataluña</v>
      </c>
      <c r="AR19" s="524">
        <f t="shared" si="21"/>
        <v>4.2348942275348502</v>
      </c>
      <c r="AS19" s="396"/>
      <c r="AT19" s="522">
        <f t="shared" si="22"/>
        <v>12</v>
      </c>
      <c r="AU19" s="522">
        <v>9</v>
      </c>
      <c r="AV19" s="522">
        <f t="shared" si="23"/>
        <v>20</v>
      </c>
      <c r="AW19" s="523" t="str">
        <f t="shared" si="24"/>
        <v>TOTAL</v>
      </c>
      <c r="AX19" s="524">
        <f t="shared" si="25"/>
        <v>28.288102389606156</v>
      </c>
    </row>
    <row r="20" spans="1:50" s="329" customFormat="1" ht="18" customHeight="1" x14ac:dyDescent="0.25">
      <c r="A20" s="348"/>
      <c r="B20" s="526" t="s">
        <v>3</v>
      </c>
      <c r="C20" s="527"/>
      <c r="D20" s="528">
        <f t="shared" si="5"/>
        <v>5216195</v>
      </c>
      <c r="E20" s="529">
        <f t="shared" si="0"/>
        <v>10.847781718847862</v>
      </c>
      <c r="F20" s="527"/>
      <c r="G20" s="530">
        <f>'20pobl'!J21</f>
        <v>4168661</v>
      </c>
      <c r="H20" s="531">
        <f t="shared" si="6"/>
        <v>10.856570797356136</v>
      </c>
      <c r="I20" s="527"/>
      <c r="J20" s="530">
        <f>'20pobl'!Q21</f>
        <v>755276</v>
      </c>
      <c r="K20" s="531">
        <f t="shared" si="7"/>
        <v>11.08105403788365</v>
      </c>
      <c r="L20" s="527"/>
      <c r="M20" s="530">
        <f>'20pobl'!X21</f>
        <v>292258</v>
      </c>
      <c r="N20" s="531">
        <f t="shared" si="1"/>
        <v>10.176631541854148</v>
      </c>
      <c r="O20" s="527"/>
      <c r="P20" s="532">
        <f t="shared" si="8"/>
        <v>163267</v>
      </c>
      <c r="Q20" s="533">
        <f t="shared" si="9"/>
        <v>3.1300018500075248</v>
      </c>
      <c r="R20" s="527"/>
      <c r="S20" s="530">
        <f>'44apbpcasaad'!G21</f>
        <v>42621</v>
      </c>
      <c r="T20" s="534">
        <f t="shared" si="10"/>
        <v>1.0224146314607976</v>
      </c>
      <c r="U20" s="527"/>
      <c r="V20" s="530">
        <f>'44apbpcasaad'!J21</f>
        <v>33333</v>
      </c>
      <c r="W20" s="534">
        <f t="shared" si="11"/>
        <v>4.4133535290410393</v>
      </c>
      <c r="X20" s="527"/>
      <c r="Y20" s="530">
        <f>'44apbpcasaad'!M21</f>
        <v>87313</v>
      </c>
      <c r="Z20" s="520">
        <f t="shared" si="12"/>
        <v>29.875315645765042</v>
      </c>
      <c r="AA20" s="521"/>
      <c r="AB20" s="522">
        <f t="shared" si="2"/>
        <v>8</v>
      </c>
      <c r="AC20" s="522">
        <v>10</v>
      </c>
      <c r="AD20" s="522">
        <f t="shared" si="13"/>
        <v>6</v>
      </c>
      <c r="AE20" s="523" t="str">
        <f t="shared" si="3"/>
        <v>Cantabria</v>
      </c>
      <c r="AF20" s="525">
        <f t="shared" si="4"/>
        <v>3.1076485374421936</v>
      </c>
      <c r="AG20" s="396"/>
      <c r="AH20" s="522">
        <f t="shared" si="14"/>
        <v>12</v>
      </c>
      <c r="AI20" s="522">
        <v>10</v>
      </c>
      <c r="AJ20" s="522">
        <f t="shared" si="15"/>
        <v>16</v>
      </c>
      <c r="AK20" s="523" t="str">
        <f t="shared" si="16"/>
        <v>País Vasco</v>
      </c>
      <c r="AL20" s="524">
        <f t="shared" si="17"/>
        <v>1.0489028087482857</v>
      </c>
      <c r="AM20" s="396"/>
      <c r="AN20" s="522">
        <f t="shared" si="18"/>
        <v>6</v>
      </c>
      <c r="AO20" s="522">
        <v>10</v>
      </c>
      <c r="AP20" s="522">
        <f t="shared" si="19"/>
        <v>2</v>
      </c>
      <c r="AQ20" s="523" t="str">
        <f t="shared" si="20"/>
        <v>Aragón</v>
      </c>
      <c r="AR20" s="524">
        <f t="shared" si="21"/>
        <v>4.0986502017483195</v>
      </c>
      <c r="AS20" s="396"/>
      <c r="AT20" s="522">
        <f t="shared" si="22"/>
        <v>5</v>
      </c>
      <c r="AU20" s="522">
        <v>10</v>
      </c>
      <c r="AV20" s="522">
        <f t="shared" si="23"/>
        <v>17</v>
      </c>
      <c r="AW20" s="523" t="str">
        <f t="shared" si="24"/>
        <v>Rioja, La</v>
      </c>
      <c r="AX20" s="524">
        <f t="shared" si="25"/>
        <v>27.509057971014492</v>
      </c>
    </row>
    <row r="21" spans="1:50" s="329" customFormat="1" ht="18" customHeight="1" x14ac:dyDescent="0.25">
      <c r="A21" s="348"/>
      <c r="B21" s="526" t="s">
        <v>2</v>
      </c>
      <c r="C21" s="527"/>
      <c r="D21" s="528">
        <f t="shared" si="5"/>
        <v>1054306</v>
      </c>
      <c r="E21" s="529">
        <f t="shared" si="0"/>
        <v>2.1925716643782711</v>
      </c>
      <c r="F21" s="527"/>
      <c r="G21" s="530">
        <f>'20pobl'!J22</f>
        <v>824039</v>
      </c>
      <c r="H21" s="531">
        <f t="shared" si="6"/>
        <v>2.1460698635083428</v>
      </c>
      <c r="I21" s="527"/>
      <c r="J21" s="530">
        <f>'20pobl'!Q22</f>
        <v>157208</v>
      </c>
      <c r="K21" s="531">
        <f t="shared" si="7"/>
        <v>2.3064817936590236</v>
      </c>
      <c r="L21" s="527"/>
      <c r="M21" s="530">
        <f>'20pobl'!X22</f>
        <v>73059</v>
      </c>
      <c r="N21" s="531">
        <f t="shared" si="1"/>
        <v>2.5439663715495286</v>
      </c>
      <c r="O21" s="527"/>
      <c r="P21" s="532">
        <f t="shared" si="8"/>
        <v>37195</v>
      </c>
      <c r="Q21" s="533">
        <f t="shared" si="9"/>
        <v>3.5279131485545943</v>
      </c>
      <c r="R21" s="527"/>
      <c r="S21" s="530">
        <f>'44apbpcasaad'!G22</f>
        <v>9072</v>
      </c>
      <c r="T21" s="534">
        <f t="shared" si="10"/>
        <v>1.1009187671942711</v>
      </c>
      <c r="U21" s="527"/>
      <c r="V21" s="530">
        <f>'44apbpcasaad'!J22</f>
        <v>6891</v>
      </c>
      <c r="W21" s="534">
        <f t="shared" si="11"/>
        <v>4.3833647142639052</v>
      </c>
      <c r="X21" s="527"/>
      <c r="Y21" s="530">
        <f>'44apbpcasaad'!M22</f>
        <v>21232</v>
      </c>
      <c r="Z21" s="520">
        <f t="shared" si="12"/>
        <v>29.061443490877235</v>
      </c>
      <c r="AA21" s="521"/>
      <c r="AB21" s="522">
        <f t="shared" si="2"/>
        <v>3</v>
      </c>
      <c r="AC21" s="522">
        <v>11</v>
      </c>
      <c r="AD21" s="522">
        <f t="shared" si="13"/>
        <v>17</v>
      </c>
      <c r="AE21" s="523" t="str">
        <f t="shared" si="3"/>
        <v>Rioja, La</v>
      </c>
      <c r="AF21" s="524">
        <f t="shared" si="4"/>
        <v>2.8918773000043441</v>
      </c>
      <c r="AG21" s="396"/>
      <c r="AH21" s="522">
        <f t="shared" si="14"/>
        <v>6</v>
      </c>
      <c r="AI21" s="522">
        <v>11</v>
      </c>
      <c r="AJ21" s="522">
        <f t="shared" si="15"/>
        <v>8</v>
      </c>
      <c r="AK21" s="523" t="str">
        <f t="shared" si="16"/>
        <v>Castilla - La Mancha</v>
      </c>
      <c r="AL21" s="524">
        <f t="shared" si="17"/>
        <v>1.0332509749054863</v>
      </c>
      <c r="AM21" s="396"/>
      <c r="AN21" s="522">
        <f t="shared" si="18"/>
        <v>7</v>
      </c>
      <c r="AO21" s="522">
        <v>11</v>
      </c>
      <c r="AP21" s="522">
        <f t="shared" si="19"/>
        <v>6</v>
      </c>
      <c r="AQ21" s="523" t="str">
        <f t="shared" si="20"/>
        <v>Cantabria</v>
      </c>
      <c r="AR21" s="524">
        <f t="shared" si="21"/>
        <v>3.9930252833478641</v>
      </c>
      <c r="AS21" s="396"/>
      <c r="AT21" s="522">
        <f t="shared" si="22"/>
        <v>6</v>
      </c>
      <c r="AU21" s="522">
        <v>11</v>
      </c>
      <c r="AV21" s="522">
        <f t="shared" si="23"/>
        <v>14</v>
      </c>
      <c r="AW21" s="523" t="str">
        <f t="shared" si="24"/>
        <v>Murcia, Región de</v>
      </c>
      <c r="AX21" s="524">
        <f t="shared" si="25"/>
        <v>27.278464148985403</v>
      </c>
    </row>
    <row r="22" spans="1:50" s="329" customFormat="1" ht="18" customHeight="1" x14ac:dyDescent="0.25">
      <c r="A22" s="348"/>
      <c r="B22" s="526" t="s">
        <v>35</v>
      </c>
      <c r="C22" s="527"/>
      <c r="D22" s="528">
        <f t="shared" si="5"/>
        <v>2699424</v>
      </c>
      <c r="E22" s="529">
        <f t="shared" si="0"/>
        <v>5.6138166457770797</v>
      </c>
      <c r="F22" s="527"/>
      <c r="G22" s="530">
        <f>'20pobl'!J23</f>
        <v>1989422</v>
      </c>
      <c r="H22" s="531">
        <f t="shared" si="6"/>
        <v>5.181112301724184</v>
      </c>
      <c r="I22" s="527"/>
      <c r="J22" s="530">
        <f>'20pobl'!Q23</f>
        <v>473156</v>
      </c>
      <c r="K22" s="531">
        <f t="shared" si="7"/>
        <v>6.9419221640153745</v>
      </c>
      <c r="L22" s="527"/>
      <c r="M22" s="530">
        <f>'20pobl'!X23</f>
        <v>236846</v>
      </c>
      <c r="N22" s="531">
        <f t="shared" si="1"/>
        <v>8.2471462685777208</v>
      </c>
      <c r="O22" s="527"/>
      <c r="P22" s="532">
        <f t="shared" si="8"/>
        <v>77075</v>
      </c>
      <c r="Q22" s="533">
        <f t="shared" si="9"/>
        <v>2.8552387472290386</v>
      </c>
      <c r="R22" s="527"/>
      <c r="S22" s="530">
        <f>'44apbpcasaad'!G23</f>
        <v>22086</v>
      </c>
      <c r="T22" s="534">
        <f t="shared" si="10"/>
        <v>1.1101716981113108</v>
      </c>
      <c r="U22" s="527"/>
      <c r="V22" s="530">
        <f>'44apbpcasaad'!J23</f>
        <v>13458</v>
      </c>
      <c r="W22" s="534">
        <f t="shared" si="11"/>
        <v>2.8443050494974171</v>
      </c>
      <c r="X22" s="527"/>
      <c r="Y22" s="530">
        <f>'44apbpcasaad'!M23</f>
        <v>41531</v>
      </c>
      <c r="Z22" s="520">
        <f t="shared" si="12"/>
        <v>17.535022757403546</v>
      </c>
      <c r="AA22" s="521"/>
      <c r="AB22" s="522">
        <f t="shared" si="2"/>
        <v>14</v>
      </c>
      <c r="AC22" s="522">
        <v>12</v>
      </c>
      <c r="AD22" s="522">
        <f t="shared" si="13"/>
        <v>9</v>
      </c>
      <c r="AE22" s="523" t="str">
        <f t="shared" si="3"/>
        <v>Cataluña</v>
      </c>
      <c r="AF22" s="524">
        <f t="shared" si="4"/>
        <v>2.873956762389295</v>
      </c>
      <c r="AG22" s="396"/>
      <c r="AH22" s="522">
        <f t="shared" si="14"/>
        <v>5</v>
      </c>
      <c r="AI22" s="522">
        <v>12</v>
      </c>
      <c r="AJ22" s="522">
        <f t="shared" si="15"/>
        <v>10</v>
      </c>
      <c r="AK22" s="523" t="str">
        <f t="shared" si="16"/>
        <v>Comunitat Valenciana</v>
      </c>
      <c r="AL22" s="524">
        <f t="shared" si="17"/>
        <v>1.0224146314607976</v>
      </c>
      <c r="AM22" s="396"/>
      <c r="AN22" s="522">
        <f t="shared" si="18"/>
        <v>18</v>
      </c>
      <c r="AO22" s="522">
        <v>12</v>
      </c>
      <c r="AP22" s="522">
        <f t="shared" si="19"/>
        <v>13</v>
      </c>
      <c r="AQ22" s="523" t="str">
        <f t="shared" si="20"/>
        <v>Madrid, Comunidad de</v>
      </c>
      <c r="AR22" s="524">
        <f t="shared" si="21"/>
        <v>3.7539711941086003</v>
      </c>
      <c r="AS22" s="396"/>
      <c r="AT22" s="522">
        <f t="shared" si="22"/>
        <v>19</v>
      </c>
      <c r="AU22" s="522">
        <v>12</v>
      </c>
      <c r="AV22" s="522">
        <f t="shared" si="23"/>
        <v>9</v>
      </c>
      <c r="AW22" s="523" t="str">
        <f t="shared" si="24"/>
        <v>Cataluña</v>
      </c>
      <c r="AX22" s="524">
        <f t="shared" si="25"/>
        <v>27.061763498209658</v>
      </c>
    </row>
    <row r="23" spans="1:50" s="329" customFormat="1" ht="18" customHeight="1" x14ac:dyDescent="0.25">
      <c r="A23" s="348"/>
      <c r="B23" s="526" t="s">
        <v>42</v>
      </c>
      <c r="C23" s="527"/>
      <c r="D23" s="528">
        <f t="shared" si="5"/>
        <v>6871903</v>
      </c>
      <c r="E23" s="529">
        <f t="shared" si="0"/>
        <v>14.291050034957625</v>
      </c>
      <c r="F23" s="527"/>
      <c r="G23" s="530">
        <f>'20pobl'!J24</f>
        <v>5605365</v>
      </c>
      <c r="H23" s="531">
        <f t="shared" si="6"/>
        <v>14.598222778854451</v>
      </c>
      <c r="I23" s="527"/>
      <c r="J23" s="530">
        <f>'20pobl'!Q24</f>
        <v>890790</v>
      </c>
      <c r="K23" s="531">
        <f t="shared" si="7"/>
        <v>13.069251672774424</v>
      </c>
      <c r="L23" s="527"/>
      <c r="M23" s="530">
        <f>'20pobl'!X24</f>
        <v>375748</v>
      </c>
      <c r="N23" s="531">
        <f t="shared" si="1"/>
        <v>13.083812756498068</v>
      </c>
      <c r="O23" s="527"/>
      <c r="P23" s="532">
        <f t="shared" si="8"/>
        <v>189638</v>
      </c>
      <c r="Q23" s="533">
        <f t="shared" si="9"/>
        <v>2.759614039953707</v>
      </c>
      <c r="R23" s="527"/>
      <c r="S23" s="530">
        <f>'44apbpcasaad'!G24</f>
        <v>49788</v>
      </c>
      <c r="T23" s="534">
        <f t="shared" si="10"/>
        <v>0.88822048162786904</v>
      </c>
      <c r="U23" s="527"/>
      <c r="V23" s="530">
        <f>'44apbpcasaad'!J24</f>
        <v>33440</v>
      </c>
      <c r="W23" s="534">
        <f t="shared" si="11"/>
        <v>3.7539711941086003</v>
      </c>
      <c r="X23" s="527"/>
      <c r="Y23" s="530">
        <f>'44apbpcasaad'!M24</f>
        <v>106410</v>
      </c>
      <c r="Z23" s="520">
        <f t="shared" si="12"/>
        <v>28.319512013370662</v>
      </c>
      <c r="AA23" s="521"/>
      <c r="AB23" s="522">
        <f t="shared" si="2"/>
        <v>15</v>
      </c>
      <c r="AC23" s="522">
        <v>13</v>
      </c>
      <c r="AD23" s="522">
        <f t="shared" si="13"/>
        <v>14</v>
      </c>
      <c r="AE23" s="523" t="str">
        <f t="shared" si="3"/>
        <v>Murcia, Región de</v>
      </c>
      <c r="AF23" s="524">
        <f t="shared" si="4"/>
        <v>2.8626815115370836</v>
      </c>
      <c r="AG23" s="396"/>
      <c r="AH23" s="522">
        <f t="shared" si="14"/>
        <v>15</v>
      </c>
      <c r="AI23" s="522">
        <v>13</v>
      </c>
      <c r="AJ23" s="522">
        <f t="shared" si="15"/>
        <v>5</v>
      </c>
      <c r="AK23" s="523" t="str">
        <f t="shared" si="16"/>
        <v>Canarias</v>
      </c>
      <c r="AL23" s="524">
        <f t="shared" si="17"/>
        <v>0.96048714760557119</v>
      </c>
      <c r="AM23" s="396"/>
      <c r="AN23" s="522">
        <f t="shared" si="18"/>
        <v>12</v>
      </c>
      <c r="AO23" s="522">
        <v>13</v>
      </c>
      <c r="AP23" s="522">
        <f t="shared" si="19"/>
        <v>16</v>
      </c>
      <c r="AQ23" s="523" t="str">
        <f t="shared" si="20"/>
        <v>País Vasco</v>
      </c>
      <c r="AR23" s="524">
        <f t="shared" si="21"/>
        <v>3.5879949960699222</v>
      </c>
      <c r="AS23" s="396"/>
      <c r="AT23" s="522">
        <f t="shared" si="22"/>
        <v>8</v>
      </c>
      <c r="AU23" s="522">
        <v>13</v>
      </c>
      <c r="AV23" s="522">
        <f t="shared" si="23"/>
        <v>16</v>
      </c>
      <c r="AW23" s="523" t="str">
        <f t="shared" si="24"/>
        <v>País Vasco</v>
      </c>
      <c r="AX23" s="524">
        <f t="shared" si="25"/>
        <v>25.064809221785968</v>
      </c>
    </row>
    <row r="24" spans="1:50" s="329" customFormat="1" ht="18" customHeight="1" x14ac:dyDescent="0.25">
      <c r="A24" s="348"/>
      <c r="B24" s="526" t="s">
        <v>43</v>
      </c>
      <c r="C24" s="527"/>
      <c r="D24" s="528">
        <f t="shared" si="5"/>
        <v>1551692</v>
      </c>
      <c r="E24" s="529">
        <f t="shared" si="0"/>
        <v>3.2269530013510765</v>
      </c>
      <c r="F24" s="527"/>
      <c r="G24" s="530">
        <f>'20pobl'!J25</f>
        <v>1298039</v>
      </c>
      <c r="H24" s="531">
        <f t="shared" si="6"/>
        <v>3.3805224990061222</v>
      </c>
      <c r="I24" s="527"/>
      <c r="J24" s="530">
        <f>'20pobl'!Q25</f>
        <v>182344</v>
      </c>
      <c r="K24" s="531">
        <f t="shared" si="7"/>
        <v>2.6752653566164635</v>
      </c>
      <c r="L24" s="527"/>
      <c r="M24" s="530">
        <f>'20pobl'!X25</f>
        <v>71309</v>
      </c>
      <c r="N24" s="531">
        <f t="shared" si="1"/>
        <v>2.4830301261832948</v>
      </c>
      <c r="O24" s="527"/>
      <c r="P24" s="532">
        <f t="shared" si="8"/>
        <v>44420</v>
      </c>
      <c r="Q24" s="533">
        <f t="shared" si="9"/>
        <v>2.8626815115370836</v>
      </c>
      <c r="R24" s="527"/>
      <c r="S24" s="530">
        <f>'44apbpcasaad'!G25</f>
        <v>16275</v>
      </c>
      <c r="T24" s="534">
        <f t="shared" si="10"/>
        <v>1.2538144077335118</v>
      </c>
      <c r="U24" s="527"/>
      <c r="V24" s="530">
        <f>'44apbpcasaad'!J25</f>
        <v>8693</v>
      </c>
      <c r="W24" s="534">
        <f t="shared" si="11"/>
        <v>4.7673627868205148</v>
      </c>
      <c r="X24" s="527"/>
      <c r="Y24" s="530">
        <f>'44apbpcasaad'!M25</f>
        <v>19452</v>
      </c>
      <c r="Z24" s="520">
        <f t="shared" si="12"/>
        <v>27.278464148985403</v>
      </c>
      <c r="AA24" s="521"/>
      <c r="AB24" s="522">
        <f t="shared" si="2"/>
        <v>13</v>
      </c>
      <c r="AC24" s="522">
        <v>14</v>
      </c>
      <c r="AD24" s="522">
        <f t="shared" si="13"/>
        <v>12</v>
      </c>
      <c r="AE24" s="523" t="str">
        <f t="shared" si="3"/>
        <v>Galicia</v>
      </c>
      <c r="AF24" s="524">
        <f t="shared" si="4"/>
        <v>2.8552387472290386</v>
      </c>
      <c r="AG24" s="396"/>
      <c r="AH24" s="522">
        <f t="shared" si="14"/>
        <v>4</v>
      </c>
      <c r="AI24" s="522">
        <v>14</v>
      </c>
      <c r="AJ24" s="522">
        <f t="shared" si="15"/>
        <v>9</v>
      </c>
      <c r="AK24" s="523" t="str">
        <f t="shared" si="16"/>
        <v>Cataluña</v>
      </c>
      <c r="AL24" s="524">
        <f t="shared" si="17"/>
        <v>0.92483695154986056</v>
      </c>
      <c r="AM24" s="396"/>
      <c r="AN24" s="522">
        <f t="shared" si="18"/>
        <v>4</v>
      </c>
      <c r="AO24" s="522">
        <v>14</v>
      </c>
      <c r="AP24" s="522">
        <f t="shared" si="19"/>
        <v>18</v>
      </c>
      <c r="AQ24" s="523" t="str">
        <f t="shared" si="20"/>
        <v>Ceuta y Melilla</v>
      </c>
      <c r="AR24" s="524">
        <f t="shared" si="21"/>
        <v>3.5444324461665504</v>
      </c>
      <c r="AS24" s="396"/>
      <c r="AT24" s="522">
        <f t="shared" si="22"/>
        <v>11</v>
      </c>
      <c r="AU24" s="522">
        <v>14</v>
      </c>
      <c r="AV24" s="522">
        <f t="shared" si="23"/>
        <v>15</v>
      </c>
      <c r="AW24" s="523" t="str">
        <f t="shared" si="24"/>
        <v>Navarra, Comunidad Foral de</v>
      </c>
      <c r="AX24" s="524">
        <f t="shared" si="25"/>
        <v>24.073319755600814</v>
      </c>
    </row>
    <row r="25" spans="1:50" s="329" customFormat="1" ht="18" customHeight="1" x14ac:dyDescent="0.25">
      <c r="B25" s="526" t="s">
        <v>44</v>
      </c>
      <c r="C25" s="527"/>
      <c r="D25" s="535">
        <f t="shared" si="5"/>
        <v>672155</v>
      </c>
      <c r="E25" s="529">
        <f t="shared" si="0"/>
        <v>1.3978370672937237</v>
      </c>
      <c r="F25" s="527"/>
      <c r="G25" s="536">
        <f>'20pobl'!J26</f>
        <v>534721</v>
      </c>
      <c r="H25" s="531">
        <f t="shared" si="6"/>
        <v>1.3925901850337723</v>
      </c>
      <c r="I25" s="527"/>
      <c r="J25" s="536">
        <f>'20pobl'!Q26</f>
        <v>95699</v>
      </c>
      <c r="K25" s="531">
        <f>J25*100/$J$30</f>
        <v>1.4040506918946549</v>
      </c>
      <c r="L25" s="527"/>
      <c r="M25" s="536">
        <f>'20pobl'!X26</f>
        <v>41735</v>
      </c>
      <c r="N25" s="531">
        <f t="shared" si="1"/>
        <v>1.4532424002055815</v>
      </c>
      <c r="O25" s="527"/>
      <c r="P25" s="537">
        <f t="shared" si="8"/>
        <v>16137</v>
      </c>
      <c r="Q25" s="533">
        <f t="shared" si="9"/>
        <v>2.4007855330987646</v>
      </c>
      <c r="R25" s="527"/>
      <c r="S25" s="536">
        <f>'44apbpcasaad'!G26</f>
        <v>3396</v>
      </c>
      <c r="T25" s="534">
        <f t="shared" si="10"/>
        <v>0.63509755554765945</v>
      </c>
      <c r="U25" s="527"/>
      <c r="V25" s="536">
        <f>'44apbpcasaad'!J26</f>
        <v>2694</v>
      </c>
      <c r="W25" s="534">
        <f t="shared" si="11"/>
        <v>2.8150764375803301</v>
      </c>
      <c r="X25" s="527"/>
      <c r="Y25" s="536">
        <f>'44apbpcasaad'!M26</f>
        <v>10047</v>
      </c>
      <c r="Z25" s="520">
        <f t="shared" si="12"/>
        <v>24.073319755600814</v>
      </c>
      <c r="AA25" s="521"/>
      <c r="AB25" s="522">
        <f t="shared" si="2"/>
        <v>17</v>
      </c>
      <c r="AC25" s="522">
        <v>15</v>
      </c>
      <c r="AD25" s="522">
        <f t="shared" si="13"/>
        <v>13</v>
      </c>
      <c r="AE25" s="523" t="str">
        <f t="shared" si="3"/>
        <v>Madrid, Comunidad de</v>
      </c>
      <c r="AF25" s="524">
        <f t="shared" si="4"/>
        <v>2.759614039953707</v>
      </c>
      <c r="AG25" s="396"/>
      <c r="AH25" s="522">
        <f t="shared" si="14"/>
        <v>18</v>
      </c>
      <c r="AI25" s="522">
        <v>15</v>
      </c>
      <c r="AJ25" s="522">
        <f t="shared" si="15"/>
        <v>13</v>
      </c>
      <c r="AK25" s="523" t="str">
        <f t="shared" si="16"/>
        <v>Madrid, Comunidad de</v>
      </c>
      <c r="AL25" s="524">
        <f t="shared" si="17"/>
        <v>0.88822048162786904</v>
      </c>
      <c r="AM25" s="396"/>
      <c r="AN25" s="522">
        <f t="shared" si="18"/>
        <v>19</v>
      </c>
      <c r="AO25" s="522">
        <v>15</v>
      </c>
      <c r="AP25" s="522">
        <f t="shared" si="19"/>
        <v>17</v>
      </c>
      <c r="AQ25" s="523" t="str">
        <f t="shared" si="20"/>
        <v>Rioja, La</v>
      </c>
      <c r="AR25" s="524">
        <f t="shared" si="21"/>
        <v>3.5113615101557141</v>
      </c>
      <c r="AS25" s="396"/>
      <c r="AT25" s="522">
        <f t="shared" si="22"/>
        <v>14</v>
      </c>
      <c r="AU25" s="522">
        <v>15</v>
      </c>
      <c r="AV25" s="522">
        <f t="shared" si="23"/>
        <v>6</v>
      </c>
      <c r="AW25" s="523" t="str">
        <f t="shared" si="24"/>
        <v>Cantabria</v>
      </c>
      <c r="AX25" s="524">
        <f t="shared" si="25"/>
        <v>23.754855204287331</v>
      </c>
    </row>
    <row r="26" spans="1:50" s="329" customFormat="1" ht="18" customHeight="1" x14ac:dyDescent="0.25">
      <c r="B26" s="526" t="s">
        <v>45</v>
      </c>
      <c r="C26" s="527"/>
      <c r="D26" s="535">
        <f t="shared" si="5"/>
        <v>2216302</v>
      </c>
      <c r="E26" s="529">
        <f t="shared" si="0"/>
        <v>4.6090992225263738</v>
      </c>
      <c r="F26" s="527"/>
      <c r="G26" s="536">
        <f>'20pobl'!J27</f>
        <v>1696058</v>
      </c>
      <c r="H26" s="531">
        <f t="shared" si="6"/>
        <v>4.4170955022301532</v>
      </c>
      <c r="I26" s="527"/>
      <c r="J26" s="536">
        <f>'20pobl'!Q27</f>
        <v>361316</v>
      </c>
      <c r="K26" s="531">
        <f t="shared" si="7"/>
        <v>5.3010583161016225</v>
      </c>
      <c r="L26" s="527"/>
      <c r="M26" s="536">
        <f>'20pobl'!X27</f>
        <v>158928</v>
      </c>
      <c r="N26" s="531">
        <f t="shared" si="1"/>
        <v>5.5339860591798891</v>
      </c>
      <c r="O26" s="527"/>
      <c r="P26" s="537">
        <f t="shared" si="8"/>
        <v>70589</v>
      </c>
      <c r="Q26" s="533">
        <f t="shared" si="9"/>
        <v>3.1849901322112237</v>
      </c>
      <c r="R26" s="527"/>
      <c r="S26" s="536">
        <f>'44apbpcasaad'!G27</f>
        <v>17790</v>
      </c>
      <c r="T26" s="534">
        <f t="shared" si="10"/>
        <v>1.0489028087482857</v>
      </c>
      <c r="U26" s="527"/>
      <c r="V26" s="536">
        <f>'44apbpcasaad'!J27</f>
        <v>12964</v>
      </c>
      <c r="W26" s="534">
        <f t="shared" si="11"/>
        <v>3.5879949960699222</v>
      </c>
      <c r="X26" s="527"/>
      <c r="Y26" s="536">
        <f>'44apbpcasaad'!M27</f>
        <v>39835</v>
      </c>
      <c r="Z26" s="520">
        <f t="shared" si="12"/>
        <v>25.064809221785968</v>
      </c>
      <c r="AA26" s="521"/>
      <c r="AB26" s="522">
        <f t="shared" si="2"/>
        <v>7</v>
      </c>
      <c r="AC26" s="522">
        <v>16</v>
      </c>
      <c r="AD26" s="522">
        <f t="shared" si="13"/>
        <v>4</v>
      </c>
      <c r="AE26" s="523" t="str">
        <f t="shared" si="3"/>
        <v>Balears, Illes</v>
      </c>
      <c r="AF26" s="525">
        <f t="shared" si="4"/>
        <v>2.6323532571951871</v>
      </c>
      <c r="AG26" s="396"/>
      <c r="AH26" s="522">
        <f t="shared" si="14"/>
        <v>10</v>
      </c>
      <c r="AI26" s="522">
        <v>16</v>
      </c>
      <c r="AJ26" s="522">
        <f t="shared" si="15"/>
        <v>4</v>
      </c>
      <c r="AK26" s="523" t="str">
        <f t="shared" si="16"/>
        <v>Balears, Illes</v>
      </c>
      <c r="AL26" s="524">
        <f t="shared" si="17"/>
        <v>0.85032464961596321</v>
      </c>
      <c r="AM26" s="396"/>
      <c r="AN26" s="522">
        <f t="shared" si="18"/>
        <v>13</v>
      </c>
      <c r="AO26" s="522">
        <v>16</v>
      </c>
      <c r="AP26" s="522">
        <f t="shared" si="19"/>
        <v>3</v>
      </c>
      <c r="AQ26" s="523" t="str">
        <f t="shared" si="20"/>
        <v>Asturias, Principado de</v>
      </c>
      <c r="AR26" s="524">
        <f t="shared" si="21"/>
        <v>3.5019555905055562</v>
      </c>
      <c r="AS26" s="396"/>
      <c r="AT26" s="522">
        <f t="shared" si="22"/>
        <v>13</v>
      </c>
      <c r="AU26" s="522">
        <v>16</v>
      </c>
      <c r="AV26" s="522">
        <f t="shared" si="23"/>
        <v>18</v>
      </c>
      <c r="AW26" s="523" t="str">
        <f t="shared" si="24"/>
        <v>Ceuta y Melilla</v>
      </c>
      <c r="AX26" s="524">
        <f t="shared" si="25"/>
        <v>22.311330454451983</v>
      </c>
    </row>
    <row r="27" spans="1:50" s="329" customFormat="1" ht="18" customHeight="1" x14ac:dyDescent="0.25">
      <c r="B27" s="526" t="s">
        <v>46</v>
      </c>
      <c r="C27" s="527"/>
      <c r="D27" s="535">
        <f t="shared" si="5"/>
        <v>322282</v>
      </c>
      <c r="E27" s="538">
        <f t="shared" si="0"/>
        <v>0.67022892892495911</v>
      </c>
      <c r="F27" s="527"/>
      <c r="G27" s="536">
        <f>'20pobl'!J28</f>
        <v>252101</v>
      </c>
      <c r="H27" s="539">
        <f t="shared" si="6"/>
        <v>0.65655431194435798</v>
      </c>
      <c r="I27" s="527"/>
      <c r="J27" s="536">
        <f>'20pobl'!Q28</f>
        <v>48101</v>
      </c>
      <c r="K27" s="539">
        <f t="shared" si="7"/>
        <v>0.70571523559101768</v>
      </c>
      <c r="L27" s="527"/>
      <c r="M27" s="536">
        <f>'20pobl'!X28</f>
        <v>22080</v>
      </c>
      <c r="N27" s="539">
        <f t="shared" si="1"/>
        <v>0.7688413129636813</v>
      </c>
      <c r="O27" s="527"/>
      <c r="P27" s="537">
        <f t="shared" si="8"/>
        <v>9320</v>
      </c>
      <c r="Q27" s="540">
        <f t="shared" si="9"/>
        <v>2.8918773000043441</v>
      </c>
      <c r="R27" s="527"/>
      <c r="S27" s="536">
        <f>'44apbpcasaad'!G28</f>
        <v>1557</v>
      </c>
      <c r="T27" s="541">
        <f t="shared" si="10"/>
        <v>0.61760960884724769</v>
      </c>
      <c r="U27" s="527"/>
      <c r="V27" s="536">
        <f>'44apbpcasaad'!J28</f>
        <v>1689</v>
      </c>
      <c r="W27" s="541">
        <f t="shared" si="11"/>
        <v>3.5113615101557141</v>
      </c>
      <c r="X27" s="527"/>
      <c r="Y27" s="536">
        <f>'44apbpcasaad'!M28</f>
        <v>6074</v>
      </c>
      <c r="Z27" s="542">
        <f t="shared" si="12"/>
        <v>27.509057971014492</v>
      </c>
      <c r="AA27" s="521"/>
      <c r="AB27" s="522">
        <f t="shared" si="2"/>
        <v>11</v>
      </c>
      <c r="AC27" s="522">
        <v>17</v>
      </c>
      <c r="AD27" s="522">
        <f t="shared" si="13"/>
        <v>15</v>
      </c>
      <c r="AE27" s="523" t="str">
        <f t="shared" si="3"/>
        <v>Navarra, Comunidad Foral de</v>
      </c>
      <c r="AF27" s="524">
        <f t="shared" si="4"/>
        <v>2.4007855330987646</v>
      </c>
      <c r="AG27" s="396"/>
      <c r="AH27" s="522">
        <f t="shared" si="14"/>
        <v>19</v>
      </c>
      <c r="AI27" s="522">
        <v>17</v>
      </c>
      <c r="AJ27" s="522">
        <f t="shared" si="15"/>
        <v>2</v>
      </c>
      <c r="AK27" s="523" t="str">
        <f t="shared" si="16"/>
        <v>Aragón</v>
      </c>
      <c r="AL27" s="524">
        <f t="shared" si="17"/>
        <v>0.84319777368973958</v>
      </c>
      <c r="AM27" s="396"/>
      <c r="AN27" s="522">
        <f t="shared" si="18"/>
        <v>15</v>
      </c>
      <c r="AO27" s="522">
        <v>17</v>
      </c>
      <c r="AP27" s="522">
        <f t="shared" si="19"/>
        <v>5</v>
      </c>
      <c r="AQ27" s="523" t="str">
        <f t="shared" si="20"/>
        <v>Canarias</v>
      </c>
      <c r="AR27" s="524">
        <f t="shared" si="21"/>
        <v>3.0800942489407404</v>
      </c>
      <c r="AS27" s="396"/>
      <c r="AT27" s="522">
        <f t="shared" si="22"/>
        <v>10</v>
      </c>
      <c r="AU27" s="522">
        <v>17</v>
      </c>
      <c r="AV27" s="522">
        <f t="shared" si="23"/>
        <v>3</v>
      </c>
      <c r="AW27" s="523" t="str">
        <f t="shared" si="24"/>
        <v>Asturias, Principado de</v>
      </c>
      <c r="AX27" s="524">
        <f t="shared" si="25"/>
        <v>21.656157247922948</v>
      </c>
    </row>
    <row r="28" spans="1:50" s="329" customFormat="1" ht="18" customHeight="1" x14ac:dyDescent="0.25">
      <c r="B28" s="526" t="s">
        <v>1</v>
      </c>
      <c r="C28" s="527"/>
      <c r="D28" s="535">
        <f t="shared" si="5"/>
        <v>168545</v>
      </c>
      <c r="E28" s="538">
        <f t="shared" si="0"/>
        <v>0.35051208204509476</v>
      </c>
      <c r="F28" s="527"/>
      <c r="G28" s="536">
        <f>'20pobl'!J29</f>
        <v>147939</v>
      </c>
      <c r="H28" s="539">
        <f t="shared" si="6"/>
        <v>0.38528204312849362</v>
      </c>
      <c r="I28" s="527"/>
      <c r="J28" s="536">
        <f>'20pobl'!Q29</f>
        <v>15743</v>
      </c>
      <c r="K28" s="539">
        <f t="shared" si="7"/>
        <v>0.23097388731854621</v>
      </c>
      <c r="L28" s="527"/>
      <c r="M28" s="536">
        <f>'20pobl'!X29</f>
        <v>4863</v>
      </c>
      <c r="N28" s="539">
        <f t="shared" si="1"/>
        <v>0.16933312069485426</v>
      </c>
      <c r="O28" s="527"/>
      <c r="P28" s="537">
        <f t="shared" si="8"/>
        <v>3690</v>
      </c>
      <c r="Q28" s="540">
        <f t="shared" si="9"/>
        <v>2.1893262926814798</v>
      </c>
      <c r="R28" s="527"/>
      <c r="S28" s="536">
        <f>'44apbpcasaad'!G29</f>
        <v>2047</v>
      </c>
      <c r="T28" s="541">
        <f t="shared" si="10"/>
        <v>1.3836784079924833</v>
      </c>
      <c r="U28" s="527"/>
      <c r="V28" s="536">
        <f>'44apbpcasaad'!J29</f>
        <v>558</v>
      </c>
      <c r="W28" s="541">
        <f t="shared" si="11"/>
        <v>3.5444324461665504</v>
      </c>
      <c r="X28" s="527"/>
      <c r="Y28" s="536">
        <f>'44apbpcasaad'!M29</f>
        <v>1085</v>
      </c>
      <c r="Z28" s="542">
        <f t="shared" si="12"/>
        <v>22.311330454451983</v>
      </c>
      <c r="AA28" s="521"/>
      <c r="AB28" s="522">
        <f t="shared" si="2"/>
        <v>18</v>
      </c>
      <c r="AC28" s="522">
        <v>18</v>
      </c>
      <c r="AD28" s="522">
        <f t="shared" si="13"/>
        <v>18</v>
      </c>
      <c r="AE28" s="523" t="str">
        <f t="shared" si="3"/>
        <v>Ceuta y Melilla</v>
      </c>
      <c r="AF28" s="524">
        <f t="shared" si="4"/>
        <v>2.1893262926814798</v>
      </c>
      <c r="AG28" s="396"/>
      <c r="AH28" s="522">
        <f t="shared" si="14"/>
        <v>2</v>
      </c>
      <c r="AI28" s="522">
        <v>18</v>
      </c>
      <c r="AJ28" s="522">
        <f t="shared" si="15"/>
        <v>15</v>
      </c>
      <c r="AK28" s="523" t="str">
        <f t="shared" si="16"/>
        <v>Navarra, Comunidad Foral de</v>
      </c>
      <c r="AL28" s="524">
        <f t="shared" si="17"/>
        <v>0.63509755554765945</v>
      </c>
      <c r="AM28" s="396"/>
      <c r="AN28" s="522">
        <f t="shared" si="18"/>
        <v>14</v>
      </c>
      <c r="AO28" s="522">
        <v>18</v>
      </c>
      <c r="AP28" s="522">
        <f t="shared" si="19"/>
        <v>12</v>
      </c>
      <c r="AQ28" s="523" t="str">
        <f t="shared" si="20"/>
        <v>Galicia</v>
      </c>
      <c r="AR28" s="524">
        <f t="shared" si="21"/>
        <v>2.8443050494974171</v>
      </c>
      <c r="AS28" s="396"/>
      <c r="AT28" s="522">
        <f t="shared" si="22"/>
        <v>16</v>
      </c>
      <c r="AU28" s="522">
        <v>18</v>
      </c>
      <c r="AV28" s="522">
        <f t="shared" si="23"/>
        <v>5</v>
      </c>
      <c r="AW28" s="523" t="str">
        <f t="shared" si="24"/>
        <v>Canarias</v>
      </c>
      <c r="AX28" s="524">
        <f t="shared" si="25"/>
        <v>18.149104438164557</v>
      </c>
    </row>
    <row r="29" spans="1:50" s="329" customFormat="1" ht="3.75" customHeight="1" x14ac:dyDescent="0.25">
      <c r="A29" s="348"/>
      <c r="B29" s="319"/>
      <c r="D29" s="319"/>
      <c r="E29" s="543"/>
      <c r="G29" s="319"/>
      <c r="H29" s="544"/>
      <c r="J29" s="319"/>
      <c r="K29" s="544"/>
      <c r="M29" s="319"/>
      <c r="N29" s="544"/>
      <c r="P29" s="319"/>
      <c r="Q29" s="545"/>
      <c r="S29" s="319"/>
      <c r="T29" s="546"/>
      <c r="V29" s="319"/>
      <c r="W29" s="544"/>
      <c r="Y29" s="319"/>
      <c r="Z29" s="547"/>
      <c r="AA29" s="521"/>
      <c r="AB29" s="518"/>
      <c r="AC29" s="518"/>
      <c r="AD29" s="522">
        <f>MATCH(AC30,AB$11:AB$30,0)</f>
        <v>5</v>
      </c>
      <c r="AE29" s="523" t="str">
        <f t="shared" si="3"/>
        <v>Canarias</v>
      </c>
      <c r="AF29" s="524">
        <f t="shared" si="4"/>
        <v>2.0005729737155087</v>
      </c>
      <c r="AG29" s="396"/>
      <c r="AH29" s="518"/>
      <c r="AI29" s="518"/>
      <c r="AJ29" s="522">
        <f>MATCH(AI30,AH$11:AH$30,0)</f>
        <v>17</v>
      </c>
      <c r="AK29" s="523" t="str">
        <f t="shared" si="16"/>
        <v>Rioja, La</v>
      </c>
      <c r="AL29" s="524">
        <f t="shared" si="17"/>
        <v>0.61760960884724769</v>
      </c>
      <c r="AM29" s="396"/>
      <c r="AN29" s="518"/>
      <c r="AO29" s="518"/>
      <c r="AP29" s="522">
        <f>MATCH(AO30,AN$11:AN$30,0)</f>
        <v>15</v>
      </c>
      <c r="AQ29" s="523" t="str">
        <f t="shared" si="20"/>
        <v>Navarra, Comunidad Foral de</v>
      </c>
      <c r="AR29" s="524">
        <f>INDEX(W$11:W$30,AP29,1)</f>
        <v>2.8150764375803301</v>
      </c>
      <c r="AS29" s="396"/>
      <c r="AT29" s="518"/>
      <c r="AU29" s="518"/>
      <c r="AV29" s="522">
        <f>MATCH(AU30,AT$11:AT$30,0)</f>
        <v>12</v>
      </c>
      <c r="AW29" s="523" t="str">
        <f t="shared" si="24"/>
        <v>Galicia</v>
      </c>
      <c r="AX29" s="524">
        <f t="shared" si="25"/>
        <v>17.535022757403546</v>
      </c>
    </row>
    <row r="30" spans="1:50" s="336" customFormat="1" ht="18" customHeight="1" x14ac:dyDescent="0.25">
      <c r="B30" s="548" t="s">
        <v>0</v>
      </c>
      <c r="C30" s="320"/>
      <c r="D30" s="549">
        <f>SUM(D11:D28)</f>
        <v>48085361</v>
      </c>
      <c r="E30" s="546">
        <f>SUM(E11:E28)</f>
        <v>99.999999999999986</v>
      </c>
      <c r="F30" s="320"/>
      <c r="G30" s="549">
        <f>SUM(G11:G28)</f>
        <v>38397585</v>
      </c>
      <c r="H30" s="550">
        <f>SUM(H11:H28)</f>
        <v>100.00000000000001</v>
      </c>
      <c r="I30" s="320"/>
      <c r="J30" s="549">
        <f>SUM(J11:J28)</f>
        <v>6815922</v>
      </c>
      <c r="K30" s="550">
        <f>SUM(K11:K28)</f>
        <v>99.999999999999986</v>
      </c>
      <c r="L30" s="320"/>
      <c r="M30" s="549">
        <f>SUM(M11:M28)</f>
        <v>2871854</v>
      </c>
      <c r="N30" s="550">
        <f>SUM(N11:N28)</f>
        <v>100.00000000000001</v>
      </c>
      <c r="O30" s="320"/>
      <c r="P30" s="549">
        <f>SUM(P11:P28)</f>
        <v>1504725</v>
      </c>
      <c r="Q30" s="545">
        <f>P30*100/D30</f>
        <v>3.1292787840357486</v>
      </c>
      <c r="R30" s="320"/>
      <c r="S30" s="549">
        <f>SUM(S11:S28)</f>
        <v>403052</v>
      </c>
      <c r="T30" s="546">
        <f>S30*100/G30</f>
        <v>1.0496805984022173</v>
      </c>
      <c r="U30" s="320"/>
      <c r="V30" s="549">
        <f>SUM(V11:V28)</f>
        <v>289280</v>
      </c>
      <c r="W30" s="546">
        <f>V30*100/J30</f>
        <v>4.2441800243606078</v>
      </c>
      <c r="X30" s="320"/>
      <c r="Y30" s="549">
        <f>SUM(Y11:Y28)</f>
        <v>812393</v>
      </c>
      <c r="Z30" s="551">
        <f>Y30*100/M30</f>
        <v>28.288102389606156</v>
      </c>
      <c r="AA30" s="521"/>
      <c r="AB30" s="522">
        <f>_xlfn.RANK.EQ(Q30,Q$11:Q$30,0)</f>
        <v>9</v>
      </c>
      <c r="AC30" s="522">
        <v>19</v>
      </c>
      <c r="AD30" s="518"/>
      <c r="AE30" s="518"/>
      <c r="AF30" s="552"/>
      <c r="AG30" s="337"/>
      <c r="AH30" s="522">
        <f t="shared" si="14"/>
        <v>9</v>
      </c>
      <c r="AI30" s="522">
        <v>19</v>
      </c>
      <c r="AJ30" s="518"/>
      <c r="AK30" s="518"/>
      <c r="AL30" s="552"/>
      <c r="AM30" s="337"/>
      <c r="AN30" s="522">
        <f t="shared" si="18"/>
        <v>8</v>
      </c>
      <c r="AO30" s="522">
        <v>19</v>
      </c>
      <c r="AP30" s="518"/>
      <c r="AQ30" s="518"/>
      <c r="AR30" s="552"/>
      <c r="AS30" s="337"/>
      <c r="AT30" s="522">
        <f t="shared" si="22"/>
        <v>9</v>
      </c>
      <c r="AU30" s="522">
        <v>19</v>
      </c>
      <c r="AV30" s="518"/>
      <c r="AW30" s="518"/>
      <c r="AX30" s="552"/>
    </row>
    <row r="31" spans="1:50" s="336" customFormat="1" ht="5.25" customHeight="1" x14ac:dyDescent="0.25">
      <c r="B31" s="553" t="s">
        <v>39</v>
      </c>
      <c r="C31" s="554"/>
      <c r="D31" s="554"/>
      <c r="E31" s="554"/>
      <c r="F31" s="554"/>
      <c r="G31" s="554"/>
      <c r="H31" s="554"/>
      <c r="I31" s="554"/>
      <c r="R31" s="554"/>
      <c r="Z31" s="337"/>
      <c r="AA31" s="337"/>
      <c r="AB31" s="337"/>
      <c r="AC31" s="337"/>
      <c r="AD31" s="337"/>
      <c r="AE31" s="337"/>
      <c r="AF31" s="337"/>
      <c r="AG31" s="337"/>
      <c r="AH31" s="337"/>
      <c r="AI31" s="337"/>
      <c r="AJ31" s="337"/>
      <c r="AK31" s="337"/>
      <c r="AL31" s="337"/>
      <c r="AM31" s="337"/>
      <c r="AN31" s="337"/>
      <c r="AO31" s="337"/>
      <c r="AP31" s="337"/>
      <c r="AQ31" s="337"/>
      <c r="AR31" s="337"/>
      <c r="AS31" s="337"/>
      <c r="AT31" s="337"/>
      <c r="AU31" s="337"/>
      <c r="AV31" s="337"/>
      <c r="AW31" s="337"/>
      <c r="AX31" s="337"/>
    </row>
    <row r="32" spans="1:50" s="336" customFormat="1" ht="5.25" customHeight="1" x14ac:dyDescent="0.25">
      <c r="B32" s="553" t="s">
        <v>47</v>
      </c>
      <c r="C32" s="555"/>
      <c r="D32" s="555"/>
      <c r="E32" s="555"/>
      <c r="F32" s="555"/>
      <c r="G32" s="555"/>
      <c r="H32" s="555"/>
      <c r="I32" s="555"/>
      <c r="R32" s="555"/>
      <c r="Z32" s="337"/>
      <c r="AA32" s="337"/>
      <c r="AB32" s="337"/>
      <c r="AC32" s="337"/>
      <c r="AD32" s="337"/>
      <c r="AE32" s="337"/>
      <c r="AF32" s="337"/>
      <c r="AG32" s="337"/>
      <c r="AH32" s="337"/>
      <c r="AI32" s="337"/>
      <c r="AJ32" s="337"/>
      <c r="AK32" s="337"/>
      <c r="AL32" s="337"/>
      <c r="AM32" s="337"/>
      <c r="AN32" s="337"/>
      <c r="AO32" s="337"/>
      <c r="AP32" s="337"/>
      <c r="AQ32" s="337"/>
      <c r="AR32" s="337"/>
      <c r="AS32" s="337"/>
      <c r="AT32" s="337"/>
      <c r="AU32" s="337"/>
      <c r="AV32" s="337"/>
      <c r="AW32" s="337"/>
      <c r="AX32" s="337"/>
    </row>
    <row r="33" spans="2:50" s="336" customFormat="1" ht="13.5" customHeight="1" x14ac:dyDescent="0.25">
      <c r="B33" s="1555" t="s">
        <v>171</v>
      </c>
      <c r="C33" s="1555"/>
      <c r="D33" s="1555"/>
      <c r="E33" s="1555"/>
      <c r="F33" s="1555"/>
      <c r="G33" s="1555"/>
      <c r="H33" s="1555"/>
      <c r="I33" s="1555"/>
      <c r="J33" s="1555"/>
      <c r="K33" s="1555"/>
      <c r="L33" s="1555"/>
      <c r="M33" s="1555"/>
      <c r="Z33" s="337"/>
      <c r="AA33" s="337"/>
      <c r="AB33" s="337"/>
      <c r="AC33" s="337"/>
      <c r="AD33" s="337"/>
      <c r="AE33" s="337"/>
      <c r="AF33" s="337"/>
      <c r="AG33" s="337"/>
      <c r="AH33" s="337"/>
      <c r="AI33" s="337"/>
      <c r="AJ33" s="337"/>
      <c r="AK33" s="337"/>
      <c r="AL33" s="337"/>
      <c r="AM33" s="337"/>
      <c r="AN33" s="337"/>
      <c r="AO33" s="337"/>
      <c r="AP33" s="337"/>
      <c r="AQ33" s="337"/>
      <c r="AR33" s="337"/>
      <c r="AS33" s="337"/>
      <c r="AT33" s="337"/>
      <c r="AU33" s="337"/>
      <c r="AV33" s="337"/>
      <c r="AW33" s="337"/>
      <c r="AX33" s="337"/>
    </row>
    <row r="34" spans="2:50" s="336" customFormat="1" ht="29.25" customHeight="1" x14ac:dyDescent="0.25">
      <c r="B34" s="1556"/>
      <c r="C34" s="1556"/>
      <c r="D34" s="1556"/>
      <c r="E34" s="1556"/>
      <c r="F34" s="1556"/>
      <c r="G34" s="1556"/>
      <c r="H34" s="1556"/>
      <c r="I34" s="1556"/>
      <c r="J34" s="1556"/>
      <c r="K34" s="1556"/>
      <c r="L34" s="1556"/>
      <c r="M34" s="1556"/>
      <c r="N34" s="1556"/>
      <c r="O34" s="1556"/>
      <c r="P34" s="1556"/>
      <c r="Q34" s="338"/>
      <c r="R34" s="338"/>
      <c r="S34" s="338"/>
      <c r="Z34" s="337"/>
      <c r="AA34" s="337"/>
      <c r="AB34" s="337"/>
      <c r="AC34" s="337"/>
      <c r="AD34" s="337"/>
      <c r="AE34" s="337"/>
      <c r="AF34" s="337"/>
      <c r="AG34" s="337"/>
      <c r="AH34" s="337"/>
      <c r="AI34" s="337"/>
      <c r="AJ34" s="337"/>
      <c r="AK34" s="337"/>
      <c r="AL34" s="337"/>
      <c r="AM34" s="337"/>
      <c r="AN34" s="337"/>
      <c r="AO34" s="337"/>
      <c r="AP34" s="337"/>
      <c r="AQ34" s="337"/>
      <c r="AR34" s="337"/>
      <c r="AS34" s="337"/>
      <c r="AT34" s="337"/>
      <c r="AU34" s="337"/>
      <c r="AV34" s="337"/>
      <c r="AW34" s="337"/>
      <c r="AX34" s="337"/>
    </row>
    <row r="35" spans="2:50" s="336" customFormat="1" ht="4.5" customHeight="1" x14ac:dyDescent="0.25">
      <c r="B35" s="1557"/>
      <c r="C35" s="1557"/>
      <c r="D35" s="1557"/>
      <c r="E35" s="1557"/>
      <c r="F35" s="1557"/>
      <c r="G35" s="1557"/>
      <c r="H35" s="1557"/>
      <c r="I35" s="1557"/>
      <c r="J35" s="1557"/>
      <c r="K35" s="1557"/>
      <c r="L35" s="1557"/>
      <c r="M35" s="1557"/>
      <c r="N35" s="1557"/>
      <c r="O35" s="1557"/>
      <c r="P35" s="1557"/>
      <c r="Q35" s="338"/>
      <c r="R35" s="338"/>
      <c r="S35" s="338"/>
      <c r="Z35" s="337"/>
      <c r="AA35" s="337"/>
      <c r="AB35" s="337"/>
      <c r="AC35" s="337"/>
      <c r="AD35" s="337"/>
      <c r="AE35" s="337"/>
      <c r="AF35" s="337"/>
      <c r="AG35" s="337"/>
      <c r="AH35" s="337"/>
      <c r="AI35" s="337"/>
      <c r="AJ35" s="337"/>
      <c r="AK35" s="337"/>
      <c r="AL35" s="337"/>
      <c r="AM35" s="337"/>
      <c r="AN35" s="337"/>
      <c r="AO35" s="337"/>
      <c r="AP35" s="337"/>
      <c r="AQ35" s="337"/>
      <c r="AR35" s="337"/>
      <c r="AS35" s="337"/>
      <c r="AT35" s="337"/>
      <c r="AU35" s="337"/>
      <c r="AV35" s="337"/>
      <c r="AW35" s="337"/>
      <c r="AX35" s="337"/>
    </row>
    <row r="36" spans="2:50" s="336" customFormat="1" x14ac:dyDescent="0.25">
      <c r="Z36" s="337"/>
      <c r="AA36" s="337"/>
      <c r="AB36" s="337"/>
      <c r="AC36" s="337"/>
      <c r="AD36" s="337"/>
      <c r="AE36" s="337"/>
      <c r="AF36" s="337"/>
      <c r="AG36" s="337"/>
      <c r="AH36" s="337"/>
      <c r="AI36" s="337"/>
      <c r="AJ36" s="337"/>
      <c r="AK36" s="337"/>
      <c r="AL36" s="337"/>
      <c r="AM36" s="337"/>
      <c r="AN36" s="337"/>
      <c r="AO36" s="337"/>
      <c r="AP36" s="337"/>
      <c r="AQ36" s="337"/>
      <c r="AR36" s="337"/>
      <c r="AS36" s="337"/>
      <c r="AT36" s="337"/>
      <c r="AU36" s="337"/>
      <c r="AV36" s="337"/>
      <c r="AW36" s="337"/>
      <c r="AX36" s="337"/>
    </row>
    <row r="37" spans="2:50" s="336" customFormat="1" x14ac:dyDescent="0.25">
      <c r="Z37" s="337"/>
      <c r="AA37" s="337"/>
      <c r="AB37" s="337"/>
      <c r="AC37" s="337"/>
      <c r="AD37" s="337"/>
      <c r="AE37" s="337"/>
      <c r="AF37" s="337"/>
      <c r="AG37" s="337"/>
      <c r="AH37" s="337"/>
      <c r="AI37" s="337"/>
      <c r="AJ37" s="337"/>
      <c r="AK37" s="337"/>
      <c r="AL37" s="337"/>
      <c r="AM37" s="337"/>
      <c r="AN37" s="337"/>
      <c r="AO37" s="337"/>
      <c r="AP37" s="337"/>
      <c r="AQ37" s="337"/>
      <c r="AR37" s="337"/>
      <c r="AS37" s="337"/>
      <c r="AT37" s="337"/>
      <c r="AU37" s="337"/>
      <c r="AV37" s="337"/>
      <c r="AW37" s="337"/>
      <c r="AX37" s="337"/>
    </row>
    <row r="38" spans="2:50" s="337" customFormat="1" x14ac:dyDescent="0.25">
      <c r="L38" s="888"/>
      <c r="M38" s="888"/>
      <c r="N38" s="888"/>
    </row>
    <row r="39" spans="2:50" x14ac:dyDescent="0.25">
      <c r="B39" s="337"/>
      <c r="C39" s="337"/>
      <c r="D39" s="337"/>
      <c r="E39" s="337"/>
      <c r="F39" s="337"/>
      <c r="G39" s="337"/>
      <c r="H39" s="337"/>
      <c r="I39" s="337"/>
      <c r="J39" s="337"/>
      <c r="K39" s="337"/>
      <c r="L39" s="337"/>
      <c r="M39" s="337"/>
      <c r="N39" s="337"/>
      <c r="O39" s="337"/>
      <c r="P39" s="337"/>
      <c r="Q39" s="337"/>
      <c r="R39" s="337"/>
      <c r="S39" s="337"/>
      <c r="T39" s="337"/>
      <c r="U39" s="337"/>
      <c r="V39" s="337"/>
      <c r="W39" s="337"/>
      <c r="X39" s="337"/>
      <c r="Y39" s="337"/>
    </row>
    <row r="40" spans="2:50" x14ac:dyDescent="0.25">
      <c r="B40" s="337"/>
      <c r="C40" s="337"/>
      <c r="D40" s="337"/>
      <c r="E40" s="337"/>
      <c r="F40" s="337"/>
      <c r="G40" s="337"/>
      <c r="H40" s="337"/>
      <c r="I40" s="337"/>
      <c r="J40" s="337"/>
      <c r="K40" s="337"/>
      <c r="L40" s="337"/>
      <c r="M40" s="337"/>
      <c r="N40" s="337"/>
      <c r="O40" s="337"/>
      <c r="P40" s="337"/>
      <c r="Q40" s="337"/>
      <c r="R40" s="337"/>
      <c r="S40" s="337"/>
      <c r="T40" s="337"/>
      <c r="U40" s="337"/>
      <c r="V40" s="337"/>
      <c r="W40" s="337"/>
      <c r="X40" s="337"/>
      <c r="Y40" s="337"/>
    </row>
    <row r="41" spans="2:50" x14ac:dyDescent="0.25">
      <c r="B41" s="337"/>
      <c r="C41" s="337"/>
      <c r="D41" s="337"/>
      <c r="E41" s="337"/>
      <c r="F41" s="337"/>
      <c r="G41" s="337"/>
      <c r="H41" s="337"/>
      <c r="I41" s="337"/>
      <c r="J41" s="337"/>
      <c r="K41" s="337"/>
      <c r="L41" s="337"/>
      <c r="M41" s="337"/>
      <c r="N41" s="337"/>
      <c r="O41" s="337"/>
      <c r="P41" s="337"/>
      <c r="Q41" s="337"/>
      <c r="R41" s="337"/>
      <c r="S41" s="337"/>
      <c r="T41" s="337"/>
      <c r="U41" s="337"/>
      <c r="V41" s="337"/>
      <c r="W41" s="337"/>
      <c r="X41" s="337"/>
      <c r="Y41" s="337"/>
    </row>
    <row r="42" spans="2:50" x14ac:dyDescent="0.25">
      <c r="B42" s="337"/>
      <c r="C42" s="337"/>
      <c r="D42" s="337"/>
      <c r="E42" s="337"/>
      <c r="F42" s="337"/>
      <c r="G42" s="337"/>
      <c r="H42" s="337"/>
      <c r="I42" s="337"/>
      <c r="J42" s="337"/>
      <c r="K42" s="337"/>
      <c r="L42" s="337"/>
      <c r="M42" s="337"/>
      <c r="N42" s="337"/>
      <c r="O42" s="337"/>
      <c r="P42" s="337"/>
      <c r="Q42" s="337"/>
      <c r="R42" s="337"/>
      <c r="S42" s="337"/>
      <c r="T42" s="337"/>
      <c r="U42" s="337"/>
      <c r="V42" s="337"/>
      <c r="W42" s="337"/>
      <c r="X42" s="337"/>
      <c r="Y42" s="337"/>
    </row>
    <row r="43" spans="2:50" x14ac:dyDescent="0.25">
      <c r="B43" s="337"/>
      <c r="C43" s="337"/>
      <c r="D43" s="337"/>
      <c r="E43" s="337"/>
      <c r="F43" s="337"/>
      <c r="G43" s="337"/>
      <c r="H43" s="337"/>
      <c r="I43" s="337"/>
      <c r="J43" s="337"/>
      <c r="K43" s="337"/>
      <c r="L43" s="337"/>
      <c r="M43" s="337"/>
      <c r="N43" s="337"/>
      <c r="O43" s="337"/>
      <c r="P43" s="337"/>
      <c r="Q43" s="337"/>
      <c r="R43" s="337"/>
      <c r="S43" s="337"/>
      <c r="T43" s="337"/>
      <c r="U43" s="337"/>
      <c r="V43" s="337"/>
      <c r="W43" s="337"/>
      <c r="X43" s="337"/>
      <c r="Y43" s="337"/>
    </row>
    <row r="44" spans="2:50" x14ac:dyDescent="0.25">
      <c r="B44" s="337"/>
      <c r="C44" s="337"/>
      <c r="D44" s="337"/>
      <c r="E44" s="337"/>
      <c r="F44" s="337"/>
      <c r="G44" s="337"/>
      <c r="H44" s="337"/>
      <c r="I44" s="337"/>
      <c r="J44" s="337"/>
      <c r="K44" s="337"/>
      <c r="L44" s="337"/>
      <c r="M44" s="337"/>
      <c r="N44" s="337"/>
      <c r="O44" s="337"/>
      <c r="P44" s="337"/>
      <c r="Q44" s="337"/>
      <c r="R44" s="337"/>
      <c r="S44" s="337"/>
      <c r="T44" s="337"/>
      <c r="U44" s="337"/>
      <c r="V44" s="337"/>
      <c r="W44" s="337"/>
      <c r="X44" s="337"/>
      <c r="Y44" s="337"/>
    </row>
    <row r="45" spans="2:50" x14ac:dyDescent="0.25">
      <c r="B45" s="337"/>
      <c r="C45" s="337"/>
      <c r="D45" s="337"/>
      <c r="E45" s="337"/>
      <c r="F45" s="337"/>
      <c r="G45" s="337"/>
      <c r="H45" s="337"/>
      <c r="I45" s="337"/>
      <c r="J45" s="337"/>
      <c r="K45" s="337"/>
      <c r="L45" s="337"/>
      <c r="M45" s="337"/>
      <c r="N45" s="337"/>
      <c r="O45" s="337"/>
      <c r="P45" s="337"/>
      <c r="Q45" s="337"/>
      <c r="R45" s="337"/>
      <c r="S45" s="337"/>
      <c r="T45" s="337"/>
      <c r="U45" s="337"/>
      <c r="V45" s="337"/>
      <c r="W45" s="337"/>
      <c r="X45" s="337"/>
      <c r="Y45" s="337"/>
    </row>
    <row r="46" spans="2:50" x14ac:dyDescent="0.25">
      <c r="B46" s="337"/>
      <c r="C46" s="337"/>
      <c r="D46" s="337"/>
      <c r="E46" s="337"/>
      <c r="F46" s="337"/>
      <c r="G46" s="337"/>
      <c r="H46" s="337"/>
      <c r="I46" s="337"/>
      <c r="J46" s="337"/>
      <c r="K46" s="337"/>
      <c r="L46" s="337"/>
      <c r="M46" s="337"/>
      <c r="N46" s="337"/>
      <c r="O46" s="337"/>
      <c r="P46" s="337"/>
      <c r="Q46" s="337"/>
      <c r="R46" s="337"/>
      <c r="S46" s="337"/>
      <c r="T46" s="337"/>
      <c r="U46" s="337"/>
      <c r="V46" s="337"/>
      <c r="W46" s="337"/>
      <c r="X46" s="337"/>
      <c r="Y46" s="337"/>
    </row>
    <row r="47" spans="2:50" x14ac:dyDescent="0.25">
      <c r="B47" s="337"/>
      <c r="C47" s="337"/>
      <c r="D47" s="337"/>
      <c r="E47" s="337"/>
      <c r="F47" s="337"/>
      <c r="G47" s="337"/>
      <c r="H47" s="337"/>
      <c r="I47" s="337"/>
      <c r="J47" s="337"/>
      <c r="K47" s="337"/>
      <c r="L47" s="337"/>
      <c r="M47" s="337"/>
      <c r="N47" s="337"/>
      <c r="O47" s="337"/>
      <c r="P47" s="337"/>
      <c r="Q47" s="337"/>
      <c r="R47" s="337"/>
      <c r="S47" s="337"/>
      <c r="T47" s="337"/>
      <c r="U47" s="337"/>
      <c r="V47" s="337"/>
      <c r="W47" s="337"/>
      <c r="X47" s="337"/>
      <c r="Y47" s="337"/>
    </row>
    <row r="48" spans="2:50" x14ac:dyDescent="0.25">
      <c r="B48" s="337"/>
      <c r="C48" s="337"/>
      <c r="D48" s="337"/>
      <c r="E48" s="337"/>
      <c r="F48" s="337"/>
      <c r="G48" s="337"/>
      <c r="H48" s="337"/>
      <c r="I48" s="337"/>
      <c r="J48" s="337"/>
      <c r="K48" s="337"/>
      <c r="L48" s="337"/>
      <c r="M48" s="337"/>
      <c r="N48" s="337"/>
      <c r="O48" s="337"/>
      <c r="P48" s="337"/>
      <c r="Q48" s="337"/>
      <c r="R48" s="337"/>
      <c r="S48" s="337"/>
      <c r="T48" s="337"/>
      <c r="U48" s="337"/>
      <c r="V48" s="337"/>
      <c r="W48" s="337"/>
      <c r="X48" s="337"/>
      <c r="Y48" s="337"/>
    </row>
  </sheetData>
  <mergeCells count="22">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 ref="Y8:Z8"/>
    <mergeCell ref="B33:M33"/>
    <mergeCell ref="B34:P34"/>
    <mergeCell ref="B35:P35"/>
    <mergeCell ref="S7:T7"/>
    <mergeCell ref="V7:W7"/>
  </mergeCells>
  <printOptions horizontalCentered="1"/>
  <pageMargins left="0" right="0" top="0.43307086614173229" bottom="0.43307086614173229" header="0" footer="0"/>
  <pageSetup paperSize="9" scale="66" orientation="landscape" horizontalDpi="300" verticalDpi="300" r:id="rId1"/>
  <headerFooter alignWithMargins="0"/>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Hoja116">
    <tabColor theme="0"/>
    <pageSetUpPr fitToPage="1"/>
  </sheetPr>
  <dimension ref="A1:AJ55"/>
  <sheetViews>
    <sheetView topLeftCell="A8" zoomScale="90" zoomScaleNormal="90" workbookViewId="0"/>
  </sheetViews>
  <sheetFormatPr baseColWidth="10" defaultColWidth="11.453125" defaultRowHeight="14.5" x14ac:dyDescent="0.25"/>
  <cols>
    <col min="1" max="1" width="4" style="333" customWidth="1"/>
    <col min="2" max="2" width="32.26953125" style="333" customWidth="1"/>
    <col min="3" max="3" width="0.54296875" style="333" customWidth="1"/>
    <col min="4" max="4" width="17" style="333" customWidth="1"/>
    <col min="5" max="5" width="0.453125" style="333" customWidth="1"/>
    <col min="6" max="6" width="11.81640625" style="333" customWidth="1"/>
    <col min="7" max="7" width="11.26953125" style="333" customWidth="1"/>
    <col min="8" max="8" width="0.453125" style="333" customWidth="1"/>
    <col min="9" max="9" width="11.81640625" style="333" customWidth="1"/>
    <col min="10" max="10" width="9.81640625" style="333" customWidth="1"/>
    <col min="11" max="11" width="7.54296875" style="333" customWidth="1"/>
    <col min="12" max="12" width="8.453125" style="333" customWidth="1"/>
    <col min="13" max="13" width="6.1796875" style="333" customWidth="1"/>
    <col min="14" max="14" width="8.453125" style="333" customWidth="1"/>
    <col min="15" max="15" width="7.54296875" style="333" customWidth="1"/>
    <col min="16" max="16" width="8.453125" style="333" customWidth="1"/>
    <col min="17" max="17" width="6.1796875" style="333" customWidth="1"/>
    <col min="18" max="18" width="8.453125" style="333" customWidth="1"/>
    <col min="19" max="19" width="6.1796875" style="333" customWidth="1"/>
    <col min="20" max="22" width="8.453125" style="333" customWidth="1"/>
    <col min="23" max="23" width="6.1796875" style="333" customWidth="1"/>
    <col min="24" max="24" width="8.453125" style="333" customWidth="1"/>
    <col min="25" max="25" width="3.54296875" style="333" customWidth="1"/>
    <col min="26" max="26" width="1.453125" style="329" customWidth="1"/>
    <col min="27" max="27" width="1.81640625" style="329" customWidth="1"/>
    <col min="28" max="28" width="2.1796875" style="329" customWidth="1"/>
    <col min="29" max="29" width="11" style="396" customWidth="1"/>
    <col min="30" max="32" width="8.81640625" style="396" customWidth="1"/>
    <col min="33" max="33" width="2.453125" style="329" bestFit="1" customWidth="1"/>
    <col min="34" max="34" width="4.26953125" style="329" bestFit="1" customWidth="1"/>
    <col min="35" max="35" width="8.453125" style="329" bestFit="1" customWidth="1"/>
    <col min="36" max="36" width="4.26953125" style="333" bestFit="1" customWidth="1"/>
    <col min="37" max="16384" width="11.453125" style="333"/>
  </cols>
  <sheetData>
    <row r="1" spans="1:36" s="340" customFormat="1" x14ac:dyDescent="0.25">
      <c r="B1" s="311"/>
      <c r="C1" s="341"/>
      <c r="E1" s="341"/>
      <c r="F1" s="342" t="s">
        <v>135</v>
      </c>
      <c r="G1" s="342"/>
      <c r="H1" s="342"/>
      <c r="I1" s="342" t="s">
        <v>16</v>
      </c>
      <c r="Y1" s="331"/>
      <c r="Z1" s="331"/>
      <c r="AA1" s="331"/>
      <c r="AB1" s="331"/>
      <c r="AC1" s="396"/>
      <c r="AD1" s="396"/>
      <c r="AE1" s="342"/>
      <c r="AF1" s="342"/>
      <c r="AG1" s="311"/>
      <c r="AH1" s="311"/>
      <c r="AI1" s="311"/>
    </row>
    <row r="2" spans="1:36" s="343" customFormat="1" x14ac:dyDescent="0.35">
      <c r="B2" s="1392"/>
      <c r="C2" s="1392"/>
      <c r="Y2" s="331"/>
      <c r="Z2" s="331"/>
      <c r="AA2" s="331"/>
      <c r="AB2" s="331"/>
      <c r="AC2" s="396"/>
      <c r="AD2" s="396"/>
      <c r="AE2" s="556"/>
      <c r="AF2" s="556"/>
      <c r="AG2" s="891"/>
      <c r="AH2" s="891"/>
      <c r="AI2" s="891"/>
    </row>
    <row r="3" spans="1:36" s="345" customFormat="1" ht="42" customHeight="1" x14ac:dyDescent="0.25">
      <c r="B3" s="1393"/>
      <c r="C3" s="1393"/>
      <c r="Y3" s="331"/>
      <c r="Z3" s="331"/>
      <c r="AA3" s="331"/>
      <c r="AB3" s="331"/>
      <c r="AC3" s="396"/>
      <c r="AD3" s="396"/>
      <c r="AE3" s="556"/>
      <c r="AF3" s="556"/>
      <c r="AG3" s="891"/>
      <c r="AH3" s="891"/>
      <c r="AI3" s="891"/>
    </row>
    <row r="4" spans="1:36" s="345" customFormat="1" ht="24" customHeight="1" x14ac:dyDescent="0.25">
      <c r="A4" s="1464" t="s">
        <v>428</v>
      </c>
      <c r="B4" s="1464"/>
      <c r="C4" s="1464"/>
      <c r="D4" s="1464"/>
      <c r="E4" s="1464"/>
      <c r="F4" s="1464"/>
      <c r="G4" s="1464"/>
      <c r="H4" s="1464"/>
      <c r="I4" s="1464"/>
      <c r="J4" s="1464"/>
      <c r="K4" s="1464"/>
      <c r="L4" s="1464"/>
      <c r="M4" s="1464"/>
      <c r="N4" s="1464"/>
      <c r="O4" s="1464"/>
      <c r="P4" s="1464"/>
      <c r="Q4" s="1464"/>
      <c r="R4" s="1464"/>
      <c r="S4" s="1464"/>
      <c r="T4" s="1464"/>
      <c r="U4" s="1464"/>
      <c r="V4" s="1464"/>
      <c r="W4" s="1464"/>
      <c r="X4" s="1464"/>
      <c r="Y4" s="331"/>
      <c r="Z4" s="331"/>
      <c r="AA4" s="331"/>
      <c r="AB4" s="331"/>
      <c r="AC4" s="396"/>
      <c r="AD4" s="396"/>
      <c r="AE4" s="556"/>
      <c r="AF4" s="556"/>
      <c r="AG4" s="891"/>
      <c r="AH4" s="891"/>
      <c r="AI4" s="891"/>
    </row>
    <row r="5" spans="1:36" s="345" customFormat="1" x14ac:dyDescent="0.25">
      <c r="A5" s="492"/>
      <c r="B5" s="1420" t="str">
        <f>porsaad!$B$6</f>
        <v>Situación a 30 de noviembre de 2024</v>
      </c>
      <c r="C5" s="1420"/>
      <c r="D5" s="1420"/>
      <c r="E5" s="1420"/>
      <c r="F5" s="1420"/>
      <c r="G5" s="1420"/>
      <c r="H5" s="1420"/>
      <c r="I5" s="1420"/>
      <c r="J5" s="1420"/>
      <c r="K5" s="1420"/>
      <c r="L5" s="1420"/>
      <c r="M5" s="1420"/>
      <c r="N5" s="1420"/>
      <c r="O5" s="1420"/>
      <c r="P5" s="1420"/>
      <c r="Q5" s="1420"/>
      <c r="R5" s="1420"/>
      <c r="S5" s="1420"/>
      <c r="T5" s="1420"/>
      <c r="U5" s="1420"/>
      <c r="V5" s="1420"/>
      <c r="W5" s="1420"/>
      <c r="X5" s="1420"/>
      <c r="AC5" s="556"/>
      <c r="AD5" s="556"/>
      <c r="AE5" s="556"/>
      <c r="AF5" s="556"/>
      <c r="AG5" s="891"/>
    </row>
    <row r="6" spans="1:36" s="345" customFormat="1" ht="6.75" customHeight="1" x14ac:dyDescent="0.25">
      <c r="B6" s="1420"/>
      <c r="C6" s="1420"/>
      <c r="D6" s="1420"/>
      <c r="E6" s="1420"/>
      <c r="F6" s="1420"/>
      <c r="G6" s="1420"/>
      <c r="H6" s="1420"/>
      <c r="I6" s="1420"/>
      <c r="J6" s="1420"/>
      <c r="K6" s="1420"/>
      <c r="L6" s="1420"/>
      <c r="M6" s="1420"/>
      <c r="N6" s="1420"/>
      <c r="O6" s="1420"/>
      <c r="P6" s="1420"/>
      <c r="Q6" s="1420"/>
      <c r="R6" s="1420"/>
      <c r="S6" s="1420"/>
      <c r="T6" s="1420"/>
      <c r="U6" s="1420"/>
      <c r="V6" s="1420"/>
      <c r="W6" s="1420"/>
      <c r="X6" s="1420"/>
      <c r="Z6" s="891"/>
      <c r="AA6" s="891"/>
      <c r="AB6" s="891"/>
      <c r="AC6" s="556"/>
      <c r="AD6" s="556"/>
      <c r="AE6" s="556"/>
      <c r="AF6" s="556"/>
      <c r="AG6" s="891"/>
      <c r="AH6" s="891"/>
      <c r="AI6" s="891"/>
    </row>
    <row r="7" spans="1:36" s="322" customFormat="1" ht="3.75" customHeight="1" x14ac:dyDescent="0.25">
      <c r="A7" s="316"/>
      <c r="B7" s="1505" t="s">
        <v>12</v>
      </c>
      <c r="C7" s="437"/>
      <c r="D7" s="1563" t="s">
        <v>251</v>
      </c>
      <c r="E7" s="882"/>
      <c r="F7" s="1566"/>
      <c r="G7" s="1566"/>
      <c r="H7" s="882"/>
      <c r="I7" s="752"/>
      <c r="J7" s="752"/>
      <c r="K7" s="752"/>
      <c r="L7" s="752"/>
      <c r="M7" s="882"/>
      <c r="N7" s="882"/>
      <c r="O7" s="882"/>
      <c r="P7" s="882"/>
      <c r="Q7" s="882"/>
      <c r="R7" s="882"/>
      <c r="S7" s="889"/>
      <c r="T7" s="882"/>
      <c r="U7" s="882"/>
      <c r="V7" s="890"/>
      <c r="W7" s="1570"/>
      <c r="X7" s="1571"/>
      <c r="Z7" s="320"/>
      <c r="AA7" s="320"/>
      <c r="AB7" s="320"/>
      <c r="AC7" s="513"/>
      <c r="AD7" s="513"/>
      <c r="AE7" s="513"/>
      <c r="AF7" s="512"/>
      <c r="AG7" s="320"/>
      <c r="AH7" s="320"/>
      <c r="AI7" s="320"/>
    </row>
    <row r="8" spans="1:36" s="322" customFormat="1" ht="14.25" customHeight="1" x14ac:dyDescent="0.25">
      <c r="A8" s="316"/>
      <c r="B8" s="1561"/>
      <c r="C8" s="437"/>
      <c r="D8" s="1564"/>
      <c r="E8" s="437"/>
      <c r="F8" s="1550" t="s">
        <v>271</v>
      </c>
      <c r="G8" s="1567"/>
      <c r="H8" s="437"/>
      <c r="I8" s="1550" t="s">
        <v>272</v>
      </c>
      <c r="J8" s="1577"/>
      <c r="K8" s="1578" t="s">
        <v>372</v>
      </c>
      <c r="L8" s="1579"/>
      <c r="M8" s="1579"/>
      <c r="N8" s="1579"/>
      <c r="O8" s="1579"/>
      <c r="P8" s="1579"/>
      <c r="Q8" s="1579"/>
      <c r="R8" s="1579"/>
      <c r="S8" s="1579"/>
      <c r="T8" s="1579"/>
      <c r="U8" s="1579"/>
      <c r="V8" s="1579"/>
      <c r="W8" s="1579"/>
      <c r="X8" s="1580"/>
      <c r="Z8" s="320"/>
      <c r="AA8" s="320"/>
      <c r="AB8" s="320"/>
      <c r="AC8" s="513"/>
      <c r="AD8" s="513"/>
      <c r="AE8" s="513"/>
      <c r="AF8" s="513"/>
      <c r="AG8" s="320"/>
      <c r="AH8" s="320"/>
      <c r="AI8" s="320"/>
    </row>
    <row r="9" spans="1:36" s="322" customFormat="1" ht="28.5" customHeight="1" x14ac:dyDescent="0.25">
      <c r="A9" s="316"/>
      <c r="B9" s="1561"/>
      <c r="C9" s="437"/>
      <c r="D9" s="1565"/>
      <c r="E9" s="437"/>
      <c r="F9" s="1568"/>
      <c r="G9" s="1569"/>
      <c r="H9" s="437"/>
      <c r="I9" s="1568"/>
      <c r="J9" s="1575"/>
      <c r="K9" s="1572" t="s">
        <v>373</v>
      </c>
      <c r="L9" s="1573"/>
      <c r="M9" s="1574" t="s">
        <v>374</v>
      </c>
      <c r="N9" s="1575"/>
      <c r="O9" s="1572" t="s">
        <v>375</v>
      </c>
      <c r="P9" s="1573"/>
      <c r="Q9" s="1574" t="s">
        <v>376</v>
      </c>
      <c r="R9" s="1575"/>
      <c r="S9" s="1574" t="s">
        <v>377</v>
      </c>
      <c r="T9" s="1468"/>
      <c r="U9" s="1386" t="s">
        <v>113</v>
      </c>
      <c r="V9" s="1581"/>
      <c r="W9" s="1386" t="s">
        <v>378</v>
      </c>
      <c r="X9" s="1576"/>
      <c r="Z9" s="320"/>
      <c r="AA9" s="320"/>
      <c r="AB9" s="320"/>
      <c r="AC9" s="513"/>
      <c r="AD9" s="513"/>
      <c r="AE9" s="513"/>
      <c r="AF9" s="513"/>
      <c r="AG9" s="320"/>
      <c r="AH9" s="320"/>
      <c r="AI9" s="320"/>
    </row>
    <row r="10" spans="1:36" s="322" customFormat="1" ht="22.5" customHeight="1" x14ac:dyDescent="0.25">
      <c r="A10" s="316"/>
      <c r="B10" s="1562"/>
      <c r="C10" s="437"/>
      <c r="D10" s="899" t="s">
        <v>9</v>
      </c>
      <c r="E10" s="883"/>
      <c r="F10" s="901" t="s">
        <v>9</v>
      </c>
      <c r="G10" s="876" t="s">
        <v>273</v>
      </c>
      <c r="H10" s="898"/>
      <c r="I10" s="791" t="s">
        <v>9</v>
      </c>
      <c r="J10" s="902" t="s">
        <v>273</v>
      </c>
      <c r="K10" s="903" t="s">
        <v>9</v>
      </c>
      <c r="L10" s="902" t="s">
        <v>379</v>
      </c>
      <c r="M10" s="903" t="s">
        <v>9</v>
      </c>
      <c r="N10" s="903" t="s">
        <v>379</v>
      </c>
      <c r="O10" s="903" t="s">
        <v>9</v>
      </c>
      <c r="P10" s="903" t="s">
        <v>379</v>
      </c>
      <c r="Q10" s="903" t="s">
        <v>9</v>
      </c>
      <c r="R10" s="903" t="s">
        <v>379</v>
      </c>
      <c r="S10" s="880" t="s">
        <v>9</v>
      </c>
      <c r="T10" s="790" t="s">
        <v>379</v>
      </c>
      <c r="U10" s="900" t="s">
        <v>9</v>
      </c>
      <c r="V10" s="903" t="s">
        <v>379</v>
      </c>
      <c r="W10" s="902" t="s">
        <v>9</v>
      </c>
      <c r="X10" s="790" t="s">
        <v>379</v>
      </c>
      <c r="Z10" s="320"/>
      <c r="AA10" s="320"/>
      <c r="AB10" s="320"/>
      <c r="AC10" s="568" t="s">
        <v>208</v>
      </c>
      <c r="AD10" s="602" t="s">
        <v>388</v>
      </c>
      <c r="AE10" s="603" t="s">
        <v>389</v>
      </c>
      <c r="AF10" s="513"/>
      <c r="AG10" s="320"/>
      <c r="AH10" s="320"/>
      <c r="AI10" s="320"/>
    </row>
    <row r="11" spans="1:36" s="328" customFormat="1" ht="3" customHeight="1" x14ac:dyDescent="0.25">
      <c r="A11" s="326"/>
      <c r="B11" s="327"/>
      <c r="D11" s="327"/>
      <c r="F11" s="327"/>
      <c r="G11" s="327"/>
      <c r="I11" s="327"/>
      <c r="J11" s="327"/>
      <c r="K11" s="319"/>
      <c r="L11" s="348"/>
      <c r="M11" s="329"/>
      <c r="N11" s="329"/>
      <c r="O11" s="329"/>
      <c r="P11" s="329"/>
      <c r="Q11" s="329"/>
      <c r="R11" s="329"/>
      <c r="S11" s="329"/>
      <c r="T11" s="329"/>
      <c r="U11" s="329"/>
      <c r="V11" s="329"/>
      <c r="W11" s="326"/>
      <c r="X11" s="327"/>
      <c r="Z11" s="329"/>
      <c r="AA11" s="329"/>
      <c r="AB11" s="329"/>
      <c r="AC11" s="604">
        <v>44286</v>
      </c>
      <c r="AD11" s="602">
        <v>27240</v>
      </c>
      <c r="AE11" s="602">
        <v>16097</v>
      </c>
      <c r="AF11" s="396"/>
      <c r="AG11" s="329"/>
      <c r="AH11" s="329"/>
      <c r="AI11" s="329"/>
    </row>
    <row r="12" spans="1:36" s="331" customFormat="1" x14ac:dyDescent="0.35">
      <c r="A12" s="330"/>
      <c r="B12" s="755" t="s">
        <v>8</v>
      </c>
      <c r="C12" s="350"/>
      <c r="D12" s="892">
        <v>291702</v>
      </c>
      <c r="E12" s="350"/>
      <c r="F12" s="758">
        <v>5841</v>
      </c>
      <c r="G12" s="759">
        <v>2.0023859966678321</v>
      </c>
      <c r="H12" s="350"/>
      <c r="I12" s="758">
        <v>2153</v>
      </c>
      <c r="J12" s="759">
        <v>0.73808201520730055</v>
      </c>
      <c r="K12" s="758">
        <v>1961</v>
      </c>
      <c r="L12" s="759">
        <v>91.082210868555507</v>
      </c>
      <c r="M12" s="758">
        <v>25</v>
      </c>
      <c r="N12" s="759">
        <v>1.1611704598235022</v>
      </c>
      <c r="O12" s="758">
        <v>28</v>
      </c>
      <c r="P12" s="759">
        <v>1.3005109150023224</v>
      </c>
      <c r="Q12" s="758">
        <v>109</v>
      </c>
      <c r="R12" s="759">
        <v>5.062703204830469</v>
      </c>
      <c r="S12" s="758">
        <v>0</v>
      </c>
      <c r="T12" s="759">
        <v>0</v>
      </c>
      <c r="U12" s="758">
        <v>0</v>
      </c>
      <c r="V12" s="759">
        <v>0</v>
      </c>
      <c r="W12" s="758">
        <v>30</v>
      </c>
      <c r="X12" s="759">
        <f t="shared" ref="X12:X29" si="0">W12/$I12*100</f>
        <v>1.3934045517882026</v>
      </c>
      <c r="Z12" s="360"/>
      <c r="AA12" s="360"/>
      <c r="AB12" s="360"/>
      <c r="AC12" s="604">
        <v>44316</v>
      </c>
      <c r="AD12" s="602">
        <v>23620</v>
      </c>
      <c r="AE12" s="602">
        <v>14066</v>
      </c>
      <c r="AF12" s="567"/>
      <c r="AG12" s="360"/>
      <c r="AH12" s="360"/>
      <c r="AI12" s="361"/>
      <c r="AJ12" s="607"/>
    </row>
    <row r="13" spans="1:36" s="331" customFormat="1" x14ac:dyDescent="0.35">
      <c r="A13" s="330"/>
      <c r="B13" s="763" t="s">
        <v>7</v>
      </c>
      <c r="C13" s="350"/>
      <c r="D13" s="893">
        <v>44856</v>
      </c>
      <c r="E13" s="350"/>
      <c r="F13" s="765">
        <v>1132</v>
      </c>
      <c r="G13" s="766">
        <v>2.5236311753165688</v>
      </c>
      <c r="H13" s="350"/>
      <c r="I13" s="765">
        <v>532</v>
      </c>
      <c r="J13" s="766">
        <v>1.1860174781523096</v>
      </c>
      <c r="K13" s="765">
        <v>512</v>
      </c>
      <c r="L13" s="766">
        <v>96.240601503759393</v>
      </c>
      <c r="M13" s="765">
        <v>11</v>
      </c>
      <c r="N13" s="766">
        <v>2.0676691729323307</v>
      </c>
      <c r="O13" s="765">
        <v>0</v>
      </c>
      <c r="P13" s="766">
        <v>0</v>
      </c>
      <c r="Q13" s="765">
        <v>0</v>
      </c>
      <c r="R13" s="766">
        <v>0</v>
      </c>
      <c r="S13" s="765">
        <v>1</v>
      </c>
      <c r="T13" s="766">
        <v>0.18796992481203006</v>
      </c>
      <c r="U13" s="765">
        <v>6</v>
      </c>
      <c r="V13" s="766">
        <v>1.1278195488721803</v>
      </c>
      <c r="W13" s="765">
        <v>2</v>
      </c>
      <c r="X13" s="766">
        <f t="shared" si="0"/>
        <v>0.37593984962406013</v>
      </c>
      <c r="Z13" s="360"/>
      <c r="AA13" s="360"/>
      <c r="AB13" s="360"/>
      <c r="AC13" s="604">
        <v>44347</v>
      </c>
      <c r="AD13" s="602">
        <v>21534</v>
      </c>
      <c r="AE13" s="602">
        <v>12150</v>
      </c>
      <c r="AF13" s="567"/>
      <c r="AG13" s="360"/>
      <c r="AH13" s="360"/>
      <c r="AI13" s="361"/>
      <c r="AJ13" s="607"/>
    </row>
    <row r="14" spans="1:36" s="331" customFormat="1" x14ac:dyDescent="0.35">
      <c r="A14" s="330"/>
      <c r="B14" s="763" t="s">
        <v>37</v>
      </c>
      <c r="C14" s="350"/>
      <c r="D14" s="893">
        <v>32810</v>
      </c>
      <c r="E14" s="350"/>
      <c r="F14" s="765">
        <v>1118</v>
      </c>
      <c r="G14" s="766">
        <v>3.4074977141115514</v>
      </c>
      <c r="H14" s="350"/>
      <c r="I14" s="765">
        <v>418</v>
      </c>
      <c r="J14" s="766">
        <v>1.2740018287107591</v>
      </c>
      <c r="K14" s="765">
        <v>376</v>
      </c>
      <c r="L14" s="766">
        <v>89.952153110047846</v>
      </c>
      <c r="M14" s="765">
        <v>6</v>
      </c>
      <c r="N14" s="766">
        <v>1.4354066985645932</v>
      </c>
      <c r="O14" s="765">
        <v>33</v>
      </c>
      <c r="P14" s="766">
        <v>7.8947368421052628</v>
      </c>
      <c r="Q14" s="765">
        <v>0</v>
      </c>
      <c r="R14" s="766">
        <v>0</v>
      </c>
      <c r="S14" s="765">
        <v>0</v>
      </c>
      <c r="T14" s="766">
        <v>0</v>
      </c>
      <c r="U14" s="765">
        <v>2</v>
      </c>
      <c r="V14" s="766">
        <v>0.4784688995215311</v>
      </c>
      <c r="W14" s="765">
        <v>1</v>
      </c>
      <c r="X14" s="766">
        <f t="shared" si="0"/>
        <v>0.23923444976076555</v>
      </c>
      <c r="Z14" s="360"/>
      <c r="AA14" s="360"/>
      <c r="AB14" s="360"/>
      <c r="AC14" s="604">
        <v>44377</v>
      </c>
      <c r="AD14" s="602">
        <v>21833</v>
      </c>
      <c r="AE14" s="602">
        <v>13954</v>
      </c>
      <c r="AF14" s="567"/>
      <c r="AG14" s="360"/>
      <c r="AH14" s="360"/>
      <c r="AI14" s="361"/>
      <c r="AJ14" s="607"/>
    </row>
    <row r="15" spans="1:36" s="331" customFormat="1" x14ac:dyDescent="0.35">
      <c r="A15" s="330"/>
      <c r="B15" s="763" t="s">
        <v>38</v>
      </c>
      <c r="C15" s="350"/>
      <c r="D15" s="893">
        <v>31849</v>
      </c>
      <c r="E15" s="350"/>
      <c r="F15" s="765">
        <v>549</v>
      </c>
      <c r="G15" s="766">
        <v>1.7237589877233193</v>
      </c>
      <c r="H15" s="350"/>
      <c r="I15" s="765">
        <v>405</v>
      </c>
      <c r="J15" s="766">
        <v>1.2716254827467111</v>
      </c>
      <c r="K15" s="765">
        <v>321</v>
      </c>
      <c r="L15" s="766">
        <v>79.259259259259267</v>
      </c>
      <c r="M15" s="765">
        <v>7</v>
      </c>
      <c r="N15" s="766">
        <v>1.728395061728395</v>
      </c>
      <c r="O15" s="765">
        <v>64</v>
      </c>
      <c r="P15" s="766">
        <v>15.802469135802468</v>
      </c>
      <c r="Q15" s="765">
        <v>0</v>
      </c>
      <c r="R15" s="766">
        <v>0</v>
      </c>
      <c r="S15" s="765">
        <v>3</v>
      </c>
      <c r="T15" s="766">
        <v>0.74074074074074081</v>
      </c>
      <c r="U15" s="765">
        <v>10</v>
      </c>
      <c r="V15" s="766">
        <v>2.4691358024691357</v>
      </c>
      <c r="W15" s="765">
        <v>0</v>
      </c>
      <c r="X15" s="766">
        <f t="shared" si="0"/>
        <v>0</v>
      </c>
      <c r="Z15" s="360"/>
      <c r="AA15" s="360"/>
      <c r="AB15" s="360"/>
      <c r="AC15" s="604">
        <v>44408</v>
      </c>
      <c r="AD15" s="602">
        <v>25882</v>
      </c>
      <c r="AE15" s="602">
        <v>13248</v>
      </c>
      <c r="AF15" s="567"/>
      <c r="AG15" s="360"/>
      <c r="AH15" s="360"/>
      <c r="AI15" s="361"/>
      <c r="AJ15" s="607"/>
    </row>
    <row r="16" spans="1:36" s="331" customFormat="1" x14ac:dyDescent="0.35">
      <c r="A16" s="330"/>
      <c r="B16" s="763" t="s">
        <v>6</v>
      </c>
      <c r="C16" s="350"/>
      <c r="D16" s="893">
        <v>44273</v>
      </c>
      <c r="E16" s="350"/>
      <c r="F16" s="765">
        <v>884</v>
      </c>
      <c r="G16" s="766">
        <v>1.9967022790414024</v>
      </c>
      <c r="H16" s="350"/>
      <c r="I16" s="765">
        <v>439</v>
      </c>
      <c r="J16" s="766">
        <v>0.99157500056467829</v>
      </c>
      <c r="K16" s="765">
        <v>382</v>
      </c>
      <c r="L16" s="766">
        <v>87.015945330296134</v>
      </c>
      <c r="M16" s="765">
        <v>7</v>
      </c>
      <c r="N16" s="766">
        <v>1.5945330296127564</v>
      </c>
      <c r="O16" s="765">
        <v>44</v>
      </c>
      <c r="P16" s="766">
        <v>10.022779043280181</v>
      </c>
      <c r="Q16" s="765">
        <v>0</v>
      </c>
      <c r="R16" s="766">
        <v>0</v>
      </c>
      <c r="S16" s="765">
        <v>0</v>
      </c>
      <c r="T16" s="766">
        <v>0</v>
      </c>
      <c r="U16" s="765">
        <v>5</v>
      </c>
      <c r="V16" s="766">
        <v>1.1389521640091116</v>
      </c>
      <c r="W16" s="765">
        <v>1</v>
      </c>
      <c r="X16" s="766">
        <f t="shared" si="0"/>
        <v>0.22779043280182232</v>
      </c>
      <c r="Z16" s="360"/>
      <c r="AA16" s="360"/>
      <c r="AB16" s="360"/>
      <c r="AC16" s="604">
        <v>44439</v>
      </c>
      <c r="AD16" s="602">
        <v>15551</v>
      </c>
      <c r="AE16" s="602">
        <v>13247</v>
      </c>
      <c r="AF16" s="567"/>
      <c r="AG16" s="360"/>
      <c r="AH16" s="360"/>
      <c r="AI16" s="361"/>
      <c r="AJ16" s="607"/>
    </row>
    <row r="17" spans="1:36" s="331" customFormat="1" x14ac:dyDescent="0.35">
      <c r="A17" s="330"/>
      <c r="B17" s="763" t="s">
        <v>5</v>
      </c>
      <c r="C17" s="350"/>
      <c r="D17" s="894">
        <v>18285</v>
      </c>
      <c r="E17" s="350"/>
      <c r="F17" s="765">
        <v>439</v>
      </c>
      <c r="G17" s="766">
        <v>2.400875034181023</v>
      </c>
      <c r="H17" s="350"/>
      <c r="I17" s="765">
        <v>163</v>
      </c>
      <c r="J17" s="766">
        <v>0.89144107191687172</v>
      </c>
      <c r="K17" s="769">
        <v>161</v>
      </c>
      <c r="L17" s="766">
        <v>98.773006134969322</v>
      </c>
      <c r="M17" s="769">
        <v>1</v>
      </c>
      <c r="N17" s="766">
        <v>0.61349693251533743</v>
      </c>
      <c r="O17" s="769">
        <v>1</v>
      </c>
      <c r="P17" s="766">
        <v>0.61349693251533743</v>
      </c>
      <c r="Q17" s="769">
        <v>0</v>
      </c>
      <c r="R17" s="766">
        <v>0</v>
      </c>
      <c r="S17" s="769">
        <v>0</v>
      </c>
      <c r="T17" s="766">
        <v>0</v>
      </c>
      <c r="U17" s="769">
        <v>0</v>
      </c>
      <c r="V17" s="766">
        <v>0</v>
      </c>
      <c r="W17" s="769">
        <v>0</v>
      </c>
      <c r="X17" s="766">
        <f t="shared" si="0"/>
        <v>0</v>
      </c>
      <c r="Z17" s="360"/>
      <c r="AA17" s="360"/>
      <c r="AB17" s="360"/>
      <c r="AC17" s="604">
        <v>44469</v>
      </c>
      <c r="AD17" s="602">
        <v>29199</v>
      </c>
      <c r="AE17" s="602">
        <v>15187</v>
      </c>
      <c r="AF17" s="567"/>
      <c r="AG17" s="360"/>
      <c r="AH17" s="360"/>
      <c r="AI17" s="361"/>
      <c r="AJ17" s="607"/>
    </row>
    <row r="18" spans="1:36" s="331" customFormat="1" x14ac:dyDescent="0.35">
      <c r="A18" s="330"/>
      <c r="B18" s="763" t="s">
        <v>4</v>
      </c>
      <c r="C18" s="350"/>
      <c r="D18" s="893">
        <v>125746</v>
      </c>
      <c r="E18" s="350"/>
      <c r="F18" s="765">
        <v>1566</v>
      </c>
      <c r="G18" s="766">
        <v>1.2453676458893326</v>
      </c>
      <c r="H18" s="350"/>
      <c r="I18" s="765">
        <v>1271</v>
      </c>
      <c r="J18" s="766">
        <v>1.0107677381387876</v>
      </c>
      <c r="K18" s="765">
        <v>1199</v>
      </c>
      <c r="L18" s="766">
        <v>94.335169158143202</v>
      </c>
      <c r="M18" s="765">
        <v>39</v>
      </c>
      <c r="N18" s="766">
        <v>3.068450039339103</v>
      </c>
      <c r="O18" s="765">
        <v>0</v>
      </c>
      <c r="P18" s="766">
        <v>0</v>
      </c>
      <c r="Q18" s="765">
        <v>1</v>
      </c>
      <c r="R18" s="766">
        <v>7.8678206136900075E-2</v>
      </c>
      <c r="S18" s="765">
        <v>0</v>
      </c>
      <c r="T18" s="766">
        <v>0</v>
      </c>
      <c r="U18" s="765">
        <v>27</v>
      </c>
      <c r="V18" s="766">
        <v>2.1243115656963023</v>
      </c>
      <c r="W18" s="765">
        <v>5</v>
      </c>
      <c r="X18" s="766">
        <f t="shared" si="0"/>
        <v>0.39339103068450038</v>
      </c>
      <c r="Z18" s="360"/>
      <c r="AA18" s="360"/>
      <c r="AB18" s="360"/>
      <c r="AC18" s="604">
        <v>44500</v>
      </c>
      <c r="AD18" s="602">
        <v>26213</v>
      </c>
      <c r="AE18" s="602">
        <v>13678</v>
      </c>
      <c r="AF18" s="567"/>
      <c r="AG18" s="360"/>
      <c r="AH18" s="360"/>
      <c r="AI18" s="361"/>
      <c r="AJ18" s="607"/>
    </row>
    <row r="19" spans="1:36" s="331" customFormat="1" x14ac:dyDescent="0.35">
      <c r="A19" s="330"/>
      <c r="B19" s="763" t="s">
        <v>40</v>
      </c>
      <c r="C19" s="350"/>
      <c r="D19" s="893">
        <v>76774</v>
      </c>
      <c r="E19" s="350"/>
      <c r="F19" s="765">
        <v>1919</v>
      </c>
      <c r="G19" s="766">
        <v>2.4995441164977725</v>
      </c>
      <c r="H19" s="350"/>
      <c r="I19" s="765">
        <v>873</v>
      </c>
      <c r="J19" s="766">
        <v>1.1371037069841352</v>
      </c>
      <c r="K19" s="765">
        <v>785</v>
      </c>
      <c r="L19" s="766">
        <v>89.919816723940443</v>
      </c>
      <c r="M19" s="765">
        <v>21</v>
      </c>
      <c r="N19" s="766">
        <v>2.4054982817869419</v>
      </c>
      <c r="O19" s="765">
        <v>10</v>
      </c>
      <c r="P19" s="766">
        <v>1.1454753722794959</v>
      </c>
      <c r="Q19" s="765">
        <v>6</v>
      </c>
      <c r="R19" s="766">
        <v>0.6872852233676976</v>
      </c>
      <c r="S19" s="765">
        <v>0</v>
      </c>
      <c r="T19" s="766">
        <v>0</v>
      </c>
      <c r="U19" s="765">
        <v>22</v>
      </c>
      <c r="V19" s="766">
        <v>2.5200458190148911</v>
      </c>
      <c r="W19" s="765">
        <v>29</v>
      </c>
      <c r="X19" s="766">
        <f t="shared" si="0"/>
        <v>3.3218785796105386</v>
      </c>
      <c r="Z19" s="360"/>
      <c r="AA19" s="360"/>
      <c r="AB19" s="360"/>
      <c r="AC19" s="604">
        <v>44530</v>
      </c>
      <c r="AD19" s="602">
        <v>25655</v>
      </c>
      <c r="AE19" s="602">
        <v>14422</v>
      </c>
      <c r="AF19" s="567"/>
      <c r="AG19" s="360"/>
      <c r="AH19" s="360"/>
      <c r="AI19" s="361"/>
      <c r="AJ19" s="607"/>
    </row>
    <row r="20" spans="1:36" s="331" customFormat="1" x14ac:dyDescent="0.35">
      <c r="A20" s="330"/>
      <c r="B20" s="763" t="s">
        <v>41</v>
      </c>
      <c r="C20" s="350"/>
      <c r="D20" s="893">
        <v>227099</v>
      </c>
      <c r="E20" s="350"/>
      <c r="F20" s="765">
        <v>4697</v>
      </c>
      <c r="G20" s="766">
        <v>2.0682609786921122</v>
      </c>
      <c r="H20" s="350"/>
      <c r="I20" s="765">
        <v>2714</v>
      </c>
      <c r="J20" s="766">
        <v>1.1950735141942501</v>
      </c>
      <c r="K20" s="765">
        <v>2142</v>
      </c>
      <c r="L20" s="766">
        <v>78.924097273397194</v>
      </c>
      <c r="M20" s="765">
        <v>10</v>
      </c>
      <c r="N20" s="766">
        <v>0.36845983787767134</v>
      </c>
      <c r="O20" s="765">
        <v>505</v>
      </c>
      <c r="P20" s="766">
        <v>18.607221812822402</v>
      </c>
      <c r="Q20" s="765">
        <v>0</v>
      </c>
      <c r="R20" s="766">
        <v>0</v>
      </c>
      <c r="S20" s="765">
        <v>5</v>
      </c>
      <c r="T20" s="766">
        <v>0.18422991893883567</v>
      </c>
      <c r="U20" s="765">
        <v>47</v>
      </c>
      <c r="V20" s="766">
        <v>1.7317612380250553</v>
      </c>
      <c r="W20" s="765">
        <v>5</v>
      </c>
      <c r="X20" s="766">
        <f t="shared" si="0"/>
        <v>0.18422991893883567</v>
      </c>
      <c r="Z20" s="360"/>
      <c r="AA20" s="360"/>
      <c r="AB20" s="360"/>
      <c r="AC20" s="604">
        <v>44561</v>
      </c>
      <c r="AD20" s="602">
        <v>24712</v>
      </c>
      <c r="AE20" s="602">
        <v>14501</v>
      </c>
      <c r="AF20" s="567"/>
      <c r="AG20" s="360"/>
      <c r="AH20" s="360"/>
      <c r="AI20" s="361"/>
      <c r="AJ20" s="607"/>
    </row>
    <row r="21" spans="1:36" s="331" customFormat="1" x14ac:dyDescent="0.35">
      <c r="A21" s="330"/>
      <c r="B21" s="763" t="s">
        <v>3</v>
      </c>
      <c r="C21" s="350"/>
      <c r="D21" s="893">
        <v>163267</v>
      </c>
      <c r="E21" s="350"/>
      <c r="F21" s="765">
        <v>4407</v>
      </c>
      <c r="G21" s="766">
        <v>2.6992594951827376</v>
      </c>
      <c r="H21" s="350"/>
      <c r="I21" s="765">
        <v>1703</v>
      </c>
      <c r="J21" s="766">
        <v>1.0430766780794649</v>
      </c>
      <c r="K21" s="765">
        <v>1538</v>
      </c>
      <c r="L21" s="766">
        <v>90.311215502055191</v>
      </c>
      <c r="M21" s="765">
        <v>16</v>
      </c>
      <c r="N21" s="766">
        <v>0.93951849677040511</v>
      </c>
      <c r="O21" s="765">
        <v>129</v>
      </c>
      <c r="P21" s="766">
        <v>7.574867880211392</v>
      </c>
      <c r="Q21" s="765">
        <v>7</v>
      </c>
      <c r="R21" s="766">
        <v>0.41103934233705219</v>
      </c>
      <c r="S21" s="765">
        <v>2</v>
      </c>
      <c r="T21" s="766">
        <v>0.11743981209630064</v>
      </c>
      <c r="U21" s="765">
        <v>0</v>
      </c>
      <c r="V21" s="766">
        <v>0</v>
      </c>
      <c r="W21" s="765">
        <v>11</v>
      </c>
      <c r="X21" s="766">
        <f t="shared" si="0"/>
        <v>0.64591896652965353</v>
      </c>
      <c r="Z21" s="360"/>
      <c r="AA21" s="360"/>
      <c r="AB21" s="360"/>
      <c r="AC21" s="604">
        <v>44592</v>
      </c>
      <c r="AD21" s="602">
        <v>15800</v>
      </c>
      <c r="AE21" s="602">
        <v>18653</v>
      </c>
      <c r="AF21" s="567"/>
      <c r="AG21" s="360"/>
      <c r="AH21" s="360"/>
      <c r="AI21" s="361"/>
      <c r="AJ21" s="607"/>
    </row>
    <row r="22" spans="1:36" s="331" customFormat="1" x14ac:dyDescent="0.35">
      <c r="A22" s="330"/>
      <c r="B22" s="763" t="s">
        <v>2</v>
      </c>
      <c r="C22" s="350"/>
      <c r="D22" s="893">
        <v>37195</v>
      </c>
      <c r="E22" s="350"/>
      <c r="F22" s="765">
        <v>872</v>
      </c>
      <c r="G22" s="766">
        <v>2.3444011291840301</v>
      </c>
      <c r="H22" s="350"/>
      <c r="I22" s="765">
        <v>421</v>
      </c>
      <c r="J22" s="766">
        <v>1.1318725635166016</v>
      </c>
      <c r="K22" s="765">
        <v>321</v>
      </c>
      <c r="L22" s="766">
        <v>76.24703087885986</v>
      </c>
      <c r="M22" s="765">
        <v>8</v>
      </c>
      <c r="N22" s="766">
        <v>1.9002375296912115</v>
      </c>
      <c r="O22" s="765">
        <v>45</v>
      </c>
      <c r="P22" s="766">
        <v>10.688836104513063</v>
      </c>
      <c r="Q22" s="765">
        <v>9</v>
      </c>
      <c r="R22" s="766">
        <v>2.1377672209026128</v>
      </c>
      <c r="S22" s="765">
        <v>0</v>
      </c>
      <c r="T22" s="766">
        <v>0</v>
      </c>
      <c r="U22" s="765">
        <v>10</v>
      </c>
      <c r="V22" s="766">
        <v>2.3752969121140142</v>
      </c>
      <c r="W22" s="765">
        <v>28</v>
      </c>
      <c r="X22" s="766">
        <f t="shared" si="0"/>
        <v>6.6508313539192399</v>
      </c>
      <c r="Z22" s="360"/>
      <c r="AA22" s="360"/>
      <c r="AB22" s="360"/>
      <c r="AC22" s="604">
        <v>44620</v>
      </c>
      <c r="AD22" s="602">
        <v>21660</v>
      </c>
      <c r="AE22" s="602">
        <v>18762</v>
      </c>
      <c r="AF22" s="567"/>
      <c r="AG22" s="360"/>
      <c r="AH22" s="360"/>
      <c r="AI22" s="361"/>
      <c r="AJ22" s="607"/>
    </row>
    <row r="23" spans="1:36" s="331" customFormat="1" x14ac:dyDescent="0.35">
      <c r="A23" s="330"/>
      <c r="B23" s="763" t="s">
        <v>35</v>
      </c>
      <c r="C23" s="350"/>
      <c r="D23" s="893">
        <v>77075</v>
      </c>
      <c r="E23" s="350"/>
      <c r="F23" s="765">
        <v>1341</v>
      </c>
      <c r="G23" s="766">
        <v>1.7398637690561141</v>
      </c>
      <c r="H23" s="350"/>
      <c r="I23" s="765">
        <v>829</v>
      </c>
      <c r="J23" s="766">
        <v>1.0755757379176127</v>
      </c>
      <c r="K23" s="765">
        <v>819</v>
      </c>
      <c r="L23" s="766">
        <v>98.793727382388425</v>
      </c>
      <c r="M23" s="765">
        <v>8</v>
      </c>
      <c r="N23" s="766">
        <v>0.96501809408926409</v>
      </c>
      <c r="O23" s="765">
        <v>0</v>
      </c>
      <c r="P23" s="766">
        <v>0</v>
      </c>
      <c r="Q23" s="765">
        <v>2</v>
      </c>
      <c r="R23" s="766">
        <v>0.24125452352231602</v>
      </c>
      <c r="S23" s="765">
        <v>0</v>
      </c>
      <c r="T23" s="766">
        <v>0</v>
      </c>
      <c r="U23" s="765">
        <v>0</v>
      </c>
      <c r="V23" s="766">
        <v>0</v>
      </c>
      <c r="W23" s="765">
        <v>0</v>
      </c>
      <c r="X23" s="766">
        <f t="shared" si="0"/>
        <v>0</v>
      </c>
      <c r="Z23" s="360"/>
      <c r="AA23" s="360"/>
      <c r="AB23" s="360"/>
      <c r="AC23" s="604">
        <v>44651</v>
      </c>
      <c r="AD23" s="602">
        <v>28954</v>
      </c>
      <c r="AE23" s="602">
        <v>17183</v>
      </c>
      <c r="AF23" s="567"/>
      <c r="AG23" s="360"/>
      <c r="AH23" s="360"/>
      <c r="AI23" s="361"/>
      <c r="AJ23" s="607"/>
    </row>
    <row r="24" spans="1:36" s="331" customFormat="1" x14ac:dyDescent="0.35">
      <c r="A24" s="330"/>
      <c r="B24" s="763" t="s">
        <v>42</v>
      </c>
      <c r="C24" s="350"/>
      <c r="D24" s="893">
        <v>189638</v>
      </c>
      <c r="E24" s="350"/>
      <c r="F24" s="765">
        <v>3888</v>
      </c>
      <c r="G24" s="766">
        <v>2.0502220019194461</v>
      </c>
      <c r="H24" s="350"/>
      <c r="I24" s="765">
        <v>2173</v>
      </c>
      <c r="J24" s="766">
        <v>1.1458673894472626</v>
      </c>
      <c r="K24" s="765">
        <v>1655</v>
      </c>
      <c r="L24" s="766">
        <v>76.161988034974698</v>
      </c>
      <c r="M24" s="765">
        <v>80</v>
      </c>
      <c r="N24" s="766">
        <v>3.6815462494247582</v>
      </c>
      <c r="O24" s="765">
        <v>0</v>
      </c>
      <c r="P24" s="766">
        <v>0</v>
      </c>
      <c r="Q24" s="765">
        <v>0</v>
      </c>
      <c r="R24" s="766">
        <v>0</v>
      </c>
      <c r="S24" s="765">
        <v>0</v>
      </c>
      <c r="T24" s="766">
        <v>0</v>
      </c>
      <c r="U24" s="765">
        <v>9</v>
      </c>
      <c r="V24" s="766">
        <v>0.41417395306028537</v>
      </c>
      <c r="W24" s="765">
        <v>429</v>
      </c>
      <c r="X24" s="766">
        <f t="shared" si="0"/>
        <v>19.742291762540269</v>
      </c>
      <c r="Z24" s="360"/>
      <c r="AA24" s="360"/>
      <c r="AB24" s="360"/>
      <c r="AC24" s="604">
        <v>44681</v>
      </c>
      <c r="AD24" s="602">
        <v>20498</v>
      </c>
      <c r="AE24" s="602">
        <v>16055</v>
      </c>
      <c r="AF24" s="567"/>
      <c r="AG24" s="360"/>
      <c r="AH24" s="360"/>
      <c r="AI24" s="361"/>
      <c r="AJ24" s="607"/>
    </row>
    <row r="25" spans="1:36" x14ac:dyDescent="0.35">
      <c r="A25" s="332"/>
      <c r="B25" s="763" t="s">
        <v>43</v>
      </c>
      <c r="C25" s="350"/>
      <c r="D25" s="893">
        <v>44420</v>
      </c>
      <c r="E25" s="350"/>
      <c r="F25" s="765">
        <v>557</v>
      </c>
      <c r="G25" s="766">
        <v>1.2539396668167491</v>
      </c>
      <c r="H25" s="350"/>
      <c r="I25" s="765">
        <v>386</v>
      </c>
      <c r="J25" s="766">
        <v>0.86897793786582622</v>
      </c>
      <c r="K25" s="765">
        <v>325</v>
      </c>
      <c r="L25" s="766">
        <v>84.196891191709838</v>
      </c>
      <c r="M25" s="765">
        <v>4</v>
      </c>
      <c r="N25" s="766">
        <v>1.0362694300518136</v>
      </c>
      <c r="O25" s="765">
        <v>1</v>
      </c>
      <c r="P25" s="766">
        <v>0.2590673575129534</v>
      </c>
      <c r="Q25" s="765">
        <v>37</v>
      </c>
      <c r="R25" s="766">
        <v>9.5854922279792731</v>
      </c>
      <c r="S25" s="765">
        <v>14</v>
      </c>
      <c r="T25" s="766">
        <v>3.6269430051813467</v>
      </c>
      <c r="U25" s="765">
        <v>1</v>
      </c>
      <c r="V25" s="766">
        <v>0.2590673575129534</v>
      </c>
      <c r="W25" s="765">
        <v>4</v>
      </c>
      <c r="X25" s="766">
        <f t="shared" si="0"/>
        <v>1.0362694300518136</v>
      </c>
      <c r="Z25" s="360"/>
      <c r="AA25" s="360"/>
      <c r="AB25" s="360"/>
      <c r="AC25" s="604">
        <v>44712</v>
      </c>
      <c r="AD25" s="602">
        <v>23876</v>
      </c>
      <c r="AE25" s="602">
        <v>15983</v>
      </c>
      <c r="AF25" s="567"/>
      <c r="AG25" s="360"/>
      <c r="AH25" s="360"/>
      <c r="AI25" s="361"/>
      <c r="AJ25" s="607"/>
    </row>
    <row r="26" spans="1:36" s="331" customFormat="1" x14ac:dyDescent="0.35">
      <c r="B26" s="763" t="s">
        <v>44</v>
      </c>
      <c r="C26" s="350"/>
      <c r="D26" s="895">
        <v>16137</v>
      </c>
      <c r="E26" s="350"/>
      <c r="F26" s="769">
        <v>202</v>
      </c>
      <c r="G26" s="766">
        <v>1.2517816198797793</v>
      </c>
      <c r="H26" s="350"/>
      <c r="I26" s="769">
        <v>234</v>
      </c>
      <c r="J26" s="766">
        <v>1.4500836586726158</v>
      </c>
      <c r="K26" s="769">
        <v>234</v>
      </c>
      <c r="L26" s="766">
        <v>100</v>
      </c>
      <c r="M26" s="769">
        <v>0</v>
      </c>
      <c r="N26" s="766">
        <v>0</v>
      </c>
      <c r="O26" s="769">
        <v>0</v>
      </c>
      <c r="P26" s="766">
        <v>0</v>
      </c>
      <c r="Q26" s="769">
        <v>0</v>
      </c>
      <c r="R26" s="766">
        <v>0</v>
      </c>
      <c r="S26" s="769">
        <v>0</v>
      </c>
      <c r="T26" s="766">
        <v>0</v>
      </c>
      <c r="U26" s="769">
        <v>0</v>
      </c>
      <c r="V26" s="766">
        <v>0</v>
      </c>
      <c r="W26" s="769">
        <v>0</v>
      </c>
      <c r="X26" s="766">
        <f t="shared" si="0"/>
        <v>0</v>
      </c>
      <c r="Z26" s="360"/>
      <c r="AA26" s="360"/>
      <c r="AB26" s="360"/>
      <c r="AC26" s="604">
        <v>44742</v>
      </c>
      <c r="AD26" s="602">
        <v>25318</v>
      </c>
      <c r="AE26" s="602">
        <v>16449</v>
      </c>
      <c r="AF26" s="567"/>
      <c r="AG26" s="360"/>
      <c r="AH26" s="360"/>
      <c r="AI26" s="361"/>
      <c r="AJ26" s="607"/>
    </row>
    <row r="27" spans="1:36" s="331" customFormat="1" x14ac:dyDescent="0.35">
      <c r="B27" s="763" t="s">
        <v>45</v>
      </c>
      <c r="C27" s="350"/>
      <c r="D27" s="895">
        <v>70589</v>
      </c>
      <c r="E27" s="350"/>
      <c r="F27" s="769">
        <v>1531</v>
      </c>
      <c r="G27" s="766">
        <v>2.168893170323988</v>
      </c>
      <c r="H27" s="350"/>
      <c r="I27" s="769">
        <v>1099</v>
      </c>
      <c r="J27" s="766">
        <v>1.5568998002521639</v>
      </c>
      <c r="K27" s="769">
        <v>866</v>
      </c>
      <c r="L27" s="766">
        <v>78.798908098271156</v>
      </c>
      <c r="M27" s="769">
        <v>12</v>
      </c>
      <c r="N27" s="766">
        <v>1.0919017288444042</v>
      </c>
      <c r="O27" s="769">
        <v>180</v>
      </c>
      <c r="P27" s="766">
        <v>16.378525932666061</v>
      </c>
      <c r="Q27" s="769">
        <v>6</v>
      </c>
      <c r="R27" s="766">
        <v>0.54595086442220209</v>
      </c>
      <c r="S27" s="769">
        <v>7</v>
      </c>
      <c r="T27" s="766">
        <v>0.63694267515923575</v>
      </c>
      <c r="U27" s="769">
        <v>24</v>
      </c>
      <c r="V27" s="766">
        <v>2.1838034576888083</v>
      </c>
      <c r="W27" s="769">
        <v>4</v>
      </c>
      <c r="X27" s="766">
        <f t="shared" si="0"/>
        <v>0.36396724294813471</v>
      </c>
      <c r="Z27" s="360"/>
      <c r="AA27" s="360"/>
      <c r="AB27" s="360"/>
      <c r="AC27" s="604">
        <v>44773</v>
      </c>
      <c r="AD27" s="602">
        <v>29962</v>
      </c>
      <c r="AE27" s="602">
        <v>16217</v>
      </c>
      <c r="AF27" s="567"/>
      <c r="AG27" s="360"/>
      <c r="AH27" s="360"/>
      <c r="AI27" s="361"/>
      <c r="AJ27" s="607"/>
    </row>
    <row r="28" spans="1:36" s="331" customFormat="1" x14ac:dyDescent="0.35">
      <c r="B28" s="763" t="s">
        <v>46</v>
      </c>
      <c r="C28" s="350"/>
      <c r="D28" s="895">
        <v>9320</v>
      </c>
      <c r="E28" s="350"/>
      <c r="F28" s="769">
        <v>86</v>
      </c>
      <c r="G28" s="775">
        <v>0.92274678111587982</v>
      </c>
      <c r="H28" s="350"/>
      <c r="I28" s="769">
        <v>118</v>
      </c>
      <c r="J28" s="775">
        <v>1.2660944206008584</v>
      </c>
      <c r="K28" s="769">
        <v>23</v>
      </c>
      <c r="L28" s="775">
        <v>19.491525423728813</v>
      </c>
      <c r="M28" s="769">
        <v>1</v>
      </c>
      <c r="N28" s="775">
        <v>0.84745762711864403</v>
      </c>
      <c r="O28" s="769">
        <v>93</v>
      </c>
      <c r="P28" s="775">
        <v>78.813559322033896</v>
      </c>
      <c r="Q28" s="769">
        <v>0</v>
      </c>
      <c r="R28" s="775">
        <v>0</v>
      </c>
      <c r="S28" s="769">
        <v>0</v>
      </c>
      <c r="T28" s="775">
        <v>0</v>
      </c>
      <c r="U28" s="769">
        <v>1</v>
      </c>
      <c r="V28" s="775">
        <v>0.84745762711864403</v>
      </c>
      <c r="W28" s="769">
        <v>0</v>
      </c>
      <c r="X28" s="775">
        <f t="shared" si="0"/>
        <v>0</v>
      </c>
      <c r="Z28" s="360"/>
      <c r="AA28" s="360"/>
      <c r="AB28" s="360"/>
      <c r="AC28" s="604">
        <v>44804</v>
      </c>
      <c r="AD28" s="602">
        <v>19002</v>
      </c>
      <c r="AE28" s="602">
        <v>17806</v>
      </c>
      <c r="AF28" s="567"/>
      <c r="AG28" s="360"/>
      <c r="AH28" s="360"/>
      <c r="AI28" s="361"/>
      <c r="AJ28" s="607"/>
    </row>
    <row r="29" spans="1:36" s="331" customFormat="1" x14ac:dyDescent="0.35">
      <c r="B29" s="884" t="s">
        <v>1</v>
      </c>
      <c r="C29" s="350"/>
      <c r="D29" s="896">
        <v>3690</v>
      </c>
      <c r="E29" s="350"/>
      <c r="F29" s="885">
        <v>57</v>
      </c>
      <c r="G29" s="897">
        <v>1.5447154471544715</v>
      </c>
      <c r="H29" s="350"/>
      <c r="I29" s="885">
        <v>31</v>
      </c>
      <c r="J29" s="897">
        <v>0.84010840108401075</v>
      </c>
      <c r="K29" s="885">
        <v>22</v>
      </c>
      <c r="L29" s="897">
        <v>70.967741935483872</v>
      </c>
      <c r="M29" s="885">
        <v>3</v>
      </c>
      <c r="N29" s="897">
        <v>9.67741935483871</v>
      </c>
      <c r="O29" s="885">
        <v>0</v>
      </c>
      <c r="P29" s="897">
        <v>0</v>
      </c>
      <c r="Q29" s="885">
        <v>0</v>
      </c>
      <c r="R29" s="897">
        <v>0</v>
      </c>
      <c r="S29" s="885">
        <v>0</v>
      </c>
      <c r="T29" s="897">
        <v>0</v>
      </c>
      <c r="U29" s="885">
        <v>2</v>
      </c>
      <c r="V29" s="897">
        <v>6.4516129032258061</v>
      </c>
      <c r="W29" s="885">
        <v>4</v>
      </c>
      <c r="X29" s="897">
        <f t="shared" si="0"/>
        <v>12.903225806451612</v>
      </c>
      <c r="Z29" s="360"/>
      <c r="AA29" s="360"/>
      <c r="AB29" s="360"/>
      <c r="AC29" s="604">
        <v>44834</v>
      </c>
      <c r="AD29" s="602">
        <v>23558</v>
      </c>
      <c r="AE29" s="602">
        <v>17545</v>
      </c>
      <c r="AF29" s="567"/>
      <c r="AG29" s="360"/>
      <c r="AH29" s="360"/>
      <c r="AI29" s="361"/>
      <c r="AJ29" s="607"/>
    </row>
    <row r="30" spans="1:36" s="328" customFormat="1" ht="7.5" customHeight="1" x14ac:dyDescent="0.35">
      <c r="A30" s="326"/>
      <c r="B30" s="327"/>
      <c r="D30" s="327"/>
      <c r="F30" s="327"/>
      <c r="G30" s="335"/>
      <c r="I30" s="327"/>
      <c r="J30" s="335"/>
      <c r="K30" s="327"/>
      <c r="L30" s="335"/>
      <c r="M30" s="327"/>
      <c r="N30" s="335"/>
      <c r="O30" s="327"/>
      <c r="P30" s="335"/>
      <c r="Q30" s="327"/>
      <c r="R30" s="335"/>
      <c r="S30" s="327"/>
      <c r="T30" s="335"/>
      <c r="U30" s="327"/>
      <c r="V30" s="335"/>
      <c r="W30" s="327"/>
      <c r="X30" s="335"/>
      <c r="Z30" s="329"/>
      <c r="AA30" s="329"/>
      <c r="AB30" s="360"/>
      <c r="AC30" s="604">
        <v>44865</v>
      </c>
      <c r="AD30" s="602">
        <v>27902</v>
      </c>
      <c r="AE30" s="602">
        <v>14112</v>
      </c>
      <c r="AF30" s="396"/>
      <c r="AG30" s="329"/>
      <c r="AH30" s="360"/>
      <c r="AI30" s="361"/>
      <c r="AJ30" s="607"/>
    </row>
    <row r="31" spans="1:36" s="329" customFormat="1" x14ac:dyDescent="0.35">
      <c r="B31" s="1260" t="s">
        <v>0</v>
      </c>
      <c r="C31" s="320"/>
      <c r="D31" s="1277">
        <v>1504725</v>
      </c>
      <c r="E31" s="320"/>
      <c r="F31" s="1261">
        <v>31086</v>
      </c>
      <c r="G31" s="1262">
        <v>2.0658924388177242</v>
      </c>
      <c r="H31" s="320"/>
      <c r="I31" s="1261">
        <v>15962</v>
      </c>
      <c r="J31" s="1262">
        <v>1.0607918390403563</v>
      </c>
      <c r="K31" s="1261">
        <v>13642</v>
      </c>
      <c r="L31" s="1262">
        <v>85.465480516226037</v>
      </c>
      <c r="M31" s="1261">
        <v>259</v>
      </c>
      <c r="N31" s="1262">
        <v>1.6226036837489035</v>
      </c>
      <c r="O31" s="1261">
        <v>1133</v>
      </c>
      <c r="P31" s="1262">
        <v>7.0981080065154742</v>
      </c>
      <c r="Q31" s="1261">
        <v>177</v>
      </c>
      <c r="R31" s="1262">
        <v>1.1088835985465479</v>
      </c>
      <c r="S31" s="1261">
        <v>32</v>
      </c>
      <c r="T31" s="1262">
        <v>0.20047613081067536</v>
      </c>
      <c r="U31" s="1261">
        <v>166</v>
      </c>
      <c r="V31" s="1262">
        <v>1.0399699285803783</v>
      </c>
      <c r="W31" s="1261">
        <f>SUM(W12:W29)</f>
        <v>553</v>
      </c>
      <c r="X31" s="1262">
        <f>W31/$I31*100</f>
        <v>3.4644781355719836</v>
      </c>
      <c r="Z31" s="360"/>
      <c r="AA31" s="360"/>
      <c r="AC31" s="604">
        <v>44895</v>
      </c>
      <c r="AD31" s="602">
        <v>25864</v>
      </c>
      <c r="AE31" s="602">
        <v>14618</v>
      </c>
      <c r="AF31" s="567"/>
      <c r="AG31" s="360"/>
      <c r="AJ31" s="395"/>
    </row>
    <row r="32" spans="1:36" s="328" customFormat="1" ht="6.75" customHeight="1" x14ac:dyDescent="0.25">
      <c r="B32" s="397" t="s">
        <v>39</v>
      </c>
      <c r="C32" s="449"/>
      <c r="E32" s="449"/>
      <c r="Z32" s="329"/>
      <c r="AA32" s="329"/>
      <c r="AB32" s="329"/>
      <c r="AC32" s="604">
        <v>44926</v>
      </c>
      <c r="AD32" s="602">
        <v>27618</v>
      </c>
      <c r="AE32" s="602">
        <v>15332</v>
      </c>
      <c r="AF32" s="396"/>
      <c r="AG32" s="329"/>
      <c r="AH32" s="329"/>
      <c r="AI32" s="329"/>
    </row>
    <row r="33" spans="2:35" s="394" customFormat="1" ht="15" customHeight="1" x14ac:dyDescent="0.25">
      <c r="B33" s="1472" t="s">
        <v>390</v>
      </c>
      <c r="C33" s="1472"/>
      <c r="D33" s="1472"/>
      <c r="E33" s="1472"/>
      <c r="F33" s="1472"/>
      <c r="G33" s="1472"/>
      <c r="H33" s="1472"/>
      <c r="I33" s="1472"/>
      <c r="J33" s="1472"/>
      <c r="K33" s="1472"/>
      <c r="L33" s="1472"/>
      <c r="M33" s="1472"/>
      <c r="N33" s="1472"/>
      <c r="O33" s="1472"/>
      <c r="P33" s="1472"/>
      <c r="Q33" s="1472"/>
      <c r="R33" s="1472"/>
      <c r="S33" s="1472"/>
      <c r="T33" s="1472"/>
      <c r="U33" s="1472"/>
      <c r="V33" s="1472"/>
      <c r="W33" s="1472"/>
      <c r="X33" s="1472"/>
      <c r="Z33" s="329"/>
      <c r="AA33" s="329"/>
      <c r="AB33" s="329"/>
      <c r="AC33" s="604">
        <v>44957</v>
      </c>
      <c r="AD33" s="602">
        <v>19275</v>
      </c>
      <c r="AE33" s="602">
        <v>18183</v>
      </c>
      <c r="AF33" s="396"/>
      <c r="AG33" s="329"/>
      <c r="AH33" s="329"/>
      <c r="AI33" s="329"/>
    </row>
    <row r="34" spans="2:35" s="394" customFormat="1" ht="11.25" customHeight="1" x14ac:dyDescent="0.25">
      <c r="B34" s="1472"/>
      <c r="C34" s="1472"/>
      <c r="D34" s="1472"/>
      <c r="E34" s="1472"/>
      <c r="F34" s="1472"/>
      <c r="G34" s="1472"/>
      <c r="H34" s="1472"/>
      <c r="I34" s="1472"/>
      <c r="J34" s="1472"/>
      <c r="K34" s="1472"/>
      <c r="L34" s="1472"/>
      <c r="M34" s="1472"/>
      <c r="N34" s="1472"/>
      <c r="O34" s="1472"/>
      <c r="P34" s="1472"/>
      <c r="Q34" s="1472"/>
      <c r="R34" s="1472"/>
      <c r="S34" s="1472"/>
      <c r="T34" s="1472"/>
      <c r="U34" s="1472"/>
      <c r="V34" s="1472"/>
      <c r="W34" s="1472"/>
      <c r="X34" s="1472"/>
      <c r="Z34" s="329"/>
      <c r="AA34" s="329"/>
      <c r="AB34" s="329"/>
      <c r="AC34" s="604">
        <v>44985</v>
      </c>
      <c r="AD34" s="602">
        <v>22255</v>
      </c>
      <c r="AE34" s="602">
        <v>17384</v>
      </c>
      <c r="AF34" s="396"/>
      <c r="AG34" s="329"/>
      <c r="AH34" s="329"/>
      <c r="AI34" s="329"/>
    </row>
    <row r="35" spans="2:35" x14ac:dyDescent="0.25">
      <c r="B35" s="1438"/>
      <c r="C35" s="1438"/>
      <c r="D35" s="1438"/>
      <c r="AC35" s="604">
        <v>45016</v>
      </c>
      <c r="AD35" s="602">
        <v>31089</v>
      </c>
      <c r="AE35" s="602">
        <v>20191</v>
      </c>
    </row>
    <row r="36" spans="2:35" x14ac:dyDescent="0.25">
      <c r="B36" s="1418"/>
      <c r="C36" s="1418"/>
      <c r="D36" s="1418"/>
      <c r="AC36" s="604">
        <v>45046</v>
      </c>
      <c r="AD36" s="602">
        <v>29256</v>
      </c>
      <c r="AE36" s="602">
        <v>18363</v>
      </c>
    </row>
    <row r="37" spans="2:35" x14ac:dyDescent="0.25">
      <c r="AC37" s="604">
        <v>45077</v>
      </c>
      <c r="AD37" s="602">
        <v>26178</v>
      </c>
      <c r="AE37" s="602">
        <v>15112</v>
      </c>
    </row>
    <row r="38" spans="2:35" x14ac:dyDescent="0.25">
      <c r="AC38" s="604">
        <v>45107</v>
      </c>
      <c r="AD38" s="602">
        <v>26589</v>
      </c>
      <c r="AE38" s="602">
        <v>15064</v>
      </c>
    </row>
    <row r="39" spans="2:35" x14ac:dyDescent="0.25">
      <c r="AC39" s="604">
        <v>45138</v>
      </c>
      <c r="AD39" s="602">
        <v>21178</v>
      </c>
      <c r="AE39" s="602">
        <v>19930</v>
      </c>
      <c r="AF39" s="604"/>
    </row>
    <row r="40" spans="2:35" x14ac:dyDescent="0.25">
      <c r="AC40" s="604">
        <v>45169</v>
      </c>
      <c r="AD40" s="602">
        <v>19953</v>
      </c>
      <c r="AE40" s="602">
        <v>13281</v>
      </c>
    </row>
    <row r="41" spans="2:35" x14ac:dyDescent="0.25">
      <c r="AC41" s="604">
        <v>45199</v>
      </c>
      <c r="AD41" s="602">
        <v>25272</v>
      </c>
      <c r="AE41" s="602">
        <v>16023</v>
      </c>
    </row>
    <row r="42" spans="2:35" x14ac:dyDescent="0.25">
      <c r="AC42" s="604">
        <v>45230</v>
      </c>
      <c r="AD42" s="602">
        <v>25809</v>
      </c>
      <c r="AE42" s="602">
        <v>14730</v>
      </c>
    </row>
    <row r="43" spans="2:35" x14ac:dyDescent="0.25">
      <c r="AC43" s="604">
        <v>45260</v>
      </c>
      <c r="AD43" s="602">
        <v>23533</v>
      </c>
      <c r="AE43" s="602">
        <v>14866</v>
      </c>
    </row>
    <row r="44" spans="2:35" x14ac:dyDescent="0.25">
      <c r="AC44" s="604">
        <v>45291</v>
      </c>
      <c r="AD44" s="602">
        <v>26424</v>
      </c>
      <c r="AE44" s="602">
        <v>15255</v>
      </c>
    </row>
    <row r="45" spans="2:35" x14ac:dyDescent="0.25">
      <c r="AC45" s="604">
        <v>45322</v>
      </c>
      <c r="AD45" s="602">
        <v>15028</v>
      </c>
      <c r="AE45" s="602">
        <v>18428</v>
      </c>
    </row>
    <row r="46" spans="2:35" x14ac:dyDescent="0.25">
      <c r="AC46" s="604">
        <v>45351</v>
      </c>
      <c r="AD46" s="602">
        <v>26779</v>
      </c>
      <c r="AE46" s="602">
        <v>22135</v>
      </c>
    </row>
    <row r="47" spans="2:35" x14ac:dyDescent="0.25">
      <c r="AC47" s="1332">
        <v>45382</v>
      </c>
      <c r="AD47" s="602">
        <v>28951</v>
      </c>
      <c r="AE47" s="602">
        <v>17739</v>
      </c>
    </row>
    <row r="48" spans="2:35" x14ac:dyDescent="0.25">
      <c r="AC48" s="1332">
        <v>45412</v>
      </c>
      <c r="AD48" s="602">
        <v>28355</v>
      </c>
      <c r="AE48" s="602">
        <v>17505</v>
      </c>
    </row>
    <row r="49" spans="29:31" x14ac:dyDescent="0.25">
      <c r="AC49" s="1332">
        <v>45443</v>
      </c>
      <c r="AD49" s="602">
        <v>27570</v>
      </c>
      <c r="AE49" s="602">
        <v>17074</v>
      </c>
    </row>
    <row r="50" spans="29:31" x14ac:dyDescent="0.25">
      <c r="AC50" s="1332">
        <v>45473</v>
      </c>
      <c r="AD50" s="602">
        <v>28451</v>
      </c>
      <c r="AE50" s="602">
        <v>16876</v>
      </c>
    </row>
    <row r="51" spans="29:31" x14ac:dyDescent="0.25">
      <c r="AC51" s="1332">
        <v>45504</v>
      </c>
      <c r="AD51" s="602">
        <v>23693</v>
      </c>
      <c r="AE51" s="602">
        <v>14856</v>
      </c>
    </row>
    <row r="52" spans="29:31" x14ac:dyDescent="0.25">
      <c r="AC52" s="1332">
        <v>45535</v>
      </c>
      <c r="AD52" s="602">
        <v>21725</v>
      </c>
      <c r="AE52" s="602">
        <v>15859</v>
      </c>
    </row>
    <row r="53" spans="29:31" x14ac:dyDescent="0.25">
      <c r="AC53" s="1332">
        <v>45565</v>
      </c>
      <c r="AD53" s="602">
        <v>21233</v>
      </c>
      <c r="AE53" s="602">
        <v>16108</v>
      </c>
    </row>
    <row r="54" spans="29:31" x14ac:dyDescent="0.25">
      <c r="AC54" s="1332">
        <v>45596</v>
      </c>
      <c r="AD54" s="602">
        <v>27120</v>
      </c>
      <c r="AE54" s="602">
        <v>14590</v>
      </c>
    </row>
    <row r="55" spans="29:31" x14ac:dyDescent="0.25">
      <c r="AC55" s="1332">
        <v>45626</v>
      </c>
      <c r="AD55" s="602">
        <v>31086</v>
      </c>
      <c r="AE55" s="602">
        <v>15962</v>
      </c>
    </row>
  </sheetData>
  <mergeCells count="21">
    <mergeCell ref="B33:X34"/>
    <mergeCell ref="B35:D35"/>
    <mergeCell ref="B36:D36"/>
    <mergeCell ref="K9:L9"/>
    <mergeCell ref="M9:N9"/>
    <mergeCell ref="O9:P9"/>
    <mergeCell ref="Q9:R9"/>
    <mergeCell ref="S9:T9"/>
    <mergeCell ref="W9:X9"/>
    <mergeCell ref="I8:J9"/>
    <mergeCell ref="K8:X8"/>
    <mergeCell ref="U9:V9"/>
    <mergeCell ref="B2:C2"/>
    <mergeCell ref="B3:C3"/>
    <mergeCell ref="B7:B10"/>
    <mergeCell ref="D7:D9"/>
    <mergeCell ref="F7:G7"/>
    <mergeCell ref="F8:G9"/>
    <mergeCell ref="A4:X4"/>
    <mergeCell ref="B5:X6"/>
    <mergeCell ref="W7:X7"/>
  </mergeCells>
  <printOptions horizontalCentered="1"/>
  <pageMargins left="0" right="0" top="0.43307086614173229" bottom="0.43307086614173229" header="0" footer="0"/>
  <pageSetup paperSize="9" scale="71" orientation="landscape" horizontalDpi="300" verticalDpi="300" r:id="rId1"/>
  <headerFooter alignWithMargins="0"/>
  <rowBreaks count="1" manualBreakCount="1">
    <brk id="32" max="16383" man="1"/>
  </rowBreaks>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Hoja50">
    <tabColor theme="0"/>
    <pageSetUpPr fitToPage="1"/>
  </sheetPr>
  <dimension ref="B1:AF44"/>
  <sheetViews>
    <sheetView showGridLines="0" topLeftCell="A2" zoomScaleNormal="100" workbookViewId="0"/>
  </sheetViews>
  <sheetFormatPr baseColWidth="10" defaultColWidth="11.453125" defaultRowHeight="14.5" x14ac:dyDescent="0.25"/>
  <cols>
    <col min="1" max="1" width="1.1796875" style="615" customWidth="1"/>
    <col min="2" max="2" width="7.81640625" style="615" customWidth="1"/>
    <col min="3" max="3" width="1" style="615" customWidth="1"/>
    <col min="4" max="4" width="9.1796875" style="615" customWidth="1"/>
    <col min="5" max="5" width="7.54296875" style="615" customWidth="1"/>
    <col min="6" max="6" width="6" style="615" customWidth="1"/>
    <col min="7" max="7" width="0.54296875" style="615" customWidth="1"/>
    <col min="8" max="8" width="8" style="615" customWidth="1"/>
    <col min="9" max="9" width="6.1796875" style="615" customWidth="1"/>
    <col min="10" max="10" width="0.54296875" style="615" customWidth="1"/>
    <col min="11" max="11" width="6.7265625" style="615" customWidth="1"/>
    <col min="12" max="12" width="5.81640625" style="615" customWidth="1"/>
    <col min="13" max="13" width="0.54296875" style="615" customWidth="1"/>
    <col min="14" max="14" width="6.81640625" style="615" customWidth="1"/>
    <col min="15" max="15" width="6.1796875" style="615" customWidth="1"/>
    <col min="16" max="16" width="0.54296875" style="615" customWidth="1"/>
    <col min="17" max="17" width="7" style="615" customWidth="1"/>
    <col min="18" max="18" width="5" style="615" customWidth="1"/>
    <col min="19" max="19" width="0.54296875" style="615" customWidth="1"/>
    <col min="20" max="20" width="8.1796875" style="615" customWidth="1"/>
    <col min="21" max="21" width="5.81640625" style="615" customWidth="1"/>
    <col min="22" max="22" width="0.7265625" style="615" customWidth="1"/>
    <col min="23" max="23" width="7.54296875" style="615" customWidth="1"/>
    <col min="24" max="24" width="6.1796875" style="615" customWidth="1"/>
    <col min="25" max="25" width="0.54296875" style="615" customWidth="1"/>
    <col min="26" max="26" width="7.26953125" style="615" customWidth="1"/>
    <col min="27" max="27" width="6.1796875" style="615" customWidth="1"/>
    <col min="28" max="28" width="0.7265625" style="615" customWidth="1"/>
    <col min="29" max="29" width="9.1796875" style="615" customWidth="1"/>
    <col min="30" max="30" width="6.7265625" style="615" customWidth="1"/>
    <col min="31" max="16384" width="11.453125" style="615"/>
  </cols>
  <sheetData>
    <row r="1" spans="2:32" hidden="1" x14ac:dyDescent="0.25">
      <c r="E1" s="616" t="s">
        <v>36</v>
      </c>
      <c r="F1" s="616"/>
      <c r="H1" s="616" t="s">
        <v>21</v>
      </c>
      <c r="K1" s="616" t="s">
        <v>20</v>
      </c>
      <c r="N1" s="616" t="s">
        <v>19</v>
      </c>
      <c r="Q1" s="616" t="s">
        <v>18</v>
      </c>
      <c r="T1" s="616" t="s">
        <v>17</v>
      </c>
      <c r="W1" s="616" t="s">
        <v>16</v>
      </c>
      <c r="Z1" s="616" t="s">
        <v>15</v>
      </c>
    </row>
    <row r="2" spans="2:32" s="613" customFormat="1" x14ac:dyDescent="0.25">
      <c r="C2" s="617"/>
      <c r="D2" s="617"/>
      <c r="AB2" s="617"/>
    </row>
    <row r="3" spans="2:32" s="619" customFormat="1" ht="47.25" customHeight="1" x14ac:dyDescent="0.35">
      <c r="B3" s="1481"/>
      <c r="C3" s="1481"/>
      <c r="D3" s="1481"/>
      <c r="E3" s="1481"/>
      <c r="F3" s="1481"/>
      <c r="G3" s="1481"/>
      <c r="H3" s="1481"/>
      <c r="I3" s="1481"/>
      <c r="J3" s="1481"/>
      <c r="K3" s="1481"/>
      <c r="L3" s="618"/>
      <c r="M3" s="618"/>
      <c r="W3" s="620"/>
      <c r="AA3" s="620"/>
      <c r="AD3" s="620"/>
    </row>
    <row r="4" spans="2:32" s="621" customFormat="1" ht="2.25" customHeight="1" x14ac:dyDescent="0.25">
      <c r="B4" s="1482"/>
      <c r="C4" s="1482"/>
      <c r="D4" s="1482"/>
      <c r="E4" s="1482"/>
      <c r="F4" s="1482"/>
      <c r="G4" s="1482"/>
      <c r="H4" s="1482"/>
      <c r="I4" s="1482"/>
      <c r="J4" s="1482"/>
      <c r="K4" s="1482"/>
      <c r="L4" s="1482"/>
      <c r="M4" s="1482"/>
      <c r="N4" s="1482"/>
      <c r="O4" s="1482"/>
      <c r="P4" s="1482"/>
      <c r="Q4" s="1482"/>
      <c r="R4" s="1482"/>
      <c r="S4" s="1482"/>
      <c r="T4" s="1482"/>
      <c r="U4" s="1482"/>
      <c r="V4" s="1482"/>
      <c r="W4" s="1482"/>
      <c r="X4" s="1482"/>
      <c r="Y4" s="1482"/>
      <c r="Z4" s="1482"/>
      <c r="AA4" s="1482"/>
      <c r="AB4" s="1482"/>
      <c r="AC4" s="1482"/>
      <c r="AD4" s="1482"/>
    </row>
    <row r="5" spans="2:32" s="621" customFormat="1" ht="39" customHeight="1" x14ac:dyDescent="0.25">
      <c r="B5" s="1499" t="s">
        <v>429</v>
      </c>
      <c r="C5" s="1499"/>
      <c r="D5" s="1499"/>
      <c r="E5" s="1499"/>
      <c r="F5" s="1499"/>
      <c r="G5" s="1499"/>
      <c r="H5" s="1499"/>
      <c r="I5" s="1499"/>
      <c r="J5" s="1499"/>
      <c r="K5" s="1499"/>
      <c r="L5" s="1499"/>
      <c r="M5" s="1499"/>
      <c r="N5" s="1499"/>
      <c r="O5" s="1499"/>
      <c r="P5" s="1499"/>
      <c r="Q5" s="1499"/>
      <c r="R5" s="1499"/>
      <c r="S5" s="1499"/>
      <c r="T5" s="1499"/>
      <c r="U5" s="1499"/>
      <c r="V5" s="1499"/>
      <c r="W5" s="1499"/>
      <c r="X5" s="1499"/>
      <c r="Y5" s="1499"/>
      <c r="Z5" s="1499"/>
      <c r="AA5" s="1499"/>
      <c r="AB5" s="1499"/>
      <c r="AC5" s="1499"/>
      <c r="AD5" s="1499"/>
      <c r="AE5" s="821"/>
    </row>
    <row r="6" spans="2:32" s="621" customFormat="1" ht="14.25" customHeight="1" x14ac:dyDescent="0.25">
      <c r="B6" s="1420" t="str">
        <f>porsaad!$B$6</f>
        <v>Situación a 30 de noviembre de 2024</v>
      </c>
      <c r="C6" s="1420"/>
      <c r="D6" s="1420"/>
      <c r="E6" s="1420"/>
      <c r="F6" s="1420"/>
      <c r="G6" s="1420"/>
      <c r="H6" s="1420"/>
      <c r="I6" s="1420"/>
      <c r="J6" s="1420"/>
      <c r="K6" s="1420"/>
      <c r="L6" s="1420"/>
      <c r="M6" s="1420"/>
      <c r="N6" s="1420"/>
      <c r="O6" s="1420"/>
      <c r="P6" s="1420"/>
      <c r="Q6" s="1420"/>
      <c r="R6" s="1420"/>
      <c r="S6" s="1420"/>
      <c r="T6" s="1420"/>
      <c r="U6" s="1420"/>
      <c r="V6" s="1420"/>
      <c r="W6" s="1420"/>
      <c r="X6" s="1420"/>
      <c r="Y6" s="1420"/>
      <c r="Z6" s="1420"/>
      <c r="AA6" s="1420"/>
      <c r="AB6" s="1420"/>
      <c r="AC6" s="1420"/>
      <c r="AD6" s="622"/>
    </row>
    <row r="7" spans="2:32" s="621" customFormat="1" ht="5.25" customHeight="1" x14ac:dyDescent="0.25">
      <c r="B7" s="623"/>
      <c r="C7" s="623"/>
      <c r="D7" s="623"/>
      <c r="E7" s="623"/>
      <c r="F7" s="623"/>
      <c r="G7" s="623"/>
      <c r="H7" s="623"/>
      <c r="I7" s="623"/>
      <c r="J7" s="623"/>
      <c r="K7" s="623"/>
      <c r="L7" s="623"/>
      <c r="M7" s="623"/>
      <c r="N7" s="623"/>
      <c r="O7" s="623"/>
      <c r="P7" s="623"/>
      <c r="Q7" s="623"/>
      <c r="R7" s="623"/>
      <c r="S7" s="623"/>
      <c r="T7" s="623"/>
      <c r="U7" s="623"/>
      <c r="V7" s="623"/>
      <c r="W7" s="623"/>
      <c r="X7" s="623"/>
      <c r="Y7" s="623"/>
      <c r="Z7" s="623"/>
      <c r="AA7" s="623"/>
      <c r="AB7" s="623"/>
      <c r="AC7" s="624"/>
      <c r="AD7" s="623"/>
    </row>
    <row r="8" spans="2:32" s="626" customFormat="1" ht="21.75" customHeight="1" x14ac:dyDescent="0.25">
      <c r="B8" s="1497" t="s">
        <v>27</v>
      </c>
      <c r="C8" s="625"/>
      <c r="D8" s="1514" t="s">
        <v>112</v>
      </c>
      <c r="E8" s="1512" t="s">
        <v>26</v>
      </c>
      <c r="F8" s="1513"/>
      <c r="G8" s="1513"/>
      <c r="H8" s="1513"/>
      <c r="I8" s="1513"/>
      <c r="J8" s="1513"/>
      <c r="K8" s="1513"/>
      <c r="L8" s="1513"/>
      <c r="M8" s="1513"/>
      <c r="N8" s="1513"/>
      <c r="O8" s="1513"/>
      <c r="P8" s="1513"/>
      <c r="Q8" s="1513"/>
      <c r="R8" s="1513"/>
      <c r="S8" s="1513"/>
      <c r="T8" s="1513"/>
      <c r="U8" s="1513"/>
      <c r="V8" s="1513"/>
      <c r="W8" s="1513"/>
      <c r="X8" s="1513"/>
      <c r="Y8" s="1513"/>
      <c r="Z8" s="1513"/>
      <c r="AA8" s="1493"/>
      <c r="AB8" s="625"/>
      <c r="AC8" s="1514" t="s">
        <v>0</v>
      </c>
      <c r="AD8" s="1515"/>
    </row>
    <row r="9" spans="2:32" s="626" customFormat="1" ht="21.75" customHeight="1" x14ac:dyDescent="0.25">
      <c r="B9" s="1511"/>
      <c r="C9" s="625"/>
      <c r="D9" s="1520"/>
      <c r="E9" s="1582" t="s">
        <v>22</v>
      </c>
      <c r="F9" s="1517"/>
      <c r="G9" s="627"/>
      <c r="H9" s="1520" t="s">
        <v>21</v>
      </c>
      <c r="I9" s="1583"/>
      <c r="J9" s="627"/>
      <c r="K9" s="1520" t="s">
        <v>20</v>
      </c>
      <c r="L9" s="1583"/>
      <c r="M9" s="627"/>
      <c r="N9" s="1520" t="s">
        <v>19</v>
      </c>
      <c r="O9" s="1583"/>
      <c r="P9" s="627"/>
      <c r="Q9" s="1520" t="s">
        <v>18</v>
      </c>
      <c r="R9" s="1583"/>
      <c r="S9" s="627"/>
      <c r="T9" s="1520" t="s">
        <v>17</v>
      </c>
      <c r="U9" s="1583"/>
      <c r="V9" s="627"/>
      <c r="W9" s="1520" t="s">
        <v>16</v>
      </c>
      <c r="X9" s="1583"/>
      <c r="Y9" s="627"/>
      <c r="Z9" s="1520" t="s">
        <v>15</v>
      </c>
      <c r="AA9" s="1583"/>
      <c r="AB9" s="625"/>
      <c r="AC9" s="1516"/>
      <c r="AD9" s="1517"/>
    </row>
    <row r="10" spans="2:32" s="626" customFormat="1" ht="21.75" customHeight="1" x14ac:dyDescent="0.25">
      <c r="B10" s="1498"/>
      <c r="C10" s="628"/>
      <c r="D10" s="1521"/>
      <c r="E10" s="860" t="s">
        <v>9</v>
      </c>
      <c r="F10" s="819" t="s">
        <v>25</v>
      </c>
      <c r="G10" s="629"/>
      <c r="H10" s="709" t="s">
        <v>9</v>
      </c>
      <c r="I10" s="819" t="s">
        <v>25</v>
      </c>
      <c r="J10" s="629"/>
      <c r="K10" s="856" t="s">
        <v>9</v>
      </c>
      <c r="L10" s="819" t="s">
        <v>25</v>
      </c>
      <c r="M10" s="629"/>
      <c r="N10" s="709" t="s">
        <v>9</v>
      </c>
      <c r="O10" s="857" t="s">
        <v>25</v>
      </c>
      <c r="P10" s="629"/>
      <c r="Q10" s="856" t="s">
        <v>9</v>
      </c>
      <c r="R10" s="819" t="s">
        <v>25</v>
      </c>
      <c r="S10" s="629"/>
      <c r="T10" s="709" t="s">
        <v>9</v>
      </c>
      <c r="U10" s="819" t="s">
        <v>25</v>
      </c>
      <c r="V10" s="629"/>
      <c r="W10" s="709" t="s">
        <v>9</v>
      </c>
      <c r="X10" s="819" t="s">
        <v>25</v>
      </c>
      <c r="Y10" s="629"/>
      <c r="Z10" s="856" t="s">
        <v>9</v>
      </c>
      <c r="AA10" s="819" t="s">
        <v>25</v>
      </c>
      <c r="AB10" s="628"/>
      <c r="AC10" s="858" t="s">
        <v>9</v>
      </c>
      <c r="AD10" s="854" t="s">
        <v>25</v>
      </c>
    </row>
    <row r="11" spans="2:32" s="631" customFormat="1" ht="5.25" customHeight="1" x14ac:dyDescent="0.25">
      <c r="B11" s="630"/>
      <c r="D11" s="630"/>
      <c r="E11" s="630"/>
      <c r="F11" s="630"/>
      <c r="G11" s="630"/>
      <c r="H11" s="630"/>
      <c r="I11" s="630"/>
      <c r="J11" s="630"/>
      <c r="K11" s="630"/>
      <c r="L11" s="630"/>
      <c r="M11" s="630"/>
      <c r="N11" s="630"/>
      <c r="O11" s="630"/>
      <c r="P11" s="630"/>
      <c r="Q11" s="630"/>
      <c r="R11" s="630"/>
      <c r="S11" s="630"/>
      <c r="T11" s="630"/>
      <c r="U11" s="630"/>
      <c r="V11" s="630"/>
      <c r="W11" s="630"/>
      <c r="X11" s="630"/>
      <c r="Y11" s="630"/>
      <c r="Z11" s="630"/>
      <c r="AA11" s="630"/>
      <c r="AC11" s="630"/>
      <c r="AD11" s="630"/>
    </row>
    <row r="12" spans="2:32" s="633" customFormat="1" ht="21" customHeight="1" x14ac:dyDescent="0.25">
      <c r="B12" s="1522" t="s">
        <v>24</v>
      </c>
      <c r="D12" s="793" t="s">
        <v>31</v>
      </c>
      <c r="E12" s="796">
        <v>497</v>
      </c>
      <c r="F12" s="795">
        <v>0.18837959435846705</v>
      </c>
      <c r="G12" s="634"/>
      <c r="H12" s="796">
        <v>10174</v>
      </c>
      <c r="I12" s="795">
        <v>3.8562857002073314</v>
      </c>
      <c r="J12" s="634"/>
      <c r="K12" s="796">
        <v>6127</v>
      </c>
      <c r="L12" s="795">
        <v>2.3223375747169568</v>
      </c>
      <c r="M12" s="634"/>
      <c r="N12" s="796">
        <v>8810</v>
      </c>
      <c r="O12" s="795">
        <v>3.3392841575414378</v>
      </c>
      <c r="P12" s="634"/>
      <c r="Q12" s="796">
        <v>8385</v>
      </c>
      <c r="R12" s="795">
        <v>3.1781949671946603</v>
      </c>
      <c r="S12" s="634"/>
      <c r="T12" s="796">
        <v>11403</v>
      </c>
      <c r="U12" s="795">
        <v>4.3221177353513074</v>
      </c>
      <c r="V12" s="634"/>
      <c r="W12" s="796">
        <v>37895</v>
      </c>
      <c r="X12" s="795">
        <v>14.363470278096797</v>
      </c>
      <c r="Y12" s="634"/>
      <c r="Z12" s="796">
        <v>180538</v>
      </c>
      <c r="AA12" s="795">
        <f t="shared" ref="AA12:AA19" si="0">Z12*100/$AC12</f>
        <v>68.429929992533047</v>
      </c>
      <c r="AB12" s="637"/>
      <c r="AC12" s="675">
        <f>E12+H12+K12+N12+Q12+T12+W12+Z12</f>
        <v>263829</v>
      </c>
      <c r="AD12" s="676">
        <f>F12+I12+L12+O12+R12+U12+X12+AA12</f>
        <v>100</v>
      </c>
      <c r="AF12" s="797"/>
    </row>
    <row r="13" spans="2:32" s="633" customFormat="1" ht="21" customHeight="1" x14ac:dyDescent="0.25">
      <c r="B13" s="1523"/>
      <c r="D13" s="798" t="s">
        <v>49</v>
      </c>
      <c r="E13" s="801">
        <v>681</v>
      </c>
      <c r="F13" s="800">
        <v>0.18962175888799787</v>
      </c>
      <c r="G13" s="634"/>
      <c r="H13" s="801">
        <v>11817</v>
      </c>
      <c r="I13" s="800">
        <v>3.2903969526864474</v>
      </c>
      <c r="J13" s="634"/>
      <c r="K13" s="801">
        <v>7754</v>
      </c>
      <c r="L13" s="800">
        <v>2.159070658469215</v>
      </c>
      <c r="M13" s="634"/>
      <c r="N13" s="801">
        <v>11232</v>
      </c>
      <c r="O13" s="800">
        <v>3.1275060144346432</v>
      </c>
      <c r="P13" s="634"/>
      <c r="Q13" s="801">
        <v>12495</v>
      </c>
      <c r="R13" s="800">
        <v>3.4791833734295641</v>
      </c>
      <c r="S13" s="634"/>
      <c r="T13" s="801">
        <v>20296</v>
      </c>
      <c r="U13" s="800">
        <v>5.6513409961685825</v>
      </c>
      <c r="V13" s="634"/>
      <c r="W13" s="801">
        <v>64500</v>
      </c>
      <c r="X13" s="800">
        <v>17.959770114942529</v>
      </c>
      <c r="Y13" s="634"/>
      <c r="Z13" s="801">
        <v>230361</v>
      </c>
      <c r="AA13" s="800">
        <f t="shared" si="0"/>
        <v>64.143110130981015</v>
      </c>
      <c r="AB13" s="637"/>
      <c r="AC13" s="683">
        <f t="shared" ref="AC13:AD15" si="1">E13+H13+K13+N13+Q13+T13+W13+Z13</f>
        <v>359136</v>
      </c>
      <c r="AD13" s="684">
        <f t="shared" si="1"/>
        <v>100</v>
      </c>
      <c r="AF13" s="797"/>
    </row>
    <row r="14" spans="2:32" s="633" customFormat="1" ht="21" customHeight="1" x14ac:dyDescent="0.25">
      <c r="B14" s="1523"/>
      <c r="D14" s="802" t="s">
        <v>50</v>
      </c>
      <c r="E14" s="805">
        <v>332</v>
      </c>
      <c r="F14" s="804">
        <v>0.10187424054594774</v>
      </c>
      <c r="G14" s="634"/>
      <c r="H14" s="805">
        <v>8565</v>
      </c>
      <c r="I14" s="804">
        <v>2.6281712960121757</v>
      </c>
      <c r="J14" s="634"/>
      <c r="K14" s="805">
        <v>6771</v>
      </c>
      <c r="L14" s="804">
        <v>2.0776821769175062</v>
      </c>
      <c r="M14" s="634"/>
      <c r="N14" s="805">
        <v>8873</v>
      </c>
      <c r="O14" s="804">
        <v>2.7226811336270913</v>
      </c>
      <c r="P14" s="634"/>
      <c r="Q14" s="805">
        <v>11808</v>
      </c>
      <c r="R14" s="804">
        <v>3.6232862420679242</v>
      </c>
      <c r="S14" s="634"/>
      <c r="T14" s="805">
        <v>20983</v>
      </c>
      <c r="U14" s="804">
        <v>6.4386361125771732</v>
      </c>
      <c r="V14" s="634"/>
      <c r="W14" s="805">
        <v>75504</v>
      </c>
      <c r="X14" s="804">
        <v>23.168411621027825</v>
      </c>
      <c r="Y14" s="634"/>
      <c r="Z14" s="805">
        <v>193056</v>
      </c>
      <c r="AA14" s="804">
        <f t="shared" si="0"/>
        <v>59.23925717722436</v>
      </c>
      <c r="AB14" s="637"/>
      <c r="AC14" s="691">
        <f t="shared" si="1"/>
        <v>325892</v>
      </c>
      <c r="AD14" s="692">
        <f t="shared" si="1"/>
        <v>100</v>
      </c>
      <c r="AF14" s="797"/>
    </row>
    <row r="15" spans="2:32" s="633" customFormat="1" ht="21" customHeight="1" x14ac:dyDescent="0.25">
      <c r="B15" s="1524"/>
      <c r="D15" s="904" t="s">
        <v>68</v>
      </c>
      <c r="E15" s="809">
        <f>SUM(E12:E14)</f>
        <v>1510</v>
      </c>
      <c r="F15" s="810">
        <f t="shared" ref="F15:F19" si="2">E15*100/$AC15</f>
        <v>0.15913883756983402</v>
      </c>
      <c r="G15" s="634"/>
      <c r="H15" s="809">
        <f>SUM(H12:H14)</f>
        <v>30556</v>
      </c>
      <c r="I15" s="810">
        <f t="shared" ref="I15:I19" si="3">H15*100/$AC15</f>
        <v>3.2202955766780454</v>
      </c>
      <c r="J15" s="634"/>
      <c r="K15" s="809">
        <f>SUM(K12:K14)</f>
        <v>20652</v>
      </c>
      <c r="L15" s="810">
        <f t="shared" ref="L15:L19" si="4">K15*100/$AC15</f>
        <v>2.1765134261537828</v>
      </c>
      <c r="M15" s="634"/>
      <c r="N15" s="809">
        <f>SUM(N12:N14)</f>
        <v>28915</v>
      </c>
      <c r="O15" s="810">
        <f t="shared" ref="O15:O19" si="5">N15*100/$AC15</f>
        <v>3.0473506545243381</v>
      </c>
      <c r="P15" s="634"/>
      <c r="Q15" s="809">
        <f>SUM(Q12:Q14)</f>
        <v>32688</v>
      </c>
      <c r="R15" s="810">
        <f t="shared" ref="R15:R19" si="6">Q15*100/$AC15</f>
        <v>3.4449869685316123</v>
      </c>
      <c r="S15" s="634"/>
      <c r="T15" s="809">
        <f>SUM(T12:T14)</f>
        <v>52682</v>
      </c>
      <c r="U15" s="810">
        <f t="shared" ref="U15:U19" si="7">T15*100/$AC15</f>
        <v>5.5521538018900634</v>
      </c>
      <c r="V15" s="634"/>
      <c r="W15" s="809">
        <f>SUM(W12:W14)</f>
        <v>177899</v>
      </c>
      <c r="X15" s="810">
        <f t="shared" ref="X15:X19" si="8">W15*100/$AC15</f>
        <v>18.748768254858213</v>
      </c>
      <c r="Y15" s="634"/>
      <c r="Z15" s="809">
        <f>SUM(Z12:Z14)</f>
        <v>603955</v>
      </c>
      <c r="AA15" s="810">
        <f t="shared" si="0"/>
        <v>63.650792479794113</v>
      </c>
      <c r="AB15" s="637"/>
      <c r="AC15" s="811">
        <f>SUM(AC12:AC14)</f>
        <v>948857</v>
      </c>
      <c r="AD15" s="812">
        <f t="shared" si="1"/>
        <v>100</v>
      </c>
      <c r="AF15" s="797"/>
    </row>
    <row r="16" spans="2:32" s="633" customFormat="1" ht="21" customHeight="1" x14ac:dyDescent="0.25">
      <c r="B16" s="1522" t="s">
        <v>23</v>
      </c>
      <c r="D16" s="793" t="s">
        <v>31</v>
      </c>
      <c r="E16" s="796">
        <v>596</v>
      </c>
      <c r="F16" s="795">
        <v>0.3982572902467057</v>
      </c>
      <c r="G16" s="634"/>
      <c r="H16" s="796">
        <v>21562</v>
      </c>
      <c r="I16" s="795">
        <v>14.408093443455483</v>
      </c>
      <c r="J16" s="634"/>
      <c r="K16" s="796">
        <v>9510</v>
      </c>
      <c r="L16" s="795">
        <v>6.3547430037687436</v>
      </c>
      <c r="M16" s="634"/>
      <c r="N16" s="796">
        <v>10856</v>
      </c>
      <c r="O16" s="795">
        <v>7.2541629914735521</v>
      </c>
      <c r="P16" s="634"/>
      <c r="Q16" s="796">
        <v>9413</v>
      </c>
      <c r="R16" s="795">
        <v>6.2899259615641618</v>
      </c>
      <c r="S16" s="634"/>
      <c r="T16" s="796">
        <v>12426</v>
      </c>
      <c r="U16" s="795">
        <v>8.3032635714858465</v>
      </c>
      <c r="V16" s="634"/>
      <c r="W16" s="796">
        <v>28320</v>
      </c>
      <c r="X16" s="795">
        <v>18.92390345601796</v>
      </c>
      <c r="Y16" s="634"/>
      <c r="Z16" s="796">
        <v>56969</v>
      </c>
      <c r="AA16" s="795">
        <f t="shared" si="0"/>
        <v>38.067650281987547</v>
      </c>
      <c r="AB16" s="637"/>
      <c r="AC16" s="675">
        <f>E16+H16+K16+N16+Q16+T16+W16+Z16</f>
        <v>149652</v>
      </c>
      <c r="AD16" s="676">
        <f>F16+I16+L16+O16+R16+U16+X16+AA16</f>
        <v>100</v>
      </c>
      <c r="AF16" s="797"/>
    </row>
    <row r="17" spans="2:32" s="633" customFormat="1" ht="21" customHeight="1" x14ac:dyDescent="0.25">
      <c r="B17" s="1523"/>
      <c r="D17" s="798" t="s">
        <v>49</v>
      </c>
      <c r="E17" s="801">
        <v>895</v>
      </c>
      <c r="F17" s="800">
        <v>0.41641852155140324</v>
      </c>
      <c r="G17" s="634"/>
      <c r="H17" s="801">
        <v>29233</v>
      </c>
      <c r="I17" s="800">
        <v>13.601299039678404</v>
      </c>
      <c r="J17" s="634"/>
      <c r="K17" s="801">
        <v>12253</v>
      </c>
      <c r="L17" s="800">
        <v>5.700978932479714</v>
      </c>
      <c r="M17" s="634"/>
      <c r="N17" s="801">
        <v>14712</v>
      </c>
      <c r="O17" s="800">
        <v>6.8450830045410553</v>
      </c>
      <c r="P17" s="634"/>
      <c r="Q17" s="801">
        <v>14927</v>
      </c>
      <c r="R17" s="800">
        <v>6.9451165041316161</v>
      </c>
      <c r="S17" s="634"/>
      <c r="T17" s="801">
        <v>21769</v>
      </c>
      <c r="U17" s="800">
        <v>10.128508151567036</v>
      </c>
      <c r="V17" s="634"/>
      <c r="W17" s="801">
        <v>43366</v>
      </c>
      <c r="X17" s="800">
        <v>20.176989503461623</v>
      </c>
      <c r="Y17" s="634"/>
      <c r="Z17" s="801">
        <v>77773</v>
      </c>
      <c r="AA17" s="800">
        <f t="shared" si="0"/>
        <v>36.185606342589146</v>
      </c>
      <c r="AB17" s="637"/>
      <c r="AC17" s="683">
        <f t="shared" ref="AC17:AD19" si="9">E17+H17+K17+N17+Q17+T17+W17+Z17</f>
        <v>214928</v>
      </c>
      <c r="AD17" s="684">
        <f t="shared" si="9"/>
        <v>100</v>
      </c>
      <c r="AF17" s="797"/>
    </row>
    <row r="18" spans="2:32" s="633" customFormat="1" ht="21" customHeight="1" x14ac:dyDescent="0.25">
      <c r="B18" s="1523"/>
      <c r="D18" s="802" t="s">
        <v>50</v>
      </c>
      <c r="E18" s="805">
        <v>365</v>
      </c>
      <c r="F18" s="804">
        <v>0.19081176027769645</v>
      </c>
      <c r="G18" s="634"/>
      <c r="H18" s="805">
        <v>19650</v>
      </c>
      <c r="I18" s="804">
        <v>10.272468738237631</v>
      </c>
      <c r="J18" s="634"/>
      <c r="K18" s="805">
        <v>11504</v>
      </c>
      <c r="L18" s="804">
        <v>6.0139684663962196</v>
      </c>
      <c r="M18" s="634"/>
      <c r="N18" s="805">
        <v>12457</v>
      </c>
      <c r="O18" s="804">
        <v>6.5121701309020956</v>
      </c>
      <c r="P18" s="634"/>
      <c r="Q18" s="805">
        <v>13482</v>
      </c>
      <c r="R18" s="804">
        <v>7.048011375517544</v>
      </c>
      <c r="S18" s="634"/>
      <c r="T18" s="805">
        <v>20439</v>
      </c>
      <c r="U18" s="804">
        <v>10.684935803605036</v>
      </c>
      <c r="V18" s="634"/>
      <c r="W18" s="805">
        <v>39695</v>
      </c>
      <c r="X18" s="804">
        <v>20.751432395131946</v>
      </c>
      <c r="Y18" s="634"/>
      <c r="Z18" s="805">
        <v>73696</v>
      </c>
      <c r="AA18" s="804">
        <f t="shared" si="0"/>
        <v>38.52620132993183</v>
      </c>
      <c r="AB18" s="637"/>
      <c r="AC18" s="691">
        <f t="shared" si="9"/>
        <v>191288</v>
      </c>
      <c r="AD18" s="692">
        <f t="shared" si="9"/>
        <v>100</v>
      </c>
      <c r="AF18" s="797"/>
    </row>
    <row r="19" spans="2:32" s="633" customFormat="1" ht="21" customHeight="1" x14ac:dyDescent="0.25">
      <c r="B19" s="1524"/>
      <c r="D19" s="905" t="s">
        <v>68</v>
      </c>
      <c r="E19" s="809">
        <f>SUM(E16:E18)</f>
        <v>1856</v>
      </c>
      <c r="F19" s="810">
        <f t="shared" si="2"/>
        <v>0.33389221901602539</v>
      </c>
      <c r="G19" s="634"/>
      <c r="H19" s="809">
        <f>SUM(H16:H18)</f>
        <v>70445</v>
      </c>
      <c r="I19" s="810">
        <f t="shared" si="3"/>
        <v>12.672972720142193</v>
      </c>
      <c r="J19" s="634"/>
      <c r="K19" s="809">
        <f>SUM(K16:K18)</f>
        <v>33267</v>
      </c>
      <c r="L19" s="810">
        <f t="shared" si="4"/>
        <v>5.9846942079774337</v>
      </c>
      <c r="M19" s="634"/>
      <c r="N19" s="809">
        <f>SUM(N16:N18)</f>
        <v>38025</v>
      </c>
      <c r="O19" s="810">
        <f t="shared" si="5"/>
        <v>6.8406528168558003</v>
      </c>
      <c r="P19" s="634"/>
      <c r="Q19" s="809">
        <f>SUM(Q16:Q18)</f>
        <v>37822</v>
      </c>
      <c r="R19" s="810">
        <f t="shared" si="6"/>
        <v>6.8041333554009222</v>
      </c>
      <c r="S19" s="634"/>
      <c r="T19" s="809">
        <f>SUM(T16:T18)</f>
        <v>54634</v>
      </c>
      <c r="U19" s="810">
        <f t="shared" si="7"/>
        <v>9.8285923996344451</v>
      </c>
      <c r="V19" s="634"/>
      <c r="W19" s="809">
        <f>SUM(W16:W18)</f>
        <v>111381</v>
      </c>
      <c r="X19" s="810">
        <f t="shared" si="8"/>
        <v>20.037311016284441</v>
      </c>
      <c r="Y19" s="634"/>
      <c r="Z19" s="809">
        <f>SUM(Z16:Z18)</f>
        <v>208438</v>
      </c>
      <c r="AA19" s="810">
        <f t="shared" si="0"/>
        <v>37.497751264688738</v>
      </c>
      <c r="AB19" s="637"/>
      <c r="AC19" s="811">
        <f>SUM(AC16:AC18)</f>
        <v>555868</v>
      </c>
      <c r="AD19" s="812">
        <f t="shared" si="9"/>
        <v>100</v>
      </c>
      <c r="AF19" s="797"/>
    </row>
    <row r="20" spans="2:32" s="649" customFormat="1" ht="3" customHeight="1" x14ac:dyDescent="0.25">
      <c r="B20" s="644"/>
      <c r="C20" s="645"/>
      <c r="D20" s="637"/>
      <c r="E20" s="646"/>
      <c r="F20" s="647"/>
      <c r="G20" s="637"/>
      <c r="H20" s="646"/>
      <c r="I20" s="647"/>
      <c r="J20" s="637"/>
      <c r="K20" s="646"/>
      <c r="L20" s="647"/>
      <c r="M20" s="637"/>
      <c r="N20" s="646"/>
      <c r="O20" s="647"/>
      <c r="P20" s="637"/>
      <c r="Q20" s="646"/>
      <c r="R20" s="647"/>
      <c r="S20" s="637"/>
      <c r="T20" s="646"/>
      <c r="U20" s="647"/>
      <c r="V20" s="637"/>
      <c r="W20" s="646"/>
      <c r="X20" s="647"/>
      <c r="Y20" s="637"/>
      <c r="Z20" s="646"/>
      <c r="AA20" s="647"/>
      <c r="AB20" s="637"/>
      <c r="AC20" s="646"/>
      <c r="AD20" s="648"/>
    </row>
    <row r="21" spans="2:32" s="918" customFormat="1" ht="18" customHeight="1" x14ac:dyDescent="0.25">
      <c r="B21" s="1584" t="s">
        <v>0</v>
      </c>
      <c r="C21" s="1585"/>
      <c r="D21" s="1586"/>
      <c r="E21" s="1254">
        <f>E15+E19</f>
        <v>3366</v>
      </c>
      <c r="F21" s="1255">
        <f>E21*100/$AC21</f>
        <v>0.2236953596172058</v>
      </c>
      <c r="G21" s="1249"/>
      <c r="H21" s="1254">
        <f>H15+H19</f>
        <v>101001</v>
      </c>
      <c r="I21" s="1255">
        <f>H21*100/$AC21</f>
        <v>6.7122563923640532</v>
      </c>
      <c r="J21" s="1249"/>
      <c r="K21" s="1254">
        <f>K15+K19</f>
        <v>53919</v>
      </c>
      <c r="L21" s="1255">
        <f>K21*100/$AC21</f>
        <v>3.5833125654189302</v>
      </c>
      <c r="M21" s="1249"/>
      <c r="N21" s="1254">
        <f>N15+N19</f>
        <v>66940</v>
      </c>
      <c r="O21" s="1255">
        <f>N21*100/$AC21</f>
        <v>4.4486534084301121</v>
      </c>
      <c r="P21" s="1249"/>
      <c r="Q21" s="1254">
        <f>Q15+Q19</f>
        <v>70510</v>
      </c>
      <c r="R21" s="1255">
        <f>Q21*100/$AC21</f>
        <v>4.6859060625695728</v>
      </c>
      <c r="S21" s="1249"/>
      <c r="T21" s="1254">
        <f>T15+T19</f>
        <v>107316</v>
      </c>
      <c r="U21" s="1255">
        <f>T21*100/$AC21</f>
        <v>7.1319344066191492</v>
      </c>
      <c r="V21" s="1249"/>
      <c r="W21" s="1254">
        <f>W15+W19</f>
        <v>289280</v>
      </c>
      <c r="X21" s="1255">
        <f>W21*100/$AC21</f>
        <v>19.224775291166161</v>
      </c>
      <c r="Y21" s="1249"/>
      <c r="Z21" s="1254">
        <f>Z15+Z19</f>
        <v>812393</v>
      </c>
      <c r="AA21" s="1255">
        <f>Z21*100/$AC21</f>
        <v>53.989466513814818</v>
      </c>
      <c r="AB21" s="1249"/>
      <c r="AC21" s="1254">
        <f>AC15+AC19</f>
        <v>1504725</v>
      </c>
      <c r="AD21" s="1255">
        <f>F21+I21+L21+O21+R21+U21+X21+AA21</f>
        <v>100</v>
      </c>
    </row>
    <row r="22" spans="2:32" s="631" customFormat="1" ht="5.25" customHeight="1" x14ac:dyDescent="0.25">
      <c r="B22" s="651"/>
      <c r="C22" s="651"/>
      <c r="D22" s="651"/>
      <c r="E22" s="651"/>
      <c r="F22" s="651"/>
      <c r="G22" s="651"/>
      <c r="H22" s="651"/>
      <c r="I22" s="651"/>
      <c r="J22" s="651"/>
      <c r="K22" s="651"/>
      <c r="L22" s="651"/>
      <c r="M22" s="651"/>
      <c r="N22" s="651"/>
      <c r="O22" s="652"/>
      <c r="P22" s="652"/>
    </row>
    <row r="23" spans="2:32" s="631" customFormat="1" ht="5.25" customHeight="1" x14ac:dyDescent="0.25">
      <c r="B23" s="651"/>
      <c r="C23" s="651"/>
      <c r="D23" s="651"/>
      <c r="E23" s="651"/>
      <c r="F23" s="651"/>
      <c r="G23" s="651"/>
      <c r="H23" s="651"/>
      <c r="I23" s="651"/>
      <c r="J23" s="651"/>
      <c r="K23" s="651"/>
      <c r="L23" s="651"/>
      <c r="M23" s="651"/>
      <c r="N23" s="651"/>
      <c r="O23" s="652"/>
      <c r="P23" s="652"/>
    </row>
    <row r="24" spans="2:32" s="631" customFormat="1" ht="12.75" customHeight="1" x14ac:dyDescent="0.25">
      <c r="B24" s="652"/>
      <c r="C24" s="652"/>
      <c r="D24" s="652"/>
      <c r="E24" s="652"/>
      <c r="F24" s="652"/>
      <c r="G24" s="652"/>
      <c r="H24" s="652"/>
      <c r="I24" s="652"/>
      <c r="J24" s="652"/>
      <c r="K24" s="652"/>
      <c r="L24" s="652"/>
      <c r="M24" s="652"/>
      <c r="N24" s="652"/>
      <c r="O24" s="652"/>
      <c r="P24" s="652"/>
    </row>
    <row r="25" spans="2:32" s="649" customFormat="1" ht="24.75" customHeight="1" x14ac:dyDescent="0.25">
      <c r="B25" s="653"/>
      <c r="C25" s="653"/>
      <c r="D25" s="653"/>
      <c r="E25" s="653" t="s">
        <v>114</v>
      </c>
      <c r="F25" s="653" t="s">
        <v>21</v>
      </c>
      <c r="G25" s="653"/>
      <c r="H25" s="653" t="s">
        <v>20</v>
      </c>
      <c r="I25" s="653" t="s">
        <v>19</v>
      </c>
      <c r="J25" s="653"/>
      <c r="K25" s="653" t="s">
        <v>18</v>
      </c>
      <c r="L25" s="653" t="s">
        <v>17</v>
      </c>
      <c r="M25" s="653"/>
      <c r="N25" s="653" t="s">
        <v>16</v>
      </c>
      <c r="O25" s="653" t="s">
        <v>15</v>
      </c>
      <c r="P25" s="653"/>
    </row>
    <row r="26" spans="2:32" s="649" customFormat="1" x14ac:dyDescent="0.25">
      <c r="B26" s="654"/>
      <c r="C26" s="654"/>
      <c r="D26" s="654"/>
      <c r="E26" s="654" t="e">
        <f>#REF!</f>
        <v>#REF!</v>
      </c>
      <c r="F26" s="655" t="e">
        <f>#REF!</f>
        <v>#REF!</v>
      </c>
      <c r="G26" s="655"/>
      <c r="H26" s="655" t="e">
        <f>#REF!</f>
        <v>#REF!</v>
      </c>
      <c r="I26" s="655" t="e">
        <f>#REF!</f>
        <v>#REF!</v>
      </c>
      <c r="J26" s="655"/>
      <c r="K26" s="655" t="e">
        <f>#REF!</f>
        <v>#REF!</v>
      </c>
      <c r="L26" s="655" t="e">
        <f>#REF!</f>
        <v>#REF!</v>
      </c>
      <c r="M26" s="655"/>
      <c r="N26" s="655" t="e">
        <f>#REF!</f>
        <v>#REF!</v>
      </c>
      <c r="O26" s="655" t="e">
        <f>#REF!</f>
        <v>#REF!</v>
      </c>
      <c r="P26" s="655"/>
    </row>
    <row r="27" spans="2:32" s="631" customFormat="1" x14ac:dyDescent="0.25">
      <c r="B27" s="652"/>
      <c r="C27" s="652"/>
      <c r="D27" s="652"/>
      <c r="E27" s="652"/>
      <c r="F27" s="652"/>
      <c r="G27" s="652"/>
      <c r="H27" s="652"/>
      <c r="I27" s="652"/>
      <c r="J27" s="652"/>
      <c r="K27" s="652"/>
      <c r="L27" s="652"/>
      <c r="M27" s="652"/>
      <c r="N27" s="652"/>
      <c r="O27" s="652"/>
      <c r="P27" s="652"/>
    </row>
    <row r="28" spans="2:32" s="631" customFormat="1" x14ac:dyDescent="0.25">
      <c r="B28" s="652"/>
      <c r="C28" s="652"/>
      <c r="D28" s="652"/>
      <c r="E28" s="652"/>
      <c r="F28" s="652"/>
      <c r="G28" s="652"/>
      <c r="H28" s="652"/>
      <c r="I28" s="652"/>
      <c r="J28" s="652"/>
      <c r="K28" s="652"/>
      <c r="L28" s="652"/>
      <c r="M28" s="652"/>
      <c r="N28" s="652"/>
      <c r="O28" s="652"/>
      <c r="P28" s="652"/>
    </row>
    <row r="29" spans="2:32" s="631" customFormat="1" x14ac:dyDescent="0.25">
      <c r="B29" s="652"/>
      <c r="C29" s="652"/>
      <c r="D29" s="652"/>
      <c r="E29" s="652"/>
      <c r="F29" s="652"/>
      <c r="G29" s="652"/>
      <c r="H29" s="652"/>
      <c r="I29" s="652"/>
      <c r="J29" s="652"/>
      <c r="K29" s="652"/>
      <c r="L29" s="652"/>
      <c r="M29" s="652"/>
      <c r="N29" s="652"/>
      <c r="O29" s="652"/>
      <c r="P29" s="652"/>
    </row>
    <row r="30" spans="2:32" s="631" customFormat="1" x14ac:dyDescent="0.25">
      <c r="B30" s="652"/>
      <c r="C30" s="652"/>
      <c r="D30" s="652"/>
      <c r="E30" s="652"/>
      <c r="F30" s="652"/>
      <c r="G30" s="652"/>
      <c r="H30" s="652"/>
      <c r="I30" s="652"/>
      <c r="J30" s="652"/>
      <c r="K30" s="652"/>
      <c r="L30" s="652"/>
      <c r="M30" s="652"/>
      <c r="N30" s="652"/>
      <c r="O30" s="652"/>
      <c r="P30" s="652"/>
    </row>
    <row r="31" spans="2:32" s="631" customFormat="1" x14ac:dyDescent="0.25">
      <c r="B31" s="652"/>
      <c r="C31" s="652"/>
      <c r="D31" s="652"/>
      <c r="E31" s="652"/>
      <c r="F31" s="652"/>
      <c r="G31" s="652"/>
      <c r="H31" s="652"/>
      <c r="I31" s="652"/>
      <c r="J31" s="652"/>
      <c r="K31" s="652"/>
      <c r="L31" s="652"/>
      <c r="M31" s="652"/>
      <c r="N31" s="652"/>
      <c r="O31" s="652"/>
      <c r="P31" s="652"/>
    </row>
    <row r="32" spans="2:32" s="631" customFormat="1" x14ac:dyDescent="0.25">
      <c r="B32" s="652"/>
      <c r="C32" s="652"/>
      <c r="D32" s="652"/>
      <c r="E32" s="652"/>
      <c r="F32" s="652"/>
      <c r="G32" s="652"/>
      <c r="H32" s="652"/>
      <c r="I32" s="652"/>
      <c r="J32" s="652"/>
      <c r="K32" s="652"/>
      <c r="L32" s="652"/>
      <c r="M32" s="652"/>
      <c r="N32" s="652"/>
      <c r="O32" s="652"/>
      <c r="P32" s="652"/>
    </row>
    <row r="33" spans="2:16" s="631" customFormat="1" x14ac:dyDescent="0.25">
      <c r="B33" s="652"/>
      <c r="C33" s="652"/>
      <c r="D33" s="652"/>
      <c r="E33" s="652"/>
      <c r="F33" s="652"/>
      <c r="G33" s="652"/>
      <c r="H33" s="652"/>
      <c r="I33" s="652"/>
      <c r="J33" s="652"/>
      <c r="K33" s="652"/>
      <c r="L33" s="652"/>
      <c r="M33" s="652"/>
      <c r="N33" s="652"/>
      <c r="O33" s="652"/>
      <c r="P33" s="652"/>
    </row>
    <row r="34" spans="2:16" s="631" customFormat="1" x14ac:dyDescent="0.25">
      <c r="B34" s="652"/>
      <c r="C34" s="652"/>
      <c r="D34" s="652"/>
      <c r="E34" s="652"/>
      <c r="F34" s="652"/>
      <c r="G34" s="652"/>
      <c r="H34" s="652"/>
      <c r="I34" s="652"/>
      <c r="J34" s="652"/>
      <c r="K34" s="652"/>
      <c r="L34" s="652"/>
      <c r="M34" s="652"/>
      <c r="N34" s="652"/>
      <c r="O34" s="652"/>
      <c r="P34" s="652"/>
    </row>
    <row r="35" spans="2:16" s="631" customFormat="1" x14ac:dyDescent="0.25">
      <c r="C35" s="1587" t="s">
        <v>14</v>
      </c>
      <c r="D35" s="1587"/>
      <c r="E35" s="1587"/>
      <c r="F35" s="1587"/>
      <c r="G35" s="1587"/>
      <c r="H35" s="1587"/>
      <c r="I35" s="1587"/>
      <c r="J35" s="1587"/>
      <c r="K35" s="1587"/>
      <c r="L35" s="1587"/>
      <c r="M35" s="652"/>
      <c r="N35" s="652"/>
      <c r="O35" s="652"/>
      <c r="P35" s="652"/>
    </row>
    <row r="36" spans="2:16" s="631" customFormat="1" x14ac:dyDescent="0.25">
      <c r="L36" s="652"/>
      <c r="M36" s="652"/>
      <c r="N36" s="652"/>
      <c r="O36" s="652"/>
      <c r="P36" s="652"/>
    </row>
    <row r="37" spans="2:16" s="631" customFormat="1" x14ac:dyDescent="0.25">
      <c r="B37" s="652"/>
      <c r="C37" s="652"/>
      <c r="D37" s="652"/>
      <c r="E37" s="652"/>
      <c r="F37" s="652"/>
      <c r="G37" s="652"/>
      <c r="H37" s="652"/>
      <c r="I37" s="652"/>
      <c r="J37" s="652"/>
      <c r="K37" s="652"/>
      <c r="L37" s="652"/>
      <c r="M37" s="652"/>
      <c r="N37" s="652"/>
      <c r="O37" s="652"/>
      <c r="P37" s="652"/>
    </row>
    <row r="38" spans="2:16" s="631" customFormat="1" ht="5.25" customHeight="1" x14ac:dyDescent="0.25">
      <c r="B38" s="652"/>
      <c r="C38" s="652"/>
      <c r="D38" s="652"/>
      <c r="E38" s="652"/>
      <c r="F38" s="652"/>
      <c r="G38" s="652"/>
      <c r="H38" s="652"/>
      <c r="I38" s="652"/>
      <c r="J38" s="652"/>
      <c r="K38" s="652"/>
      <c r="L38" s="652"/>
      <c r="M38" s="652"/>
      <c r="N38" s="652"/>
      <c r="O38" s="652"/>
      <c r="P38" s="652"/>
    </row>
    <row r="39" spans="2:16" s="631" customFormat="1" ht="5.25" customHeight="1" x14ac:dyDescent="0.25">
      <c r="B39" s="652"/>
      <c r="C39" s="652"/>
      <c r="D39" s="652"/>
      <c r="E39" s="652"/>
      <c r="F39" s="652"/>
      <c r="G39" s="652"/>
      <c r="H39" s="652"/>
      <c r="I39" s="652"/>
      <c r="J39" s="652"/>
      <c r="K39" s="652"/>
      <c r="L39" s="652"/>
      <c r="M39" s="652"/>
      <c r="N39" s="652"/>
      <c r="O39" s="652"/>
      <c r="P39" s="652"/>
    </row>
    <row r="40" spans="2:16" s="631" customFormat="1" ht="16.5" customHeight="1" x14ac:dyDescent="0.25">
      <c r="B40" s="652"/>
      <c r="C40" s="652"/>
      <c r="D40" s="652"/>
      <c r="E40" s="652"/>
      <c r="F40" s="652"/>
      <c r="G40" s="652"/>
      <c r="H40" s="652"/>
      <c r="I40" s="652"/>
      <c r="J40" s="652"/>
      <c r="K40" s="652"/>
      <c r="L40" s="652"/>
      <c r="M40" s="652"/>
      <c r="N40" s="652"/>
      <c r="O40" s="652"/>
      <c r="P40" s="652"/>
    </row>
    <row r="41" spans="2:16" s="631" customFormat="1" x14ac:dyDescent="0.25">
      <c r="B41" s="652"/>
      <c r="C41" s="652"/>
      <c r="D41" s="652"/>
      <c r="E41" s="652"/>
      <c r="F41" s="652"/>
      <c r="G41" s="652"/>
      <c r="H41" s="652"/>
      <c r="I41" s="652"/>
      <c r="J41" s="652"/>
      <c r="K41" s="652"/>
      <c r="L41" s="652"/>
      <c r="M41" s="652"/>
      <c r="N41" s="652"/>
      <c r="O41" s="652"/>
      <c r="P41" s="652"/>
    </row>
    <row r="42" spans="2:16" s="631" customFormat="1" x14ac:dyDescent="0.25"/>
    <row r="43" spans="2:16" s="650" customFormat="1" x14ac:dyDescent="0.25"/>
    <row r="44" spans="2:16" s="657" customFormat="1" ht="12.75" customHeight="1" x14ac:dyDescent="0.25">
      <c r="B44" s="1490"/>
      <c r="C44" s="1491"/>
      <c r="D44" s="1491"/>
      <c r="E44" s="1491"/>
      <c r="F44" s="1491"/>
      <c r="G44" s="1491"/>
      <c r="H44" s="1491"/>
      <c r="I44" s="1491"/>
      <c r="J44" s="1491"/>
      <c r="K44" s="1491"/>
      <c r="L44" s="1491"/>
      <c r="M44" s="1491"/>
      <c r="N44" s="1491"/>
      <c r="O44" s="1491"/>
      <c r="P44" s="656"/>
    </row>
  </sheetData>
  <mergeCells count="21">
    <mergeCell ref="B12:B15"/>
    <mergeCell ref="B16:B19"/>
    <mergeCell ref="B21:D21"/>
    <mergeCell ref="C35:L35"/>
    <mergeCell ref="B44:O44"/>
    <mergeCell ref="B5:AD5"/>
    <mergeCell ref="B3:K3"/>
    <mergeCell ref="B4:AD4"/>
    <mergeCell ref="B6:AC6"/>
    <mergeCell ref="B8:B10"/>
    <mergeCell ref="D8:D10"/>
    <mergeCell ref="E8:AA8"/>
    <mergeCell ref="AC8:AD9"/>
    <mergeCell ref="E9:F9"/>
    <mergeCell ref="H9:I9"/>
    <mergeCell ref="K9:L9"/>
    <mergeCell ref="N9:O9"/>
    <mergeCell ref="Q9:R9"/>
    <mergeCell ref="T9:U9"/>
    <mergeCell ref="W9:X9"/>
    <mergeCell ref="Z9:AA9"/>
  </mergeCells>
  <printOptions horizontalCentered="1"/>
  <pageMargins left="0" right="0" top="0.43307086614173229" bottom="0.43307086614173229" header="0" footer="0"/>
  <pageSetup paperSize="9" scale="90" orientation="landscape" horizontalDpi="300" verticalDpi="300" r:id="rId1"/>
  <headerFooter alignWithMargins="0"/>
  <rowBreaks count="1" manualBreakCount="1">
    <brk id="39" max="16383" man="1"/>
  </rowBreaks>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Hoja52">
    <tabColor theme="0"/>
  </sheetPr>
  <dimension ref="A1:AX38"/>
  <sheetViews>
    <sheetView showGridLines="0" topLeftCell="A5" zoomScaleNormal="100" workbookViewId="0">
      <selection activeCell="B34" sqref="B34:P34"/>
    </sheetView>
  </sheetViews>
  <sheetFormatPr baseColWidth="10" defaultColWidth="11.453125" defaultRowHeight="15" x14ac:dyDescent="0.25"/>
  <cols>
    <col min="1" max="1" width="1.1796875" style="88" customWidth="1"/>
    <col min="2" max="2" width="28.7265625" style="88" customWidth="1"/>
    <col min="3" max="3" width="0.54296875" style="88" customWidth="1"/>
    <col min="4" max="4" width="11.81640625" style="88" customWidth="1"/>
    <col min="5" max="5" width="7.7265625" style="88" customWidth="1"/>
    <col min="6" max="6" width="0.453125" style="88" customWidth="1"/>
    <col min="7" max="7" width="12.453125" style="88" customWidth="1"/>
    <col min="8" max="8" width="6.26953125" style="88" customWidth="1"/>
    <col min="9" max="9" width="0.453125" style="88" customWidth="1"/>
    <col min="10" max="10" width="10.81640625" style="88" customWidth="1"/>
    <col min="11" max="11" width="6.26953125" style="88" customWidth="1"/>
    <col min="12" max="12" width="0.453125" style="88" customWidth="1"/>
    <col min="13" max="13" width="11.81640625" style="88" customWidth="1"/>
    <col min="14" max="14" width="6.26953125" style="88" customWidth="1"/>
    <col min="15" max="15" width="0.7265625" style="86" customWidth="1"/>
    <col min="16" max="16" width="10.1796875" style="88" bestFit="1" customWidth="1"/>
    <col min="17" max="17" width="8.54296875" style="88" customWidth="1"/>
    <col min="18" max="18" width="0.453125" style="88" customWidth="1"/>
    <col min="19" max="19" width="8.453125" style="88" bestFit="1" customWidth="1"/>
    <col min="20" max="20" width="7.81640625" style="88" bestFit="1" customWidth="1"/>
    <col min="21" max="21" width="0.453125" style="88" customWidth="1"/>
    <col min="22" max="22" width="8.453125" style="88" bestFit="1" customWidth="1"/>
    <col min="23" max="23" width="7.7265625" style="88" bestFit="1" customWidth="1"/>
    <col min="24" max="24" width="0.453125" style="88" customWidth="1"/>
    <col min="25" max="25" width="8.453125" style="88" bestFit="1" customWidth="1"/>
    <col min="26" max="26" width="7.7265625" style="88" bestFit="1" customWidth="1"/>
    <col min="27" max="27" width="11.453125" style="88"/>
    <col min="28" max="30" width="2.453125" style="88" bestFit="1" customWidth="1"/>
    <col min="31" max="31" width="13" style="88" bestFit="1" customWidth="1"/>
    <col min="32" max="32" width="3.453125" style="88" bestFit="1" customWidth="1"/>
    <col min="33" max="33" width="3.81640625" style="88" customWidth="1"/>
    <col min="34" max="36" width="2.453125" style="88" bestFit="1" customWidth="1"/>
    <col min="37" max="37" width="8.453125" style="88" bestFit="1" customWidth="1"/>
    <col min="38" max="38" width="3.453125" style="88" bestFit="1" customWidth="1"/>
    <col min="39" max="39" width="3.54296875" style="88" customWidth="1"/>
    <col min="40" max="42" width="2.453125" style="88" bestFit="1" customWidth="1"/>
    <col min="43" max="43" width="8.453125" style="88" bestFit="1" customWidth="1"/>
    <col min="44" max="44" width="4.1796875" style="88" bestFit="1" customWidth="1"/>
    <col min="45" max="45" width="3.26953125" style="88" customWidth="1"/>
    <col min="46" max="46" width="4.26953125" style="88" bestFit="1" customWidth="1"/>
    <col min="47" max="47" width="2.453125" style="88" bestFit="1" customWidth="1"/>
    <col min="48" max="48" width="4.26953125" style="88" bestFit="1" customWidth="1"/>
    <col min="49" max="49" width="8.453125" style="88" bestFit="1" customWidth="1"/>
    <col min="50" max="50" width="4.26953125" style="88" bestFit="1" customWidth="1"/>
    <col min="51" max="16384" width="11.453125" style="88"/>
  </cols>
  <sheetData>
    <row r="1" spans="1:50" s="32" customFormat="1" ht="15" customHeight="1" x14ac:dyDescent="0.25">
      <c r="B1" s="33"/>
      <c r="C1" s="34"/>
      <c r="F1" s="34"/>
      <c r="I1" s="34"/>
      <c r="O1" s="35"/>
      <c r="R1" s="34"/>
      <c r="S1" s="193" t="s">
        <v>135</v>
      </c>
      <c r="T1" s="193"/>
      <c r="U1" s="193"/>
      <c r="V1" s="193" t="s">
        <v>16</v>
      </c>
      <c r="W1" s="193"/>
      <c r="X1" s="193"/>
      <c r="Y1" s="193" t="s">
        <v>15</v>
      </c>
    </row>
    <row r="2" spans="1:50" s="36" customFormat="1" ht="52.5" customHeight="1" x14ac:dyDescent="0.3">
      <c r="B2" s="1447"/>
      <c r="C2" s="1447"/>
      <c r="D2" s="1447"/>
      <c r="E2" s="1447"/>
      <c r="F2" s="1447"/>
      <c r="G2" s="1447"/>
      <c r="H2" s="1447"/>
      <c r="I2" s="1447"/>
      <c r="O2" s="37"/>
    </row>
    <row r="3" spans="1:50" s="38" customFormat="1" ht="4.5" customHeight="1" x14ac:dyDescent="0.25">
      <c r="B3" s="1448"/>
      <c r="C3" s="1448"/>
      <c r="D3" s="1448"/>
      <c r="E3" s="1448"/>
      <c r="F3" s="1448"/>
      <c r="G3" s="1448"/>
      <c r="H3" s="1448"/>
      <c r="I3" s="1448"/>
      <c r="O3" s="37"/>
    </row>
    <row r="4" spans="1:50" s="38" customFormat="1" ht="37.5" customHeight="1" x14ac:dyDescent="0.25">
      <c r="A4" s="1588" t="s">
        <v>207</v>
      </c>
      <c r="B4" s="1588"/>
      <c r="C4" s="1588"/>
      <c r="D4" s="1588"/>
      <c r="E4" s="1588"/>
      <c r="F4" s="1588"/>
      <c r="G4" s="1588"/>
      <c r="H4" s="1588"/>
      <c r="I4" s="1588"/>
      <c r="J4" s="1588"/>
      <c r="K4" s="1588"/>
      <c r="L4" s="1588"/>
      <c r="M4" s="1588"/>
      <c r="N4" s="1588"/>
      <c r="O4" s="1588"/>
      <c r="P4" s="1588"/>
      <c r="Q4" s="1588"/>
      <c r="R4" s="1588"/>
      <c r="S4" s="1588"/>
      <c r="T4" s="1588"/>
      <c r="U4" s="1588"/>
      <c r="V4" s="1588"/>
      <c r="W4" s="1588"/>
      <c r="X4" s="1588"/>
      <c r="Y4" s="1588"/>
      <c r="Z4" s="1588"/>
    </row>
    <row r="5" spans="1:50" s="38" customFormat="1" ht="17.25" customHeight="1" x14ac:dyDescent="0.25">
      <c r="B5" s="1456" t="e">
        <f>#REF!</f>
        <v>#REF!</v>
      </c>
      <c r="C5" s="1456"/>
      <c r="D5" s="1456"/>
      <c r="E5" s="1456"/>
      <c r="F5" s="1456"/>
      <c r="G5" s="1456"/>
      <c r="H5" s="1456"/>
      <c r="I5" s="1456"/>
      <c r="J5" s="1456"/>
      <c r="K5" s="1456"/>
      <c r="L5" s="1456"/>
      <c r="M5" s="1456"/>
      <c r="N5" s="1456"/>
      <c r="O5" s="1456"/>
      <c r="P5" s="1456"/>
      <c r="Q5" s="1456"/>
      <c r="R5" s="1456"/>
      <c r="S5" s="1456"/>
      <c r="T5" s="1456"/>
      <c r="U5" s="1456"/>
      <c r="V5" s="1456"/>
      <c r="W5" s="1456"/>
      <c r="X5" s="1456"/>
      <c r="Y5" s="1456"/>
      <c r="Z5" s="1456"/>
    </row>
    <row r="6" spans="1:50" s="38" customFormat="1" ht="6" customHeight="1" x14ac:dyDescent="0.25">
      <c r="O6" s="37"/>
    </row>
    <row r="7" spans="1:50" s="41" customFormat="1" ht="12.75" customHeight="1" x14ac:dyDescent="0.25">
      <c r="A7" s="39"/>
      <c r="B7" s="1449" t="s">
        <v>12</v>
      </c>
      <c r="C7" s="40"/>
      <c r="D7" s="1444" t="s">
        <v>109</v>
      </c>
      <c r="E7" s="1442"/>
      <c r="F7" s="181"/>
      <c r="G7" s="1442"/>
      <c r="H7" s="1442"/>
      <c r="I7" s="181"/>
      <c r="J7" s="1442"/>
      <c r="K7" s="1442"/>
      <c r="L7" s="181"/>
      <c r="M7" s="1442"/>
      <c r="N7" s="1443"/>
      <c r="O7" s="40"/>
      <c r="P7" s="1444" t="s">
        <v>179</v>
      </c>
      <c r="Q7" s="1442"/>
      <c r="R7" s="181"/>
      <c r="S7" s="1442"/>
      <c r="T7" s="1442"/>
      <c r="U7" s="181"/>
      <c r="V7" s="1442"/>
      <c r="W7" s="1442"/>
      <c r="X7" s="181"/>
      <c r="Y7" s="1442"/>
      <c r="Z7" s="1443"/>
      <c r="AA7" s="116"/>
      <c r="AB7" s="116"/>
      <c r="AC7" s="117"/>
      <c r="AD7" s="117"/>
      <c r="AE7" s="117"/>
      <c r="AF7" s="117"/>
      <c r="AG7" s="117"/>
      <c r="AH7" s="117"/>
      <c r="AI7" s="118"/>
    </row>
    <row r="8" spans="1:50" s="41" customFormat="1" ht="37.5" customHeight="1" x14ac:dyDescent="0.25">
      <c r="A8" s="39"/>
      <c r="B8" s="1450"/>
      <c r="C8" s="40"/>
      <c r="D8" s="1453"/>
      <c r="E8" s="1454"/>
      <c r="F8" s="40"/>
      <c r="G8" s="1444" t="s">
        <v>169</v>
      </c>
      <c r="H8" s="1443"/>
      <c r="I8" s="40"/>
      <c r="J8" s="1444" t="s">
        <v>175</v>
      </c>
      <c r="K8" s="1443"/>
      <c r="L8" s="40"/>
      <c r="M8" s="1444" t="s">
        <v>170</v>
      </c>
      <c r="N8" s="1443"/>
      <c r="O8" s="40"/>
      <c r="P8" s="1453"/>
      <c r="Q8" s="1455"/>
      <c r="R8" s="130"/>
      <c r="S8" s="1444" t="s">
        <v>180</v>
      </c>
      <c r="T8" s="1443"/>
      <c r="U8" s="40"/>
      <c r="V8" s="1444" t="s">
        <v>181</v>
      </c>
      <c r="W8" s="1443"/>
      <c r="X8" s="40"/>
      <c r="Y8" s="1444" t="s">
        <v>182</v>
      </c>
      <c r="Z8" s="1443"/>
      <c r="AA8" s="116"/>
      <c r="AB8" s="116"/>
      <c r="AC8" s="117"/>
      <c r="AD8" s="117"/>
      <c r="AE8" s="117"/>
      <c r="AF8" s="117"/>
      <c r="AG8" s="117"/>
      <c r="AH8" s="117"/>
      <c r="AI8" s="118"/>
    </row>
    <row r="9" spans="1:50" s="46" customFormat="1" ht="36.75" customHeight="1" x14ac:dyDescent="0.25">
      <c r="A9" s="42"/>
      <c r="B9" s="1451"/>
      <c r="C9" s="43"/>
      <c r="D9" s="44" t="s">
        <v>9</v>
      </c>
      <c r="E9" s="45" t="s">
        <v>10</v>
      </c>
      <c r="F9" s="43"/>
      <c r="G9" s="44" t="s">
        <v>9</v>
      </c>
      <c r="H9" s="91" t="s">
        <v>10</v>
      </c>
      <c r="I9" s="43"/>
      <c r="J9" s="44" t="s">
        <v>9</v>
      </c>
      <c r="K9" s="91" t="s">
        <v>10</v>
      </c>
      <c r="L9" s="43"/>
      <c r="M9" s="44" t="s">
        <v>9</v>
      </c>
      <c r="N9" s="91" t="s">
        <v>10</v>
      </c>
      <c r="O9" s="43"/>
      <c r="P9" s="44" t="s">
        <v>9</v>
      </c>
      <c r="Q9" s="45" t="s">
        <v>111</v>
      </c>
      <c r="R9" s="43"/>
      <c r="S9" s="44" t="s">
        <v>9</v>
      </c>
      <c r="T9" s="91" t="s">
        <v>111</v>
      </c>
      <c r="U9" s="43"/>
      <c r="V9" s="44" t="s">
        <v>9</v>
      </c>
      <c r="W9" s="91" t="s">
        <v>111</v>
      </c>
      <c r="X9" s="43"/>
      <c r="Y9" s="44" t="s">
        <v>9</v>
      </c>
      <c r="Z9" s="91" t="s">
        <v>111</v>
      </c>
      <c r="AA9" s="119"/>
      <c r="AB9" s="120"/>
      <c r="AC9" s="94"/>
      <c r="AD9" s="94"/>
      <c r="AE9" s="94"/>
      <c r="AF9" s="94"/>
      <c r="AG9" s="121"/>
      <c r="AH9" s="121"/>
      <c r="AI9" s="121"/>
    </row>
    <row r="10" spans="1:50" s="50" customFormat="1" ht="4.5" customHeight="1" x14ac:dyDescent="0.25">
      <c r="A10" s="47"/>
      <c r="B10" s="48"/>
      <c r="C10" s="49"/>
      <c r="D10" s="48"/>
      <c r="E10" s="48"/>
      <c r="F10" s="49"/>
      <c r="G10" s="48"/>
      <c r="H10" s="48"/>
      <c r="I10" s="49"/>
      <c r="J10" s="48"/>
      <c r="K10" s="48"/>
      <c r="L10" s="49"/>
      <c r="M10" s="48"/>
      <c r="N10" s="48"/>
      <c r="O10" s="49"/>
      <c r="P10" s="48"/>
      <c r="Q10" s="48"/>
      <c r="R10" s="49"/>
      <c r="S10" s="48"/>
      <c r="T10" s="48"/>
      <c r="U10" s="49"/>
      <c r="V10" s="48"/>
      <c r="W10" s="48"/>
      <c r="X10" s="49"/>
      <c r="Y10" s="48"/>
      <c r="Z10" s="48"/>
      <c r="AA10" s="116"/>
      <c r="AB10" s="120"/>
      <c r="AC10" s="94"/>
      <c r="AD10" s="94"/>
      <c r="AE10" s="94"/>
      <c r="AF10" s="94"/>
      <c r="AG10" s="58"/>
      <c r="AH10" s="58"/>
      <c r="AI10" s="58"/>
    </row>
    <row r="11" spans="1:50" s="59" customFormat="1" ht="18" customHeight="1" x14ac:dyDescent="0.2">
      <c r="A11" s="51"/>
      <c r="B11" s="52" t="s">
        <v>8</v>
      </c>
      <c r="C11" s="53"/>
      <c r="D11" s="108">
        <f>G11+J11+M11</f>
        <v>8384408</v>
      </c>
      <c r="E11" s="28">
        <f t="shared" ref="E11:E28" si="0">D11*100/$D$30</f>
        <v>17.944934163017855</v>
      </c>
      <c r="F11" s="53"/>
      <c r="G11" s="54">
        <f>'3solcasaad'!G11</f>
        <v>6973463</v>
      </c>
      <c r="H11" s="182">
        <f>G11*100/$G$30</f>
        <v>18.441080349722064</v>
      </c>
      <c r="I11" s="53"/>
      <c r="J11" s="54">
        <f>'3solcasaad'!J11</f>
        <v>999769</v>
      </c>
      <c r="K11" s="182">
        <f>J11*100/$J$30</f>
        <v>16.561910466829101</v>
      </c>
      <c r="L11" s="53"/>
      <c r="M11" s="54">
        <f>'3solcasaad'!M11</f>
        <v>411176</v>
      </c>
      <c r="N11" s="182">
        <f t="shared" ref="N11:N28" si="1">M11*100/$M$30</f>
        <v>14.318732272482714</v>
      </c>
      <c r="O11" s="53"/>
      <c r="P11" s="56" t="e">
        <f>S11+V11+Y11</f>
        <v>#REF!</v>
      </c>
      <c r="Q11" s="57" t="e">
        <f>P11*100/D11</f>
        <v>#REF!</v>
      </c>
      <c r="R11" s="53"/>
      <c r="S11" s="54" t="e">
        <f>GETPIVOTDATA("Cuenta número de expedientes",#REF!,"CCAA",$B11,"TramoEdad",S$1)</f>
        <v>#REF!</v>
      </c>
      <c r="T11" s="55" t="e">
        <f>S11*100/G11</f>
        <v>#REF!</v>
      </c>
      <c r="U11" s="53"/>
      <c r="V11" s="54" t="e">
        <f>GETPIVOTDATA("Cuenta número de expedientes",#REF!,"CCAA",$B11,"TramoEdad",V$1)</f>
        <v>#REF!</v>
      </c>
      <c r="W11" s="55" t="e">
        <f>V11*100/J11</f>
        <v>#REF!</v>
      </c>
      <c r="X11" s="53"/>
      <c r="Y11" s="54" t="e">
        <f>GETPIVOTDATA("Cuenta número de expedientes",#REF!,"CCAA",$B11,"TramoEdad",Y$1)</f>
        <v>#REF!</v>
      </c>
      <c r="Z11" s="55" t="e">
        <f>Y11*100/M11</f>
        <v>#REF!</v>
      </c>
      <c r="AA11" s="188"/>
      <c r="AB11" s="92"/>
      <c r="AC11" s="92"/>
      <c r="AD11" s="92"/>
      <c r="AE11" s="93"/>
      <c r="AF11" s="122"/>
      <c r="AG11" s="58"/>
      <c r="AH11" s="92"/>
      <c r="AI11" s="92"/>
      <c r="AJ11" s="92"/>
      <c r="AK11" s="93"/>
      <c r="AL11" s="122"/>
      <c r="AN11" s="92"/>
      <c r="AO11" s="92"/>
      <c r="AP11" s="92"/>
      <c r="AQ11" s="93"/>
      <c r="AR11" s="122"/>
      <c r="AT11" s="92"/>
      <c r="AU11" s="92"/>
      <c r="AV11" s="92"/>
      <c r="AW11" s="93"/>
      <c r="AX11" s="122"/>
    </row>
    <row r="12" spans="1:50" s="59" customFormat="1" ht="18" customHeight="1" x14ac:dyDescent="0.2">
      <c r="A12" s="51"/>
      <c r="B12" s="60" t="s">
        <v>7</v>
      </c>
      <c r="C12" s="53"/>
      <c r="D12" s="109">
        <f t="shared" ref="D12:D28" si="2">G12+J12+M12</f>
        <v>1308728</v>
      </c>
      <c r="E12" s="29">
        <f t="shared" si="0"/>
        <v>2.801037091384154</v>
      </c>
      <c r="F12" s="53"/>
      <c r="G12" s="61">
        <f>'3solcasaad'!G12</f>
        <v>1025808</v>
      </c>
      <c r="H12" s="183">
        <f t="shared" ref="H12:H28" si="3">G12*100/$G$30</f>
        <v>2.7127135759360437</v>
      </c>
      <c r="I12" s="53"/>
      <c r="J12" s="61">
        <f>'3solcasaad'!J12</f>
        <v>180311</v>
      </c>
      <c r="K12" s="183">
        <f t="shared" ref="K12:K28" si="4">J12*100/$J$30</f>
        <v>2.9869846316343294</v>
      </c>
      <c r="L12" s="53"/>
      <c r="M12" s="61">
        <f>'3solcasaad'!M12</f>
        <v>102609</v>
      </c>
      <c r="N12" s="183">
        <f t="shared" si="1"/>
        <v>3.5732406554545468</v>
      </c>
      <c r="O12" s="53"/>
      <c r="P12" s="63" t="e">
        <f t="shared" ref="P12:P28" si="5">S12+V12+Y12</f>
        <v>#REF!</v>
      </c>
      <c r="Q12" s="64" t="e">
        <f t="shared" ref="Q12:Q28" si="6">P12*100/D12</f>
        <v>#REF!</v>
      </c>
      <c r="R12" s="53"/>
      <c r="S12" s="61" t="e">
        <f>GETPIVOTDATA("Cuenta número de expedientes",#REF!,"CCAA",$B12,"TramoEdad",S$1)</f>
        <v>#REF!</v>
      </c>
      <c r="T12" s="62" t="e">
        <f t="shared" ref="T12:T28" si="7">S12*100/G12</f>
        <v>#REF!</v>
      </c>
      <c r="U12" s="53"/>
      <c r="V12" s="61" t="e">
        <f>GETPIVOTDATA("Cuenta número de expedientes",#REF!,"CCAA",$B12,"TramoEdad",V$1)</f>
        <v>#REF!</v>
      </c>
      <c r="W12" s="62" t="e">
        <f t="shared" ref="W12:W28" si="8">V12*100/J12</f>
        <v>#REF!</v>
      </c>
      <c r="X12" s="53"/>
      <c r="Y12" s="61" t="e">
        <f>GETPIVOTDATA("Cuenta número de expedientes",#REF!,"CCAA",$B12,"TramoEdad",Y$1)</f>
        <v>#REF!</v>
      </c>
      <c r="Z12" s="62" t="e">
        <f t="shared" ref="Z12:Z28" si="9">Y12*100/M12</f>
        <v>#REF!</v>
      </c>
      <c r="AA12" s="188"/>
      <c r="AB12" s="92"/>
      <c r="AC12" s="92"/>
      <c r="AD12" s="92"/>
      <c r="AE12" s="93"/>
      <c r="AF12" s="122"/>
      <c r="AG12" s="58"/>
      <c r="AH12" s="92"/>
      <c r="AI12" s="92"/>
      <c r="AJ12" s="92"/>
      <c r="AK12" s="93"/>
      <c r="AL12" s="122"/>
      <c r="AN12" s="92"/>
      <c r="AO12" s="92"/>
      <c r="AP12" s="92"/>
      <c r="AQ12" s="93"/>
      <c r="AR12" s="122"/>
      <c r="AT12" s="92"/>
      <c r="AU12" s="92"/>
      <c r="AV12" s="92"/>
      <c r="AW12" s="93"/>
      <c r="AX12" s="122"/>
    </row>
    <row r="13" spans="1:50" s="59" customFormat="1" ht="18" customHeight="1" x14ac:dyDescent="0.2">
      <c r="A13" s="51"/>
      <c r="B13" s="60" t="s">
        <v>37</v>
      </c>
      <c r="C13" s="53"/>
      <c r="D13" s="109">
        <f t="shared" si="2"/>
        <v>1028244</v>
      </c>
      <c r="E13" s="29">
        <f t="shared" si="0"/>
        <v>2.2007243544825266</v>
      </c>
      <c r="F13" s="53"/>
      <c r="G13" s="61">
        <f>'3solcasaad'!G13</f>
        <v>768630</v>
      </c>
      <c r="H13" s="183">
        <f t="shared" si="3"/>
        <v>2.0326153002040548</v>
      </c>
      <c r="I13" s="53"/>
      <c r="J13" s="61">
        <f>'3solcasaad'!J13</f>
        <v>168505</v>
      </c>
      <c r="K13" s="183">
        <f t="shared" si="4"/>
        <v>2.7914095388165041</v>
      </c>
      <c r="L13" s="53"/>
      <c r="M13" s="61">
        <f>'3solcasaad'!M13</f>
        <v>91109</v>
      </c>
      <c r="N13" s="183">
        <f t="shared" si="1"/>
        <v>3.1727663545869107</v>
      </c>
      <c r="O13" s="53"/>
      <c r="P13" s="63" t="e">
        <f t="shared" si="5"/>
        <v>#REF!</v>
      </c>
      <c r="Q13" s="64" t="e">
        <f t="shared" si="6"/>
        <v>#REF!</v>
      </c>
      <c r="R13" s="53"/>
      <c r="S13" s="61" t="e">
        <f>GETPIVOTDATA("Cuenta número de expedientes",#REF!,"CCAA",$B13,"TramoEdad",S$1)</f>
        <v>#REF!</v>
      </c>
      <c r="T13" s="62" t="e">
        <f t="shared" si="7"/>
        <v>#REF!</v>
      </c>
      <c r="U13" s="53"/>
      <c r="V13" s="61" t="e">
        <f>GETPIVOTDATA("Cuenta número de expedientes",#REF!,"CCAA",$B13,"TramoEdad",V$1)</f>
        <v>#REF!</v>
      </c>
      <c r="W13" s="62" t="e">
        <f t="shared" si="8"/>
        <v>#REF!</v>
      </c>
      <c r="X13" s="53"/>
      <c r="Y13" s="61" t="e">
        <f>GETPIVOTDATA("Cuenta número de expedientes",#REF!,"CCAA",$B13,"TramoEdad",Y$1)</f>
        <v>#REF!</v>
      </c>
      <c r="Z13" s="62" t="e">
        <f t="shared" si="9"/>
        <v>#REF!</v>
      </c>
      <c r="AA13" s="188"/>
      <c r="AB13" s="92"/>
      <c r="AC13" s="92"/>
      <c r="AD13" s="92"/>
      <c r="AE13" s="93"/>
      <c r="AF13" s="123"/>
      <c r="AG13" s="58"/>
      <c r="AH13" s="92"/>
      <c r="AI13" s="92"/>
      <c r="AJ13" s="92"/>
      <c r="AK13" s="93"/>
      <c r="AL13" s="122"/>
      <c r="AN13" s="92"/>
      <c r="AO13" s="92"/>
      <c r="AP13" s="92"/>
      <c r="AQ13" s="93"/>
      <c r="AR13" s="122"/>
      <c r="AT13" s="92"/>
      <c r="AU13" s="92"/>
      <c r="AV13" s="92"/>
      <c r="AW13" s="93"/>
      <c r="AX13" s="122"/>
    </row>
    <row r="14" spans="1:50" s="59" customFormat="1" ht="18" customHeight="1" x14ac:dyDescent="0.2">
      <c r="A14" s="51"/>
      <c r="B14" s="60" t="s">
        <v>38</v>
      </c>
      <c r="C14" s="53"/>
      <c r="D14" s="109">
        <f t="shared" si="2"/>
        <v>1128908</v>
      </c>
      <c r="E14" s="29">
        <f t="shared" si="0"/>
        <v>2.4161729410238815</v>
      </c>
      <c r="F14" s="53"/>
      <c r="G14" s="61">
        <f>'3solcasaad'!G14</f>
        <v>954069</v>
      </c>
      <c r="H14" s="183">
        <f t="shared" si="3"/>
        <v>2.5230022856906213</v>
      </c>
      <c r="I14" s="53"/>
      <c r="J14" s="61">
        <f>'3solcasaad'!J14</f>
        <v>125636</v>
      </c>
      <c r="K14" s="183">
        <f t="shared" si="4"/>
        <v>2.0812529528426476</v>
      </c>
      <c r="L14" s="53"/>
      <c r="M14" s="61">
        <f>'3solcasaad'!M14</f>
        <v>49203</v>
      </c>
      <c r="N14" s="183">
        <f t="shared" si="1"/>
        <v>1.7134380022252442</v>
      </c>
      <c r="O14" s="53"/>
      <c r="P14" s="63" t="e">
        <f t="shared" si="5"/>
        <v>#REF!</v>
      </c>
      <c r="Q14" s="64" t="e">
        <f t="shared" si="6"/>
        <v>#REF!</v>
      </c>
      <c r="R14" s="53"/>
      <c r="S14" s="61" t="e">
        <f>GETPIVOTDATA("Cuenta número de expedientes",#REF!,"CCAA",$B14,"TramoEdad",S$1)</f>
        <v>#REF!</v>
      </c>
      <c r="T14" s="62" t="e">
        <f t="shared" si="7"/>
        <v>#REF!</v>
      </c>
      <c r="U14" s="53"/>
      <c r="V14" s="61" t="e">
        <f>GETPIVOTDATA("Cuenta número de expedientes",#REF!,"CCAA",$B14,"TramoEdad",V$1)</f>
        <v>#REF!</v>
      </c>
      <c r="W14" s="62" t="e">
        <f t="shared" si="8"/>
        <v>#REF!</v>
      </c>
      <c r="X14" s="53"/>
      <c r="Y14" s="61" t="e">
        <f>GETPIVOTDATA("Cuenta número de expedientes",#REF!,"CCAA",$B14,"TramoEdad",Y$1)</f>
        <v>#REF!</v>
      </c>
      <c r="Z14" s="62" t="e">
        <f t="shared" si="9"/>
        <v>#REF!</v>
      </c>
      <c r="AA14" s="188"/>
      <c r="AB14" s="92"/>
      <c r="AC14" s="92"/>
      <c r="AD14" s="92"/>
      <c r="AE14" s="93"/>
      <c r="AF14" s="122"/>
      <c r="AG14" s="58"/>
      <c r="AH14" s="92"/>
      <c r="AI14" s="92"/>
      <c r="AJ14" s="92"/>
      <c r="AK14" s="93"/>
      <c r="AL14" s="122"/>
      <c r="AN14" s="92"/>
      <c r="AO14" s="92"/>
      <c r="AP14" s="92"/>
      <c r="AQ14" s="93"/>
      <c r="AR14" s="122"/>
      <c r="AT14" s="92"/>
      <c r="AU14" s="92"/>
      <c r="AV14" s="92"/>
      <c r="AW14" s="93"/>
      <c r="AX14" s="122"/>
    </row>
    <row r="15" spans="1:50" s="59" customFormat="1" ht="18" customHeight="1" x14ac:dyDescent="0.2">
      <c r="A15" s="51"/>
      <c r="B15" s="60" t="s">
        <v>6</v>
      </c>
      <c r="C15" s="53"/>
      <c r="D15" s="109">
        <f t="shared" si="2"/>
        <v>2127685</v>
      </c>
      <c r="E15" s="29">
        <f t="shared" si="0"/>
        <v>4.5538298284912475</v>
      </c>
      <c r="F15" s="53"/>
      <c r="G15" s="61">
        <f>'3solcasaad'!G15</f>
        <v>1796155</v>
      </c>
      <c r="H15" s="183">
        <f t="shared" si="3"/>
        <v>4.7498694229187182</v>
      </c>
      <c r="I15" s="53"/>
      <c r="J15" s="61">
        <f>'3solcasaad'!J15</f>
        <v>243113</v>
      </c>
      <c r="K15" s="183">
        <f t="shared" si="4"/>
        <v>4.0273460562612193</v>
      </c>
      <c r="L15" s="53"/>
      <c r="M15" s="61">
        <f>'3solcasaad'!M15</f>
        <v>88417</v>
      </c>
      <c r="N15" s="183">
        <f t="shared" si="1"/>
        <v>3.0790205443316343</v>
      </c>
      <c r="O15" s="53"/>
      <c r="P15" s="63" t="e">
        <f t="shared" si="5"/>
        <v>#REF!</v>
      </c>
      <c r="Q15" s="64" t="e">
        <f t="shared" si="6"/>
        <v>#REF!</v>
      </c>
      <c r="R15" s="53"/>
      <c r="S15" s="61" t="e">
        <f>GETPIVOTDATA("Cuenta número de expedientes",#REF!,"CCAA",$B15,"TramoEdad",S$1)</f>
        <v>#REF!</v>
      </c>
      <c r="T15" s="62" t="e">
        <f t="shared" si="7"/>
        <v>#REF!</v>
      </c>
      <c r="U15" s="53"/>
      <c r="V15" s="61" t="e">
        <f>GETPIVOTDATA("Cuenta número de expedientes",#REF!,"CCAA",$B15,"TramoEdad",V$1)</f>
        <v>#REF!</v>
      </c>
      <c r="W15" s="62" t="e">
        <f t="shared" si="8"/>
        <v>#REF!</v>
      </c>
      <c r="X15" s="53"/>
      <c r="Y15" s="61" t="e">
        <f>GETPIVOTDATA("Cuenta número de expedientes",#REF!,"CCAA",$B15,"TramoEdad",Y$1)</f>
        <v>#REF!</v>
      </c>
      <c r="Z15" s="62" t="e">
        <f t="shared" si="9"/>
        <v>#REF!</v>
      </c>
      <c r="AA15" s="188"/>
      <c r="AB15" s="92"/>
      <c r="AC15" s="92"/>
      <c r="AD15" s="92"/>
      <c r="AE15" s="93"/>
      <c r="AF15" s="122"/>
      <c r="AG15" s="58"/>
      <c r="AH15" s="92"/>
      <c r="AI15" s="92"/>
      <c r="AJ15" s="92"/>
      <c r="AK15" s="93"/>
      <c r="AL15" s="122"/>
      <c r="AN15" s="92"/>
      <c r="AO15" s="92"/>
      <c r="AP15" s="92"/>
      <c r="AQ15" s="93"/>
      <c r="AR15" s="122"/>
      <c r="AT15" s="92"/>
      <c r="AU15" s="92"/>
      <c r="AV15" s="92"/>
      <c r="AW15" s="93"/>
      <c r="AX15" s="122"/>
    </row>
    <row r="16" spans="1:50" s="59" customFormat="1" ht="18" customHeight="1" x14ac:dyDescent="0.2">
      <c r="A16" s="51"/>
      <c r="B16" s="60" t="s">
        <v>5</v>
      </c>
      <c r="C16" s="53"/>
      <c r="D16" s="110">
        <f t="shared" si="2"/>
        <v>580229</v>
      </c>
      <c r="E16" s="29">
        <f t="shared" si="0"/>
        <v>1.2418492998520214</v>
      </c>
      <c r="F16" s="53"/>
      <c r="G16" s="65">
        <f>'3solcasaad'!G16</f>
        <v>455643</v>
      </c>
      <c r="H16" s="183">
        <f t="shared" si="3"/>
        <v>1.2049320651430158</v>
      </c>
      <c r="I16" s="53"/>
      <c r="J16" s="65">
        <f>'3solcasaad'!J16</f>
        <v>82278</v>
      </c>
      <c r="K16" s="183">
        <f t="shared" si="4"/>
        <v>1.3629957214014083</v>
      </c>
      <c r="L16" s="53"/>
      <c r="M16" s="65">
        <f>'3solcasaad'!M16</f>
        <v>42308</v>
      </c>
      <c r="N16" s="183">
        <f t="shared" si="1"/>
        <v>1.4733275409659092</v>
      </c>
      <c r="O16" s="53"/>
      <c r="P16" s="65" t="e">
        <f t="shared" si="5"/>
        <v>#REF!</v>
      </c>
      <c r="Q16" s="64" t="e">
        <f t="shared" si="6"/>
        <v>#REF!</v>
      </c>
      <c r="R16" s="53"/>
      <c r="S16" s="65" t="e">
        <f>GETPIVOTDATA("Cuenta número de expedientes",#REF!,"CCAA",$B16,"TramoEdad",S$1)</f>
        <v>#REF!</v>
      </c>
      <c r="T16" s="62" t="e">
        <f t="shared" si="7"/>
        <v>#REF!</v>
      </c>
      <c r="U16" s="53"/>
      <c r="V16" s="65" t="e">
        <f>GETPIVOTDATA("Cuenta número de expedientes",#REF!,"CCAA",$B16,"TramoEdad",V$1)</f>
        <v>#REF!</v>
      </c>
      <c r="W16" s="62" t="e">
        <f t="shared" si="8"/>
        <v>#REF!</v>
      </c>
      <c r="X16" s="53"/>
      <c r="Y16" s="65" t="e">
        <f>GETPIVOTDATA("Cuenta número de expedientes",#REF!,"CCAA",$B16,"TramoEdad",Y$1)</f>
        <v>#REF!</v>
      </c>
      <c r="Z16" s="62" t="e">
        <f t="shared" si="9"/>
        <v>#REF!</v>
      </c>
      <c r="AA16" s="188"/>
      <c r="AB16" s="92"/>
      <c r="AC16" s="92"/>
      <c r="AD16" s="92"/>
      <c r="AE16" s="93"/>
      <c r="AF16" s="122"/>
      <c r="AG16" s="58"/>
      <c r="AH16" s="92"/>
      <c r="AI16" s="92"/>
      <c r="AJ16" s="92"/>
      <c r="AK16" s="93"/>
      <c r="AL16" s="122"/>
      <c r="AN16" s="92"/>
      <c r="AO16" s="92"/>
      <c r="AP16" s="92"/>
      <c r="AQ16" s="93"/>
      <c r="AR16" s="122"/>
      <c r="AT16" s="92"/>
      <c r="AU16" s="92"/>
      <c r="AV16" s="92"/>
      <c r="AW16" s="93"/>
      <c r="AX16" s="122"/>
    </row>
    <row r="17" spans="1:50" s="59" customFormat="1" ht="18" customHeight="1" x14ac:dyDescent="0.2">
      <c r="A17" s="51"/>
      <c r="B17" s="60" t="s">
        <v>4</v>
      </c>
      <c r="C17" s="53"/>
      <c r="D17" s="109">
        <f t="shared" si="2"/>
        <v>2409164</v>
      </c>
      <c r="E17" s="29">
        <f t="shared" si="0"/>
        <v>5.1562721384637706</v>
      </c>
      <c r="F17" s="53"/>
      <c r="G17" s="61">
        <f>'3solcasaad'!G17</f>
        <v>1805325</v>
      </c>
      <c r="H17" s="183">
        <f t="shared" si="3"/>
        <v>4.7741191689641118</v>
      </c>
      <c r="I17" s="53"/>
      <c r="J17" s="61">
        <f>'3solcasaad'!J17</f>
        <v>372394</v>
      </c>
      <c r="K17" s="183">
        <f t="shared" si="4"/>
        <v>6.1689811210233119</v>
      </c>
      <c r="L17" s="53"/>
      <c r="M17" s="61">
        <f>'3solcasaad'!M17</f>
        <v>231445</v>
      </c>
      <c r="N17" s="183">
        <f t="shared" si="1"/>
        <v>8.0598064838530501</v>
      </c>
      <c r="O17" s="53"/>
      <c r="P17" s="63" t="e">
        <f t="shared" si="5"/>
        <v>#REF!</v>
      </c>
      <c r="Q17" s="64" t="e">
        <f>P17*100/D17</f>
        <v>#REF!</v>
      </c>
      <c r="R17" s="53"/>
      <c r="S17" s="61" t="e">
        <f>GETPIVOTDATA("Cuenta número de expedientes",#REF!,"CCAA",$B17,"TramoEdad",S$1)</f>
        <v>#REF!</v>
      </c>
      <c r="T17" s="62" t="e">
        <f>S17*100/G17</f>
        <v>#REF!</v>
      </c>
      <c r="U17" s="53"/>
      <c r="V17" s="61" t="e">
        <f>GETPIVOTDATA("Cuenta número de expedientes",#REF!,"CCAA",$B17,"TramoEdad",V$1)</f>
        <v>#REF!</v>
      </c>
      <c r="W17" s="62" t="e">
        <f>V17*100/J17</f>
        <v>#REF!</v>
      </c>
      <c r="X17" s="53"/>
      <c r="Y17" s="61" t="e">
        <f>GETPIVOTDATA("Cuenta número de expedientes",#REF!,"CCAA",$B17,"TramoEdad",Y$1)</f>
        <v>#REF!</v>
      </c>
      <c r="Z17" s="62" t="e">
        <f>Y17*100/M17</f>
        <v>#REF!</v>
      </c>
      <c r="AA17" s="188"/>
      <c r="AB17" s="92"/>
      <c r="AC17" s="92"/>
      <c r="AD17" s="92"/>
      <c r="AE17" s="93"/>
      <c r="AF17" s="122"/>
      <c r="AG17" s="58"/>
      <c r="AH17" s="92"/>
      <c r="AI17" s="92"/>
      <c r="AJ17" s="92"/>
      <c r="AK17" s="93"/>
      <c r="AL17" s="122"/>
      <c r="AN17" s="92"/>
      <c r="AO17" s="92"/>
      <c r="AP17" s="92"/>
      <c r="AQ17" s="93"/>
      <c r="AR17" s="122"/>
      <c r="AT17" s="92"/>
      <c r="AU17" s="92"/>
      <c r="AV17" s="92"/>
      <c r="AW17" s="93"/>
      <c r="AX17" s="122"/>
    </row>
    <row r="18" spans="1:50" s="59" customFormat="1" ht="18" customHeight="1" x14ac:dyDescent="0.2">
      <c r="A18" s="51"/>
      <c r="B18" s="60" t="s">
        <v>40</v>
      </c>
      <c r="C18" s="53"/>
      <c r="D18" s="109">
        <f t="shared" si="2"/>
        <v>2026807</v>
      </c>
      <c r="E18" s="29">
        <f t="shared" si="0"/>
        <v>4.3379232232190672</v>
      </c>
      <c r="F18" s="53"/>
      <c r="G18" s="61">
        <f>'3solcasaad'!G18</f>
        <v>1644219</v>
      </c>
      <c r="H18" s="183">
        <f t="shared" si="3"/>
        <v>4.3480799556174112</v>
      </c>
      <c r="I18" s="53"/>
      <c r="J18" s="61">
        <f>'3solcasaad'!J18</f>
        <v>241609</v>
      </c>
      <c r="K18" s="183">
        <f t="shared" si="4"/>
        <v>4.0024311875844436</v>
      </c>
      <c r="L18" s="53"/>
      <c r="M18" s="61">
        <f>'3solcasaad'!M18</f>
        <v>140979</v>
      </c>
      <c r="N18" s="183">
        <f t="shared" si="1"/>
        <v>4.9094318662624774</v>
      </c>
      <c r="O18" s="53"/>
      <c r="P18" s="63" t="e">
        <f t="shared" si="5"/>
        <v>#REF!</v>
      </c>
      <c r="Q18" s="64" t="e">
        <f t="shared" si="6"/>
        <v>#REF!</v>
      </c>
      <c r="R18" s="53"/>
      <c r="S18" s="61" t="e">
        <f>GETPIVOTDATA("Cuenta número de expedientes",#REF!,"CCAA",$B18,"TramoEdad",S$1)</f>
        <v>#REF!</v>
      </c>
      <c r="T18" s="62" t="e">
        <f t="shared" si="7"/>
        <v>#REF!</v>
      </c>
      <c r="U18" s="53"/>
      <c r="V18" s="61" t="e">
        <f>GETPIVOTDATA("Cuenta número de expedientes",#REF!,"CCAA",$B18,"TramoEdad",V$1)</f>
        <v>#REF!</v>
      </c>
      <c r="W18" s="62" t="e">
        <f t="shared" si="8"/>
        <v>#REF!</v>
      </c>
      <c r="X18" s="53"/>
      <c r="Y18" s="61" t="e">
        <f>GETPIVOTDATA("Cuenta número de expedientes",#REF!,"CCAA",$B18,"TramoEdad",Y$1)</f>
        <v>#REF!</v>
      </c>
      <c r="Z18" s="62" t="e">
        <f t="shared" si="9"/>
        <v>#REF!</v>
      </c>
      <c r="AA18" s="188"/>
      <c r="AB18" s="92"/>
      <c r="AC18" s="92"/>
      <c r="AD18" s="92"/>
      <c r="AE18" s="93"/>
      <c r="AF18" s="122"/>
      <c r="AG18" s="58"/>
      <c r="AH18" s="92"/>
      <c r="AI18" s="92"/>
      <c r="AJ18" s="92"/>
      <c r="AK18" s="93"/>
      <c r="AL18" s="122"/>
      <c r="AN18" s="92"/>
      <c r="AO18" s="92"/>
      <c r="AP18" s="92"/>
      <c r="AQ18" s="93"/>
      <c r="AR18" s="122"/>
      <c r="AT18" s="92"/>
      <c r="AU18" s="92"/>
      <c r="AV18" s="92"/>
      <c r="AW18" s="93"/>
      <c r="AX18" s="122"/>
    </row>
    <row r="19" spans="1:50" s="59" customFormat="1" ht="18" customHeight="1" x14ac:dyDescent="0.2">
      <c r="A19" s="51"/>
      <c r="B19" s="60" t="s">
        <v>41</v>
      </c>
      <c r="C19" s="53"/>
      <c r="D19" s="109">
        <f t="shared" si="2"/>
        <v>7600065</v>
      </c>
      <c r="E19" s="29">
        <f t="shared" si="0"/>
        <v>16.266224885484615</v>
      </c>
      <c r="F19" s="53"/>
      <c r="G19" s="61">
        <f>'3solcasaad'!G19</f>
        <v>6178644</v>
      </c>
      <c r="H19" s="183">
        <f t="shared" si="3"/>
        <v>16.339209149934277</v>
      </c>
      <c r="I19" s="53"/>
      <c r="J19" s="61">
        <f>'3solcasaad'!J19</f>
        <v>960955</v>
      </c>
      <c r="K19" s="183">
        <f t="shared" si="4"/>
        <v>15.918927945007054</v>
      </c>
      <c r="L19" s="53"/>
      <c r="M19" s="61">
        <f>'3solcasaad'!M19</f>
        <v>460466</v>
      </c>
      <c r="N19" s="183">
        <f t="shared" si="1"/>
        <v>16.035199949853652</v>
      </c>
      <c r="O19" s="53"/>
      <c r="P19" s="63" t="e">
        <f t="shared" si="5"/>
        <v>#REF!</v>
      </c>
      <c r="Q19" s="64" t="e">
        <f t="shared" si="6"/>
        <v>#REF!</v>
      </c>
      <c r="R19" s="53"/>
      <c r="S19" s="61" t="e">
        <f>GETPIVOTDATA("Cuenta número de expedientes",#REF!,"CCAA",$B19,"TramoEdad",S$1)</f>
        <v>#REF!</v>
      </c>
      <c r="T19" s="62" t="e">
        <f t="shared" si="7"/>
        <v>#REF!</v>
      </c>
      <c r="U19" s="53"/>
      <c r="V19" s="61" t="e">
        <f>GETPIVOTDATA("Cuenta número de expedientes",#REF!,"CCAA",$B19,"TramoEdad",V$1)</f>
        <v>#REF!</v>
      </c>
      <c r="W19" s="62" t="e">
        <f t="shared" si="8"/>
        <v>#REF!</v>
      </c>
      <c r="X19" s="53"/>
      <c r="Y19" s="61" t="e">
        <f>GETPIVOTDATA("Cuenta número de expedientes",#REF!,"CCAA",$B19,"TramoEdad",Y$1)</f>
        <v>#REF!</v>
      </c>
      <c r="Z19" s="62" t="e">
        <f t="shared" si="9"/>
        <v>#REF!</v>
      </c>
      <c r="AA19" s="188"/>
      <c r="AB19" s="92"/>
      <c r="AC19" s="92"/>
      <c r="AD19" s="92"/>
      <c r="AE19" s="93"/>
      <c r="AF19" s="122"/>
      <c r="AG19" s="58"/>
      <c r="AH19" s="92"/>
      <c r="AI19" s="92"/>
      <c r="AJ19" s="92"/>
      <c r="AK19" s="93"/>
      <c r="AL19" s="122"/>
      <c r="AN19" s="92"/>
      <c r="AO19" s="92"/>
      <c r="AP19" s="92"/>
      <c r="AQ19" s="93"/>
      <c r="AR19" s="122"/>
      <c r="AT19" s="92"/>
      <c r="AU19" s="92"/>
      <c r="AV19" s="92"/>
      <c r="AW19" s="93"/>
      <c r="AX19" s="122"/>
    </row>
    <row r="20" spans="1:50" s="59" customFormat="1" ht="18" customHeight="1" x14ac:dyDescent="0.2">
      <c r="A20" s="51"/>
      <c r="B20" s="60" t="s">
        <v>3</v>
      </c>
      <c r="C20" s="53"/>
      <c r="D20" s="109">
        <f t="shared" si="2"/>
        <v>4963703</v>
      </c>
      <c r="E20" s="29">
        <f t="shared" si="0"/>
        <v>10.623686674094845</v>
      </c>
      <c r="F20" s="53"/>
      <c r="G20" s="61">
        <f>'3solcasaad'!G20</f>
        <v>4017065</v>
      </c>
      <c r="H20" s="183">
        <f t="shared" si="3"/>
        <v>10.622988669339216</v>
      </c>
      <c r="I20" s="53"/>
      <c r="J20" s="61">
        <f>'3solcasaad'!J20</f>
        <v>669229</v>
      </c>
      <c r="K20" s="183">
        <f t="shared" si="4"/>
        <v>11.086271708570251</v>
      </c>
      <c r="L20" s="53"/>
      <c r="M20" s="61">
        <f>'3solcasaad'!M20</f>
        <v>277409</v>
      </c>
      <c r="N20" s="183">
        <f t="shared" si="1"/>
        <v>9.660450028642618</v>
      </c>
      <c r="O20" s="53"/>
      <c r="P20" s="63" t="e">
        <f t="shared" si="5"/>
        <v>#REF!</v>
      </c>
      <c r="Q20" s="64" t="e">
        <f t="shared" si="6"/>
        <v>#REF!</v>
      </c>
      <c r="R20" s="53"/>
      <c r="S20" s="61" t="e">
        <f>GETPIVOTDATA("Cuenta número de expedientes",#REF!,"CCAA",$B20,"TramoEdad",S$1)</f>
        <v>#REF!</v>
      </c>
      <c r="T20" s="62" t="e">
        <f t="shared" si="7"/>
        <v>#REF!</v>
      </c>
      <c r="U20" s="53"/>
      <c r="V20" s="61" t="e">
        <f>GETPIVOTDATA("Cuenta número de expedientes",#REF!,"CCAA",$B20,"TramoEdad",V$1)</f>
        <v>#REF!</v>
      </c>
      <c r="W20" s="62" t="e">
        <f t="shared" si="8"/>
        <v>#REF!</v>
      </c>
      <c r="X20" s="53"/>
      <c r="Y20" s="61" t="e">
        <f>GETPIVOTDATA("Cuenta número de expedientes",#REF!,"CCAA",$B20,"TramoEdad",Y$1)</f>
        <v>#REF!</v>
      </c>
      <c r="Z20" s="62" t="e">
        <f t="shared" si="9"/>
        <v>#REF!</v>
      </c>
      <c r="AA20" s="188"/>
      <c r="AB20" s="92"/>
      <c r="AC20" s="92"/>
      <c r="AD20" s="92"/>
      <c r="AE20" s="93"/>
      <c r="AF20" s="123"/>
      <c r="AG20" s="58"/>
      <c r="AH20" s="92"/>
      <c r="AI20" s="92"/>
      <c r="AJ20" s="92"/>
      <c r="AK20" s="93"/>
      <c r="AL20" s="122"/>
      <c r="AN20" s="92"/>
      <c r="AO20" s="92"/>
      <c r="AP20" s="92"/>
      <c r="AQ20" s="93"/>
      <c r="AR20" s="122"/>
      <c r="AT20" s="92"/>
      <c r="AU20" s="92"/>
      <c r="AV20" s="92"/>
      <c r="AW20" s="93"/>
      <c r="AX20" s="122"/>
    </row>
    <row r="21" spans="1:50" s="59" customFormat="1" ht="18" customHeight="1" x14ac:dyDescent="0.2">
      <c r="A21" s="51"/>
      <c r="B21" s="60" t="s">
        <v>2</v>
      </c>
      <c r="C21" s="53"/>
      <c r="D21" s="109">
        <f t="shared" si="2"/>
        <v>1072863</v>
      </c>
      <c r="E21" s="29">
        <f t="shared" si="0"/>
        <v>2.2962212598597094</v>
      </c>
      <c r="F21" s="53"/>
      <c r="G21" s="61">
        <f>'3solcasaad'!G21</f>
        <v>853665</v>
      </c>
      <c r="H21" s="183">
        <f t="shared" si="3"/>
        <v>2.2574873999826894</v>
      </c>
      <c r="I21" s="53"/>
      <c r="J21" s="61">
        <f>'3solcasaad'!J21</f>
        <v>141083</v>
      </c>
      <c r="K21" s="183">
        <f t="shared" si="4"/>
        <v>2.3371438946313097</v>
      </c>
      <c r="L21" s="53"/>
      <c r="M21" s="61">
        <f>'3solcasaad'!M21</f>
        <v>78115</v>
      </c>
      <c r="N21" s="183">
        <f t="shared" si="1"/>
        <v>2.720265218458731</v>
      </c>
      <c r="O21" s="53"/>
      <c r="P21" s="63" t="e">
        <f t="shared" si="5"/>
        <v>#REF!</v>
      </c>
      <c r="Q21" s="64" t="e">
        <f t="shared" si="6"/>
        <v>#REF!</v>
      </c>
      <c r="R21" s="53"/>
      <c r="S21" s="61" t="e">
        <f>GETPIVOTDATA("Cuenta número de expedientes",#REF!,"CCAA",$B21,"TramoEdad",S$1)</f>
        <v>#REF!</v>
      </c>
      <c r="T21" s="62" t="e">
        <f t="shared" si="7"/>
        <v>#REF!</v>
      </c>
      <c r="U21" s="53"/>
      <c r="V21" s="61" t="e">
        <f>GETPIVOTDATA("Cuenta número de expedientes",#REF!,"CCAA",$B21,"TramoEdad",V$1)</f>
        <v>#REF!</v>
      </c>
      <c r="W21" s="62" t="e">
        <f t="shared" si="8"/>
        <v>#REF!</v>
      </c>
      <c r="X21" s="53"/>
      <c r="Y21" s="61" t="e">
        <f>GETPIVOTDATA("Cuenta número de expedientes",#REF!,"CCAA",$B21,"TramoEdad",Y$1)</f>
        <v>#REF!</v>
      </c>
      <c r="Z21" s="62" t="e">
        <f t="shared" si="9"/>
        <v>#REF!</v>
      </c>
      <c r="AA21" s="188"/>
      <c r="AB21" s="92"/>
      <c r="AC21" s="92"/>
      <c r="AD21" s="92"/>
      <c r="AE21" s="93"/>
      <c r="AF21" s="122"/>
      <c r="AG21" s="58"/>
      <c r="AH21" s="92"/>
      <c r="AI21" s="92"/>
      <c r="AJ21" s="92"/>
      <c r="AK21" s="93"/>
      <c r="AL21" s="122"/>
      <c r="AN21" s="92"/>
      <c r="AO21" s="92"/>
      <c r="AP21" s="92"/>
      <c r="AQ21" s="93"/>
      <c r="AR21" s="122"/>
      <c r="AT21" s="92"/>
      <c r="AU21" s="92"/>
      <c r="AV21" s="92"/>
      <c r="AW21" s="93"/>
      <c r="AX21" s="122"/>
    </row>
    <row r="22" spans="1:50" s="59" customFormat="1" ht="18" customHeight="1" x14ac:dyDescent="0.2">
      <c r="A22" s="51"/>
      <c r="B22" s="60" t="s">
        <v>35</v>
      </c>
      <c r="C22" s="53"/>
      <c r="D22" s="109">
        <f t="shared" si="2"/>
        <v>2701743</v>
      </c>
      <c r="E22" s="29">
        <f t="shared" si="0"/>
        <v>5.7824714947548292</v>
      </c>
      <c r="F22" s="53"/>
      <c r="G22" s="61">
        <f>'3solcasaad'!G22</f>
        <v>2028813</v>
      </c>
      <c r="H22" s="183">
        <f t="shared" si="3"/>
        <v>5.365125411515149</v>
      </c>
      <c r="I22" s="53"/>
      <c r="J22" s="61">
        <f>'3solcasaad'!J22</f>
        <v>434138</v>
      </c>
      <c r="K22" s="183">
        <f t="shared" si="4"/>
        <v>7.1918159957432684</v>
      </c>
      <c r="L22" s="53"/>
      <c r="M22" s="61">
        <f>'3solcasaad'!M22</f>
        <v>238792</v>
      </c>
      <c r="N22" s="183">
        <f t="shared" si="1"/>
        <v>8.3156573263290952</v>
      </c>
      <c r="O22" s="53"/>
      <c r="P22" s="63" t="e">
        <f t="shared" si="5"/>
        <v>#REF!</v>
      </c>
      <c r="Q22" s="64" t="e">
        <f t="shared" si="6"/>
        <v>#REF!</v>
      </c>
      <c r="R22" s="53"/>
      <c r="S22" s="61" t="e">
        <f>GETPIVOTDATA("Cuenta número de expedientes",#REF!,"CCAA",$B22,"TramoEdad",S$1)</f>
        <v>#REF!</v>
      </c>
      <c r="T22" s="62" t="e">
        <f t="shared" si="7"/>
        <v>#REF!</v>
      </c>
      <c r="U22" s="53"/>
      <c r="V22" s="61" t="e">
        <f>GETPIVOTDATA("Cuenta número de expedientes",#REF!,"CCAA",$B22,"TramoEdad",V$1)</f>
        <v>#REF!</v>
      </c>
      <c r="W22" s="62" t="e">
        <f t="shared" si="8"/>
        <v>#REF!</v>
      </c>
      <c r="X22" s="53"/>
      <c r="Y22" s="61" t="e">
        <f>GETPIVOTDATA("Cuenta número de expedientes",#REF!,"CCAA",$B22,"TramoEdad",Y$1)</f>
        <v>#REF!</v>
      </c>
      <c r="Z22" s="62" t="e">
        <f t="shared" si="9"/>
        <v>#REF!</v>
      </c>
      <c r="AA22" s="188"/>
      <c r="AB22" s="92"/>
      <c r="AC22" s="92"/>
      <c r="AD22" s="92"/>
      <c r="AE22" s="93"/>
      <c r="AF22" s="122"/>
      <c r="AG22" s="58"/>
      <c r="AH22" s="92"/>
      <c r="AI22" s="92"/>
      <c r="AJ22" s="92"/>
      <c r="AK22" s="93"/>
      <c r="AL22" s="122"/>
      <c r="AN22" s="92"/>
      <c r="AO22" s="92"/>
      <c r="AP22" s="92"/>
      <c r="AQ22" s="93"/>
      <c r="AR22" s="122"/>
      <c r="AT22" s="92"/>
      <c r="AU22" s="92"/>
      <c r="AV22" s="92"/>
      <c r="AW22" s="93"/>
      <c r="AX22" s="122"/>
    </row>
    <row r="23" spans="1:50" s="59" customFormat="1" ht="18" customHeight="1" x14ac:dyDescent="0.2">
      <c r="A23" s="51"/>
      <c r="B23" s="60" t="s">
        <v>42</v>
      </c>
      <c r="C23" s="53"/>
      <c r="D23" s="109">
        <f t="shared" si="2"/>
        <v>6578079</v>
      </c>
      <c r="E23" s="29">
        <f t="shared" si="0"/>
        <v>14.078894368467079</v>
      </c>
      <c r="F23" s="53"/>
      <c r="G23" s="61">
        <f>'3solcasaad'!G23</f>
        <v>5423824</v>
      </c>
      <c r="H23" s="183">
        <f t="shared" si="3"/>
        <v>14.343113914385279</v>
      </c>
      <c r="I23" s="53"/>
      <c r="J23" s="61">
        <f>'3solcasaad'!J23</f>
        <v>793640</v>
      </c>
      <c r="K23" s="183">
        <f t="shared" si="4"/>
        <v>13.147231633401562</v>
      </c>
      <c r="L23" s="53"/>
      <c r="M23" s="61">
        <f>'3solcasaad'!M23</f>
        <v>360615</v>
      </c>
      <c r="N23" s="183">
        <f t="shared" si="1"/>
        <v>12.55800347890284</v>
      </c>
      <c r="O23" s="53"/>
      <c r="P23" s="63" t="e">
        <f t="shared" si="5"/>
        <v>#REF!</v>
      </c>
      <c r="Q23" s="64" t="e">
        <f t="shared" si="6"/>
        <v>#REF!</v>
      </c>
      <c r="R23" s="53"/>
      <c r="S23" s="61" t="e">
        <f>GETPIVOTDATA("Cuenta número de expedientes",#REF!,"CCAA",$B23,"TramoEdad",S$1)</f>
        <v>#REF!</v>
      </c>
      <c r="T23" s="62" t="e">
        <f t="shared" si="7"/>
        <v>#REF!</v>
      </c>
      <c r="U23" s="53"/>
      <c r="V23" s="61" t="e">
        <f>GETPIVOTDATA("Cuenta número de expedientes",#REF!,"CCAA",$B23,"TramoEdad",V$1)</f>
        <v>#REF!</v>
      </c>
      <c r="W23" s="62" t="e">
        <f t="shared" si="8"/>
        <v>#REF!</v>
      </c>
      <c r="X23" s="53"/>
      <c r="Y23" s="61" t="e">
        <f>GETPIVOTDATA("Cuenta número de expedientes",#REF!,"CCAA",$B23,"TramoEdad",Y$1)</f>
        <v>#REF!</v>
      </c>
      <c r="Z23" s="62" t="e">
        <f t="shared" si="9"/>
        <v>#REF!</v>
      </c>
      <c r="AA23" s="188"/>
      <c r="AB23" s="92"/>
      <c r="AC23" s="92"/>
      <c r="AD23" s="92"/>
      <c r="AE23" s="93"/>
      <c r="AF23" s="122"/>
      <c r="AG23" s="58"/>
      <c r="AH23" s="92"/>
      <c r="AI23" s="92"/>
      <c r="AJ23" s="92"/>
      <c r="AK23" s="93"/>
      <c r="AL23" s="122"/>
      <c r="AN23" s="92"/>
      <c r="AO23" s="92"/>
      <c r="AP23" s="92"/>
      <c r="AQ23" s="93"/>
      <c r="AR23" s="122"/>
      <c r="AT23" s="92"/>
      <c r="AU23" s="92"/>
      <c r="AV23" s="92"/>
      <c r="AW23" s="93"/>
      <c r="AX23" s="122"/>
    </row>
    <row r="24" spans="1:50" s="67" customFormat="1" ht="18" customHeight="1" x14ac:dyDescent="0.2">
      <c r="A24" s="66"/>
      <c r="B24" s="60" t="s">
        <v>43</v>
      </c>
      <c r="C24" s="53"/>
      <c r="D24" s="109">
        <f t="shared" si="2"/>
        <v>1478509</v>
      </c>
      <c r="E24" s="29">
        <f t="shared" si="0"/>
        <v>3.1644150266100319</v>
      </c>
      <c r="F24" s="53"/>
      <c r="G24" s="61">
        <f>'3solcasaad'!G24</f>
        <v>1249999</v>
      </c>
      <c r="H24" s="183">
        <f t="shared" si="3"/>
        <v>3.3055788775350536</v>
      </c>
      <c r="I24" s="53"/>
      <c r="J24" s="61">
        <f>'3solcasaad'!J24</f>
        <v>159024</v>
      </c>
      <c r="K24" s="183">
        <f t="shared" si="4"/>
        <v>2.6343497848773372</v>
      </c>
      <c r="L24" s="53"/>
      <c r="M24" s="61">
        <f>'3solcasaad'!M24</f>
        <v>69486</v>
      </c>
      <c r="N24" s="183">
        <f t="shared" si="1"/>
        <v>2.4197701973990067</v>
      </c>
      <c r="O24" s="53"/>
      <c r="P24" s="63" t="e">
        <f t="shared" si="5"/>
        <v>#REF!</v>
      </c>
      <c r="Q24" s="64" t="e">
        <f t="shared" si="6"/>
        <v>#REF!</v>
      </c>
      <c r="R24" s="53"/>
      <c r="S24" s="61" t="e">
        <f>GETPIVOTDATA("Cuenta número de expedientes",#REF!,"CCAA",$B24,"TramoEdad",S$1)</f>
        <v>#REF!</v>
      </c>
      <c r="T24" s="62" t="e">
        <f t="shared" si="7"/>
        <v>#REF!</v>
      </c>
      <c r="U24" s="53"/>
      <c r="V24" s="61" t="e">
        <f>GETPIVOTDATA("Cuenta número de expedientes",#REF!,"CCAA",$B24,"TramoEdad",V$1)</f>
        <v>#REF!</v>
      </c>
      <c r="W24" s="62" t="e">
        <f t="shared" si="8"/>
        <v>#REF!</v>
      </c>
      <c r="X24" s="53"/>
      <c r="Y24" s="61" t="e">
        <f>GETPIVOTDATA("Cuenta número de expedientes",#REF!,"CCAA",$B24,"TramoEdad",Y$1)</f>
        <v>#REF!</v>
      </c>
      <c r="Z24" s="62" t="e">
        <f t="shared" si="9"/>
        <v>#REF!</v>
      </c>
      <c r="AA24" s="188"/>
      <c r="AB24" s="92"/>
      <c r="AC24" s="92"/>
      <c r="AD24" s="92"/>
      <c r="AE24" s="93"/>
      <c r="AF24" s="122"/>
      <c r="AG24" s="58"/>
      <c r="AH24" s="92"/>
      <c r="AI24" s="92"/>
      <c r="AJ24" s="92"/>
      <c r="AK24" s="93"/>
      <c r="AL24" s="122"/>
      <c r="AN24" s="92"/>
      <c r="AO24" s="92"/>
      <c r="AP24" s="92"/>
      <c r="AQ24" s="93"/>
      <c r="AR24" s="122"/>
      <c r="AT24" s="92"/>
      <c r="AU24" s="92"/>
      <c r="AV24" s="92"/>
      <c r="AW24" s="93"/>
      <c r="AX24" s="122"/>
    </row>
    <row r="25" spans="1:50" s="59" customFormat="1" ht="18" customHeight="1" x14ac:dyDescent="0.2">
      <c r="B25" s="60" t="s">
        <v>44</v>
      </c>
      <c r="C25" s="53"/>
      <c r="D25" s="110">
        <f t="shared" si="2"/>
        <v>647554</v>
      </c>
      <c r="E25" s="29">
        <f t="shared" si="0"/>
        <v>1.385943276734489</v>
      </c>
      <c r="F25" s="53"/>
      <c r="G25" s="65">
        <f>'3solcasaad'!G25</f>
        <v>521118</v>
      </c>
      <c r="H25" s="183">
        <f t="shared" si="3"/>
        <v>1.3780784252653899</v>
      </c>
      <c r="I25" s="53"/>
      <c r="J25" s="65">
        <f>'3solcasaad'!J25</f>
        <v>84596</v>
      </c>
      <c r="K25" s="183">
        <f t="shared" si="4"/>
        <v>1.4013951001200022</v>
      </c>
      <c r="L25" s="53"/>
      <c r="M25" s="65">
        <f>'3solcasaad'!M25</f>
        <v>41840</v>
      </c>
      <c r="N25" s="183">
        <f t="shared" si="1"/>
        <v>1.4570299781132088</v>
      </c>
      <c r="O25" s="53"/>
      <c r="P25" s="68" t="e">
        <f t="shared" si="5"/>
        <v>#REF!</v>
      </c>
      <c r="Q25" s="64" t="e">
        <f t="shared" si="6"/>
        <v>#REF!</v>
      </c>
      <c r="R25" s="53"/>
      <c r="S25" s="65" t="e">
        <f>GETPIVOTDATA("Cuenta número de expedientes",#REF!,"CCAA",$B25,"TramoEdad",S$1)</f>
        <v>#REF!</v>
      </c>
      <c r="T25" s="62" t="e">
        <f t="shared" si="7"/>
        <v>#REF!</v>
      </c>
      <c r="U25" s="53"/>
      <c r="V25" s="65" t="e">
        <f>GETPIVOTDATA("Cuenta número de expedientes",#REF!,"CCAA",$B25,"TramoEdad",V$1)</f>
        <v>#REF!</v>
      </c>
      <c r="W25" s="62" t="e">
        <f t="shared" si="8"/>
        <v>#REF!</v>
      </c>
      <c r="X25" s="53"/>
      <c r="Y25" s="65" t="e">
        <f>GETPIVOTDATA("Cuenta número de expedientes",#REF!,"CCAA",$B25,"TramoEdad",Y$1)</f>
        <v>#REF!</v>
      </c>
      <c r="Z25" s="62" t="e">
        <f t="shared" si="9"/>
        <v>#REF!</v>
      </c>
      <c r="AA25" s="188"/>
      <c r="AB25" s="92"/>
      <c r="AC25" s="92"/>
      <c r="AD25" s="92"/>
      <c r="AE25" s="93"/>
      <c r="AF25" s="122"/>
      <c r="AG25" s="58"/>
      <c r="AH25" s="92"/>
      <c r="AI25" s="92"/>
      <c r="AJ25" s="92"/>
      <c r="AK25" s="93"/>
      <c r="AL25" s="122"/>
      <c r="AN25" s="92"/>
      <c r="AO25" s="92"/>
      <c r="AP25" s="92"/>
      <c r="AQ25" s="93"/>
      <c r="AR25" s="122"/>
      <c r="AT25" s="92"/>
      <c r="AU25" s="92"/>
      <c r="AV25" s="92"/>
      <c r="AW25" s="93"/>
      <c r="AX25" s="122"/>
    </row>
    <row r="26" spans="1:50" s="59" customFormat="1" ht="18" customHeight="1" x14ac:dyDescent="0.2">
      <c r="B26" s="60" t="s">
        <v>45</v>
      </c>
      <c r="C26" s="53"/>
      <c r="D26" s="110">
        <f t="shared" si="2"/>
        <v>2199088</v>
      </c>
      <c r="E26" s="29">
        <f t="shared" si="0"/>
        <v>4.7066518445527237</v>
      </c>
      <c r="F26" s="53"/>
      <c r="G26" s="65">
        <f>'3solcasaad'!G26</f>
        <v>1714987</v>
      </c>
      <c r="H26" s="183">
        <f t="shared" si="3"/>
        <v>4.5352234701365433</v>
      </c>
      <c r="I26" s="53"/>
      <c r="J26" s="65">
        <f>'3solcasaad'!J26</f>
        <v>324460</v>
      </c>
      <c r="K26" s="183">
        <f t="shared" si="4"/>
        <v>5.3749190763740122</v>
      </c>
      <c r="L26" s="53"/>
      <c r="M26" s="65">
        <f>'3solcasaad'!M26</f>
        <v>159641</v>
      </c>
      <c r="N26" s="183">
        <f t="shared" si="1"/>
        <v>5.5593145969400277</v>
      </c>
      <c r="O26" s="53"/>
      <c r="P26" s="68" t="e">
        <f t="shared" si="5"/>
        <v>#REF!</v>
      </c>
      <c r="Q26" s="64" t="e">
        <f t="shared" si="6"/>
        <v>#REF!</v>
      </c>
      <c r="R26" s="53"/>
      <c r="S26" s="65" t="e">
        <f>GETPIVOTDATA("Cuenta número de expedientes",#REF!,"CCAA",$B26,"TramoEdad",S$1)</f>
        <v>#REF!</v>
      </c>
      <c r="T26" s="62" t="e">
        <f t="shared" si="7"/>
        <v>#REF!</v>
      </c>
      <c r="U26" s="53"/>
      <c r="V26" s="65" t="e">
        <f>GETPIVOTDATA("Cuenta número de expedientes",#REF!,"CCAA",$B26,"TramoEdad",V$1)</f>
        <v>#REF!</v>
      </c>
      <c r="W26" s="62" t="e">
        <f t="shared" si="8"/>
        <v>#REF!</v>
      </c>
      <c r="X26" s="53"/>
      <c r="Y26" s="65" t="e">
        <f>GETPIVOTDATA("Cuenta número de expedientes",#REF!,"CCAA",$B26,"TramoEdad",Y$1)</f>
        <v>#REF!</v>
      </c>
      <c r="Z26" s="62" t="e">
        <f t="shared" si="9"/>
        <v>#REF!</v>
      </c>
      <c r="AA26" s="188"/>
      <c r="AB26" s="92"/>
      <c r="AC26" s="92"/>
      <c r="AD26" s="92"/>
      <c r="AE26" s="93"/>
      <c r="AF26" s="123"/>
      <c r="AG26" s="58"/>
      <c r="AH26" s="92"/>
      <c r="AI26" s="92"/>
      <c r="AJ26" s="92"/>
      <c r="AK26" s="93"/>
      <c r="AL26" s="122"/>
      <c r="AN26" s="92"/>
      <c r="AO26" s="92"/>
      <c r="AP26" s="92"/>
      <c r="AQ26" s="93"/>
      <c r="AR26" s="122"/>
      <c r="AT26" s="92"/>
      <c r="AU26" s="92"/>
      <c r="AV26" s="92"/>
      <c r="AW26" s="93"/>
      <c r="AX26" s="122"/>
    </row>
    <row r="27" spans="1:50" s="59" customFormat="1" ht="18" customHeight="1" x14ac:dyDescent="0.2">
      <c r="B27" s="60" t="s">
        <v>46</v>
      </c>
      <c r="C27" s="53"/>
      <c r="D27" s="110">
        <f t="shared" si="2"/>
        <v>315675</v>
      </c>
      <c r="E27" s="30">
        <f t="shared" si="0"/>
        <v>0.67563113482915682</v>
      </c>
      <c r="F27" s="53"/>
      <c r="G27" s="65">
        <f>'3solcasaad'!G27</f>
        <v>250290</v>
      </c>
      <c r="H27" s="184">
        <f t="shared" si="3"/>
        <v>0.66188319931315831</v>
      </c>
      <c r="I27" s="53"/>
      <c r="J27" s="65">
        <f>'3solcasaad'!J27</f>
        <v>42318</v>
      </c>
      <c r="K27" s="184">
        <f t="shared" si="4"/>
        <v>0.70102886480304327</v>
      </c>
      <c r="L27" s="53"/>
      <c r="M27" s="65">
        <f>'3solcasaad'!M27</f>
        <v>23067</v>
      </c>
      <c r="N27" s="184">
        <f t="shared" si="1"/>
        <v>0.80328179983597969</v>
      </c>
      <c r="O27" s="53"/>
      <c r="P27" s="68" t="e">
        <f t="shared" si="5"/>
        <v>#REF!</v>
      </c>
      <c r="Q27" s="70" t="e">
        <f t="shared" si="6"/>
        <v>#REF!</v>
      </c>
      <c r="R27" s="53"/>
      <c r="S27" s="65" t="e">
        <f>GETPIVOTDATA("Cuenta número de expedientes",#REF!,"CCAA",$B27,"TramoEdad",S$1)</f>
        <v>#REF!</v>
      </c>
      <c r="T27" s="69" t="e">
        <f t="shared" si="7"/>
        <v>#REF!</v>
      </c>
      <c r="U27" s="53"/>
      <c r="V27" s="65" t="e">
        <f>GETPIVOTDATA("Cuenta número de expedientes",#REF!,"CCAA",$B27,"TramoEdad",V$1)</f>
        <v>#REF!</v>
      </c>
      <c r="W27" s="69" t="e">
        <f t="shared" si="8"/>
        <v>#REF!</v>
      </c>
      <c r="X27" s="53"/>
      <c r="Y27" s="65" t="e">
        <f>GETPIVOTDATA("Cuenta número de expedientes",#REF!,"CCAA",$B27,"TramoEdad",Y$1)</f>
        <v>#REF!</v>
      </c>
      <c r="Z27" s="69" t="e">
        <f t="shared" si="9"/>
        <v>#REF!</v>
      </c>
      <c r="AA27" s="188"/>
      <c r="AB27" s="92"/>
      <c r="AC27" s="92"/>
      <c r="AD27" s="92"/>
      <c r="AE27" s="93"/>
      <c r="AF27" s="122"/>
      <c r="AG27" s="58"/>
      <c r="AH27" s="92"/>
      <c r="AI27" s="92"/>
      <c r="AJ27" s="92"/>
      <c r="AK27" s="93"/>
      <c r="AL27" s="122"/>
      <c r="AN27" s="92"/>
      <c r="AO27" s="92"/>
      <c r="AP27" s="92"/>
      <c r="AQ27" s="93"/>
      <c r="AR27" s="122"/>
      <c r="AT27" s="92"/>
      <c r="AU27" s="92"/>
      <c r="AV27" s="92"/>
      <c r="AW27" s="93"/>
      <c r="AX27" s="122"/>
    </row>
    <row r="28" spans="1:50" s="59" customFormat="1" ht="18" customHeight="1" x14ac:dyDescent="0.2">
      <c r="B28" s="71" t="s">
        <v>1</v>
      </c>
      <c r="C28" s="53"/>
      <c r="D28" s="111">
        <f t="shared" si="2"/>
        <v>171528</v>
      </c>
      <c r="E28" s="31">
        <f t="shared" si="0"/>
        <v>0.36711699467799358</v>
      </c>
      <c r="F28" s="53"/>
      <c r="G28" s="72">
        <f>'3solcasaad'!G28</f>
        <v>153112</v>
      </c>
      <c r="H28" s="185">
        <f t="shared" si="3"/>
        <v>0.40489935839720442</v>
      </c>
      <c r="I28" s="53"/>
      <c r="J28" s="72">
        <f>'3solcasaad'!J28</f>
        <v>13498</v>
      </c>
      <c r="K28" s="185">
        <f t="shared" si="4"/>
        <v>0.22360432007919748</v>
      </c>
      <c r="L28" s="53"/>
      <c r="M28" s="72">
        <f>'3solcasaad'!M28</f>
        <v>4918</v>
      </c>
      <c r="N28" s="185">
        <f t="shared" si="1"/>
        <v>0.17126370536235089</v>
      </c>
      <c r="O28" s="53"/>
      <c r="P28" s="74" t="e">
        <f t="shared" si="5"/>
        <v>#REF!</v>
      </c>
      <c r="Q28" s="75" t="e">
        <f t="shared" si="6"/>
        <v>#REF!</v>
      </c>
      <c r="R28" s="53"/>
      <c r="S28" s="72" t="e">
        <f>GETPIVOTDATA("Cuenta número de expedientes",#REF!,"CCAA","Ceuta","TramoEdad",S$1)+GETPIVOTDATA("Cuenta número de expedientes",#REF!,"CCAA","Melilla","TramoEdad",S$1)</f>
        <v>#REF!</v>
      </c>
      <c r="T28" s="73" t="e">
        <f t="shared" si="7"/>
        <v>#REF!</v>
      </c>
      <c r="U28" s="53"/>
      <c r="V28" s="72" t="e">
        <f>GETPIVOTDATA("Cuenta número de expedientes",#REF!,"CCAA","Ceuta","TramoEdad",V$1)+GETPIVOTDATA("Cuenta número de expedientes",#REF!,"CCAA","Melilla","TramoEdad",V$1)</f>
        <v>#REF!</v>
      </c>
      <c r="W28" s="73" t="e">
        <f t="shared" si="8"/>
        <v>#REF!</v>
      </c>
      <c r="X28" s="53"/>
      <c r="Y28" s="72" t="e">
        <f>GETPIVOTDATA("Cuenta número de expedientes",#REF!,"CCAA","Ceuta","TramoEdad",Y$1)+GETPIVOTDATA("Cuenta número de expedientes",#REF!,"CCAA","Melilla","TramoEdad",Y$1)</f>
        <v>#REF!</v>
      </c>
      <c r="Z28" s="73" t="e">
        <f t="shared" si="9"/>
        <v>#REF!</v>
      </c>
      <c r="AA28" s="188"/>
      <c r="AB28" s="92"/>
      <c r="AC28" s="92"/>
      <c r="AD28" s="92"/>
      <c r="AE28" s="93"/>
      <c r="AF28" s="122"/>
      <c r="AG28" s="58"/>
      <c r="AH28" s="92"/>
      <c r="AI28" s="92"/>
      <c r="AJ28" s="92"/>
      <c r="AK28" s="93"/>
      <c r="AL28" s="122"/>
      <c r="AN28" s="92"/>
      <c r="AO28" s="92"/>
      <c r="AP28" s="92"/>
      <c r="AQ28" s="93"/>
      <c r="AR28" s="122"/>
      <c r="AT28" s="92"/>
      <c r="AU28" s="92"/>
      <c r="AV28" s="92"/>
      <c r="AW28" s="93"/>
      <c r="AX28" s="122"/>
    </row>
    <row r="29" spans="1:50" s="50" customFormat="1" ht="3.75" customHeight="1" x14ac:dyDescent="0.2">
      <c r="A29" s="47"/>
      <c r="B29" s="48"/>
      <c r="C29" s="49"/>
      <c r="D29" s="48"/>
      <c r="E29" s="76"/>
      <c r="F29" s="49"/>
      <c r="G29" s="48"/>
      <c r="H29" s="186"/>
      <c r="I29" s="49"/>
      <c r="J29" s="48"/>
      <c r="K29" s="186"/>
      <c r="L29" s="49"/>
      <c r="M29" s="48"/>
      <c r="N29" s="186"/>
      <c r="O29" s="49"/>
      <c r="P29" s="48"/>
      <c r="Q29" s="77"/>
      <c r="R29" s="49"/>
      <c r="S29" s="48"/>
      <c r="T29" s="187"/>
      <c r="U29" s="49"/>
      <c r="V29" s="48"/>
      <c r="W29" s="186"/>
      <c r="X29" s="49"/>
      <c r="Y29" s="48"/>
      <c r="Z29" s="186"/>
      <c r="AA29" s="188"/>
      <c r="AB29" s="94"/>
      <c r="AC29" s="94"/>
      <c r="AD29" s="92"/>
      <c r="AE29" s="93"/>
      <c r="AF29" s="122"/>
      <c r="AG29" s="58"/>
      <c r="AH29" s="94"/>
      <c r="AI29" s="94"/>
      <c r="AJ29" s="92"/>
      <c r="AK29" s="93"/>
      <c r="AL29" s="122"/>
      <c r="AN29" s="94"/>
      <c r="AO29" s="94"/>
      <c r="AP29" s="92"/>
      <c r="AQ29" s="93"/>
      <c r="AR29" s="122"/>
      <c r="AT29" s="94"/>
      <c r="AU29" s="94"/>
      <c r="AV29" s="92"/>
      <c r="AW29" s="93"/>
      <c r="AX29" s="122"/>
    </row>
    <row r="30" spans="1:50" s="78" customFormat="1" ht="18" customHeight="1" x14ac:dyDescent="0.2">
      <c r="B30" s="79" t="s">
        <v>0</v>
      </c>
      <c r="C30" s="40"/>
      <c r="D30" s="80">
        <f>SUM(D11:D28)</f>
        <v>46722980</v>
      </c>
      <c r="E30" s="81">
        <f>SUM(E11:E28)</f>
        <v>100</v>
      </c>
      <c r="F30" s="40"/>
      <c r="G30" s="80">
        <f>SUM(G11:G28)</f>
        <v>37814829</v>
      </c>
      <c r="H30" s="131">
        <f>SUM(H11:H28)</f>
        <v>100</v>
      </c>
      <c r="I30" s="40"/>
      <c r="J30" s="80">
        <f>SUM(J11:J28)</f>
        <v>6036556</v>
      </c>
      <c r="K30" s="131">
        <f>SUM(K11:K28)</f>
        <v>100.00000000000001</v>
      </c>
      <c r="L30" s="40"/>
      <c r="M30" s="80">
        <f>SUM(M11:M28)</f>
        <v>2871595</v>
      </c>
      <c r="N30" s="131">
        <f>SUM(N11:N28)</f>
        <v>100</v>
      </c>
      <c r="O30" s="40"/>
      <c r="P30" s="80" t="e">
        <f>SUM(P11:P28)</f>
        <v>#REF!</v>
      </c>
      <c r="Q30" s="82" t="e">
        <f>P30*100/D30</f>
        <v>#REF!</v>
      </c>
      <c r="R30" s="40"/>
      <c r="S30" s="80" t="e">
        <f>SUM(S11:S28)</f>
        <v>#REF!</v>
      </c>
      <c r="T30" s="81" t="e">
        <f>S30*100/G30</f>
        <v>#REF!</v>
      </c>
      <c r="U30" s="40"/>
      <c r="V30" s="80" t="e">
        <f>SUM(V11:V28)</f>
        <v>#REF!</v>
      </c>
      <c r="W30" s="81" t="e">
        <f>V30*100/J30</f>
        <v>#REF!</v>
      </c>
      <c r="X30" s="40"/>
      <c r="Y30" s="80" t="e">
        <f>SUM(Y11:Y28)</f>
        <v>#REF!</v>
      </c>
      <c r="Z30" s="81" t="e">
        <f>Y30*100/M30</f>
        <v>#REF!</v>
      </c>
      <c r="AA30" s="188"/>
      <c r="AB30" s="92"/>
      <c r="AC30" s="92"/>
      <c r="AD30" s="94"/>
      <c r="AE30" s="94"/>
      <c r="AF30" s="124"/>
      <c r="AG30" s="125"/>
      <c r="AH30" s="92"/>
      <c r="AI30" s="92"/>
      <c r="AJ30" s="94"/>
      <c r="AK30" s="94"/>
      <c r="AL30" s="124"/>
      <c r="AN30" s="92"/>
      <c r="AO30" s="92"/>
      <c r="AP30" s="94"/>
      <c r="AQ30" s="94"/>
      <c r="AR30" s="124"/>
      <c r="AT30" s="92"/>
      <c r="AU30" s="92"/>
      <c r="AV30" s="94"/>
      <c r="AW30" s="94"/>
      <c r="AX30" s="124"/>
    </row>
    <row r="31" spans="1:50" s="83" customFormat="1" ht="5.25" customHeight="1" x14ac:dyDescent="0.25">
      <c r="B31" s="84" t="s">
        <v>39</v>
      </c>
      <c r="C31" s="85"/>
      <c r="D31" s="85"/>
      <c r="E31" s="85"/>
      <c r="F31" s="85"/>
      <c r="G31" s="85"/>
      <c r="H31" s="85"/>
      <c r="I31" s="85"/>
      <c r="O31" s="86"/>
      <c r="R31" s="85"/>
    </row>
    <row r="32" spans="1:50" s="78" customFormat="1" ht="5.25" customHeight="1" x14ac:dyDescent="0.25">
      <c r="B32" s="84" t="s">
        <v>47</v>
      </c>
      <c r="C32" s="87"/>
      <c r="D32" s="87"/>
      <c r="E32" s="87"/>
      <c r="F32" s="87"/>
      <c r="G32" s="87"/>
      <c r="H32" s="87"/>
      <c r="I32" s="87"/>
      <c r="O32" s="86"/>
      <c r="R32" s="87"/>
    </row>
    <row r="33" spans="2:19" s="78" customFormat="1" ht="13.5" customHeight="1" x14ac:dyDescent="0.25">
      <c r="B33" s="1452" t="s">
        <v>217</v>
      </c>
      <c r="C33" s="1452"/>
      <c r="D33" s="1452"/>
      <c r="E33" s="1452"/>
      <c r="F33" s="1452"/>
      <c r="G33" s="1452"/>
      <c r="H33" s="1452"/>
      <c r="I33" s="1452"/>
      <c r="J33" s="1452"/>
      <c r="K33" s="1452"/>
      <c r="L33" s="1452"/>
      <c r="M33" s="1452"/>
      <c r="O33" s="86"/>
    </row>
    <row r="34" spans="2:19" ht="29.25" customHeight="1" x14ac:dyDescent="0.25">
      <c r="B34" s="1446"/>
      <c r="C34" s="1446"/>
      <c r="D34" s="1446"/>
      <c r="E34" s="1446"/>
      <c r="F34" s="1446"/>
      <c r="G34" s="1446"/>
      <c r="H34" s="1446"/>
      <c r="I34" s="1446"/>
      <c r="J34" s="1446"/>
      <c r="K34" s="1446"/>
      <c r="L34" s="1446"/>
      <c r="M34" s="1446"/>
      <c r="N34" s="1446"/>
      <c r="O34" s="1446"/>
      <c r="P34" s="1446"/>
      <c r="Q34" s="89"/>
      <c r="R34" s="89"/>
      <c r="S34" s="89"/>
    </row>
    <row r="35" spans="2:19" ht="4.5" customHeight="1" x14ac:dyDescent="0.25">
      <c r="B35" s="1445"/>
      <c r="C35" s="1445"/>
      <c r="D35" s="1445"/>
      <c r="E35" s="1445"/>
      <c r="F35" s="1445"/>
      <c r="G35" s="1445"/>
      <c r="H35" s="1445"/>
      <c r="I35" s="1445"/>
      <c r="J35" s="1445"/>
      <c r="K35" s="1445"/>
      <c r="L35" s="1445"/>
      <c r="M35" s="1445"/>
      <c r="N35" s="1445"/>
      <c r="O35" s="1445"/>
      <c r="P35" s="1445"/>
      <c r="Q35" s="89"/>
      <c r="R35" s="89"/>
      <c r="S35" s="89"/>
    </row>
    <row r="38" spans="2:19" x14ac:dyDescent="0.25">
      <c r="L38" s="90"/>
      <c r="M38" s="90"/>
      <c r="N38" s="90"/>
    </row>
  </sheetData>
  <mergeCells count="22">
    <mergeCell ref="P7:Q8"/>
    <mergeCell ref="B2:I2"/>
    <mergeCell ref="B3:I3"/>
    <mergeCell ref="B7:B9"/>
    <mergeCell ref="D7:E8"/>
    <mergeCell ref="G7:H7"/>
    <mergeCell ref="B33:M33"/>
    <mergeCell ref="B34:P34"/>
    <mergeCell ref="B35:P35"/>
    <mergeCell ref="A4:Z4"/>
    <mergeCell ref="B5:Z5"/>
    <mergeCell ref="S7:T7"/>
    <mergeCell ref="V7:W7"/>
    <mergeCell ref="Y7:Z7"/>
    <mergeCell ref="G8:H8"/>
    <mergeCell ref="J8:K8"/>
    <mergeCell ref="M8:N8"/>
    <mergeCell ref="S8:T8"/>
    <mergeCell ref="V8:W8"/>
    <mergeCell ref="Y8:Z8"/>
    <mergeCell ref="J7:K7"/>
    <mergeCell ref="M7:N7"/>
  </mergeCells>
  <printOptions horizontalCentered="1"/>
  <pageMargins left="0" right="0" top="0.43307086614173229" bottom="0.43307086614173229" header="0" footer="0"/>
  <pageSetup paperSize="9" scale="85" orientation="landscape" r:id="rId1"/>
  <headerFooter alignWithMargins="0"/>
  <rowBreaks count="1" manualBreakCount="1">
    <brk id="34" max="16383" man="1"/>
  </rowBreaks>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Hoja51">
    <tabColor theme="0"/>
    <pageSetUpPr fitToPage="1"/>
  </sheetPr>
  <dimension ref="B1:AD44"/>
  <sheetViews>
    <sheetView showGridLines="0" topLeftCell="A6" zoomScaleNormal="100" workbookViewId="0">
      <selection activeCell="B6" sqref="B6:AC6"/>
    </sheetView>
  </sheetViews>
  <sheetFormatPr baseColWidth="10" defaultColWidth="11.453125" defaultRowHeight="14.5" x14ac:dyDescent="0.25"/>
  <cols>
    <col min="1" max="1" width="1.1796875" style="615" customWidth="1"/>
    <col min="2" max="2" width="7.81640625" style="615" customWidth="1"/>
    <col min="3" max="3" width="1" style="615" customWidth="1"/>
    <col min="4" max="4" width="9.1796875" style="615" customWidth="1"/>
    <col min="5" max="5" width="7.54296875" style="615" customWidth="1"/>
    <col min="6" max="6" width="0.54296875" style="615" customWidth="1"/>
    <col min="7" max="7" width="8" style="615" customWidth="1"/>
    <col min="8" max="8" width="0.54296875" style="615" customWidth="1"/>
    <col min="9" max="9" width="6.7265625" style="615" customWidth="1"/>
    <col min="10" max="10" width="0.54296875" style="615" customWidth="1"/>
    <col min="11" max="11" width="6.81640625" style="615" customWidth="1"/>
    <col min="12" max="12" width="0.54296875" style="615" customWidth="1"/>
    <col min="13" max="13" width="7" style="615" customWidth="1"/>
    <col min="14" max="14" width="0.54296875" style="615" customWidth="1"/>
    <col min="15" max="15" width="8.1796875" style="615" customWidth="1"/>
    <col min="16" max="16" width="0.7265625" style="615" customWidth="1"/>
    <col min="17" max="17" width="7.54296875" style="615" customWidth="1"/>
    <col min="18" max="18" width="0.54296875" style="615" customWidth="1"/>
    <col min="19" max="19" width="7.26953125" style="615" customWidth="1"/>
    <col min="20" max="20" width="0.7265625" style="615" customWidth="1"/>
    <col min="21" max="21" width="5.1796875" style="615" customWidth="1"/>
    <col min="22" max="22" width="4.54296875" style="615" bestFit="1" customWidth="1"/>
    <col min="23" max="23" width="7" style="615" bestFit="1" customWidth="1"/>
    <col min="24" max="24" width="4.54296875" style="615" bestFit="1" customWidth="1"/>
    <col min="25" max="25" width="7" style="615" bestFit="1" customWidth="1"/>
    <col min="26" max="26" width="4.54296875" style="615" bestFit="1" customWidth="1"/>
    <col min="27" max="27" width="7" style="615" bestFit="1" customWidth="1"/>
    <col min="28" max="28" width="4.54296875" style="615" bestFit="1" customWidth="1"/>
    <col min="29" max="29" width="7" style="615" bestFit="1" customWidth="1"/>
    <col min="30" max="16384" width="11.453125" style="615"/>
  </cols>
  <sheetData>
    <row r="1" spans="2:30" hidden="1" x14ac:dyDescent="0.25">
      <c r="E1" s="616" t="s">
        <v>36</v>
      </c>
      <c r="G1" s="616" t="s">
        <v>21</v>
      </c>
      <c r="I1" s="616" t="s">
        <v>20</v>
      </c>
      <c r="K1" s="616" t="s">
        <v>19</v>
      </c>
      <c r="M1" s="616" t="s">
        <v>18</v>
      </c>
      <c r="O1" s="616" t="s">
        <v>17</v>
      </c>
      <c r="Q1" s="616" t="s">
        <v>16</v>
      </c>
      <c r="S1" s="616" t="s">
        <v>15</v>
      </c>
    </row>
    <row r="2" spans="2:30" s="613" customFormat="1" x14ac:dyDescent="0.25">
      <c r="C2" s="617"/>
      <c r="D2" s="617"/>
      <c r="T2" s="617"/>
    </row>
    <row r="3" spans="2:30" s="619" customFormat="1" ht="47.25" customHeight="1" x14ac:dyDescent="0.35">
      <c r="B3" s="1481"/>
      <c r="C3" s="1481"/>
      <c r="D3" s="1481"/>
      <c r="E3" s="1481"/>
      <c r="F3" s="1481"/>
      <c r="G3" s="1481"/>
      <c r="H3" s="1481"/>
      <c r="I3" s="1481"/>
      <c r="J3" s="618"/>
      <c r="Q3" s="620"/>
    </row>
    <row r="4" spans="2:30" s="621" customFormat="1" ht="2.25" customHeight="1" x14ac:dyDescent="0.25">
      <c r="B4" s="1482"/>
      <c r="C4" s="1482"/>
      <c r="D4" s="1482"/>
      <c r="E4" s="1482"/>
      <c r="F4" s="1482"/>
      <c r="G4" s="1482"/>
      <c r="H4" s="1482"/>
      <c r="I4" s="1482"/>
      <c r="J4" s="1482"/>
      <c r="K4" s="1482"/>
      <c r="L4" s="1482"/>
      <c r="M4" s="1482"/>
      <c r="N4" s="1482"/>
      <c r="O4" s="1482"/>
      <c r="P4" s="1482"/>
      <c r="Q4" s="1482"/>
      <c r="R4" s="1482"/>
      <c r="S4" s="1482"/>
      <c r="T4" s="1482"/>
    </row>
    <row r="5" spans="2:30" s="621" customFormat="1" ht="16.5" customHeight="1" x14ac:dyDescent="0.25">
      <c r="B5" s="1483" t="s">
        <v>430</v>
      </c>
      <c r="C5" s="1483"/>
      <c r="D5" s="1483"/>
      <c r="E5" s="1483"/>
      <c r="F5" s="1483"/>
      <c r="G5" s="1483"/>
      <c r="H5" s="1483"/>
      <c r="I5" s="1483"/>
      <c r="J5" s="1483"/>
      <c r="K5" s="1483"/>
      <c r="L5" s="1483"/>
      <c r="M5" s="1483"/>
      <c r="N5" s="1483"/>
      <c r="O5" s="1483"/>
      <c r="P5" s="1483"/>
      <c r="Q5" s="1483"/>
      <c r="R5" s="1483"/>
      <c r="S5" s="1483"/>
      <c r="T5" s="1483"/>
      <c r="U5" s="1483"/>
      <c r="V5" s="1483"/>
      <c r="W5" s="1483"/>
      <c r="X5" s="1483"/>
      <c r="Y5" s="1483"/>
      <c r="Z5" s="1483"/>
      <c r="AA5" s="1483"/>
      <c r="AB5" s="1483"/>
      <c r="AC5" s="1483"/>
    </row>
    <row r="6" spans="2:30" s="621" customFormat="1" ht="14.25" customHeight="1" x14ac:dyDescent="0.25">
      <c r="B6" s="1420" t="str">
        <f>porsaad!$B$6</f>
        <v>Situación a 30 de noviembre de 2024</v>
      </c>
      <c r="C6" s="1420"/>
      <c r="D6" s="1420"/>
      <c r="E6" s="1420"/>
      <c r="F6" s="1420"/>
      <c r="G6" s="1420"/>
      <c r="H6" s="1420"/>
      <c r="I6" s="1420"/>
      <c r="J6" s="1420"/>
      <c r="K6" s="1420"/>
      <c r="L6" s="1420"/>
      <c r="M6" s="1420"/>
      <c r="N6" s="1420"/>
      <c r="O6" s="1420"/>
      <c r="P6" s="1420"/>
      <c r="Q6" s="1420"/>
      <c r="R6" s="1420"/>
      <c r="S6" s="1420"/>
      <c r="T6" s="1420"/>
      <c r="U6" s="1420"/>
      <c r="V6" s="1420"/>
      <c r="W6" s="1420"/>
      <c r="X6" s="1420"/>
      <c r="Y6" s="1420"/>
      <c r="Z6" s="1420"/>
      <c r="AA6" s="1420"/>
      <c r="AB6" s="1420"/>
      <c r="AC6" s="1420"/>
    </row>
    <row r="7" spans="2:30" s="906" customFormat="1" ht="5.25" customHeight="1" x14ac:dyDescent="0.25"/>
    <row r="8" spans="2:30" s="715" customFormat="1" ht="21.75" customHeight="1" x14ac:dyDescent="0.25">
      <c r="B8" s="1501" t="s">
        <v>27</v>
      </c>
      <c r="D8" s="1501" t="s">
        <v>112</v>
      </c>
      <c r="E8" s="1501" t="s">
        <v>26</v>
      </c>
      <c r="F8" s="1501"/>
      <c r="G8" s="1501"/>
      <c r="H8" s="1501"/>
      <c r="I8" s="1501"/>
      <c r="J8" s="1501"/>
      <c r="K8" s="1501"/>
      <c r="L8" s="1501"/>
      <c r="M8" s="1501"/>
      <c r="N8" s="1501"/>
      <c r="O8" s="1501"/>
      <c r="P8" s="1501"/>
      <c r="Q8" s="1501"/>
      <c r="R8" s="1501"/>
      <c r="S8" s="1501"/>
    </row>
    <row r="9" spans="2:30" s="715" customFormat="1" ht="21.75" customHeight="1" x14ac:dyDescent="0.25">
      <c r="B9" s="1501"/>
      <c r="D9" s="1501"/>
      <c r="E9" s="713" t="s">
        <v>22</v>
      </c>
      <c r="F9" s="713"/>
      <c r="G9" s="713" t="s">
        <v>21</v>
      </c>
      <c r="H9" s="713"/>
      <c r="I9" s="713" t="s">
        <v>20</v>
      </c>
      <c r="J9" s="713"/>
      <c r="K9" s="713" t="s">
        <v>19</v>
      </c>
      <c r="L9" s="713"/>
      <c r="M9" s="713" t="s">
        <v>18</v>
      </c>
      <c r="N9" s="713"/>
      <c r="O9" s="713" t="s">
        <v>17</v>
      </c>
      <c r="P9" s="713"/>
      <c r="Q9" s="713" t="s">
        <v>16</v>
      </c>
      <c r="R9" s="713"/>
      <c r="S9" s="713" t="s">
        <v>15</v>
      </c>
    </row>
    <row r="10" spans="2:30" s="715" customFormat="1" ht="21.75" customHeight="1" x14ac:dyDescent="0.25">
      <c r="B10" s="1501"/>
      <c r="D10" s="1501"/>
      <c r="E10" s="713" t="s">
        <v>9</v>
      </c>
      <c r="F10" s="713"/>
      <c r="G10" s="713" t="s">
        <v>9</v>
      </c>
      <c r="H10" s="713"/>
      <c r="I10" s="713" t="s">
        <v>9</v>
      </c>
      <c r="J10" s="713"/>
      <c r="K10" s="713" t="s">
        <v>9</v>
      </c>
      <c r="L10" s="713"/>
      <c r="M10" s="713" t="s">
        <v>9</v>
      </c>
      <c r="N10" s="713"/>
      <c r="O10" s="713" t="s">
        <v>9</v>
      </c>
      <c r="P10" s="713"/>
      <c r="Q10" s="713" t="s">
        <v>9</v>
      </c>
      <c r="R10" s="713"/>
      <c r="S10" s="713" t="s">
        <v>9</v>
      </c>
    </row>
    <row r="11" spans="2:30" s="697" customFormat="1" ht="9" customHeight="1" x14ac:dyDescent="0.25">
      <c r="B11" s="713"/>
      <c r="D11" s="713"/>
      <c r="E11" s="713"/>
      <c r="F11" s="713"/>
      <c r="G11" s="713"/>
      <c r="H11" s="713"/>
      <c r="I11" s="713"/>
      <c r="J11" s="713"/>
      <c r="K11" s="713"/>
      <c r="L11" s="713"/>
      <c r="M11" s="713"/>
      <c r="N11" s="713"/>
      <c r="O11" s="713"/>
      <c r="P11" s="713"/>
      <c r="Q11" s="713"/>
      <c r="R11" s="713"/>
      <c r="S11" s="713"/>
    </row>
    <row r="12" spans="2:30" s="697" customFormat="1" ht="21" customHeight="1" x14ac:dyDescent="0.25">
      <c r="B12" s="1501" t="s">
        <v>24</v>
      </c>
      <c r="D12" s="907" t="s">
        <v>31</v>
      </c>
      <c r="E12" s="908">
        <f>'46perfpbsaad'!E12</f>
        <v>497</v>
      </c>
      <c r="F12" s="907"/>
      <c r="G12" s="908">
        <f>'46perfpbsaad'!H12</f>
        <v>10174</v>
      </c>
      <c r="H12" s="907"/>
      <c r="I12" s="908">
        <f>'46perfpbsaad'!K12</f>
        <v>6127</v>
      </c>
      <c r="J12" s="907"/>
      <c r="K12" s="908">
        <f>'46perfpbsaad'!N12</f>
        <v>8810</v>
      </c>
      <c r="L12" s="907"/>
      <c r="M12" s="908">
        <f>'46perfpbsaad'!Q12</f>
        <v>8385</v>
      </c>
      <c r="N12" s="907"/>
      <c r="O12" s="908">
        <f>'46perfpbsaad'!T12</f>
        <v>11403</v>
      </c>
      <c r="P12" s="907"/>
      <c r="Q12" s="908">
        <f>'46perfpbsaad'!W12</f>
        <v>37895</v>
      </c>
      <c r="R12" s="907"/>
      <c r="S12" s="908">
        <f>'46perfpbsaad'!Z12</f>
        <v>180538</v>
      </c>
      <c r="T12" s="909"/>
      <c r="V12" s="910">
        <f>E12/E$15</f>
        <v>0.32913907284768212</v>
      </c>
      <c r="W12" s="910">
        <f>G12/G$15</f>
        <v>0.33296242963738709</v>
      </c>
      <c r="X12" s="910">
        <f>I12/I$15</f>
        <v>0.29667828781716055</v>
      </c>
      <c r="Y12" s="910">
        <f>K12/K$15</f>
        <v>0.30468614905758257</v>
      </c>
      <c r="Z12" s="910">
        <f>M12/M$15</f>
        <v>0.25651615271659323</v>
      </c>
      <c r="AA12" s="910">
        <f>O12/O$15</f>
        <v>0.21644964124368854</v>
      </c>
      <c r="AB12" s="910">
        <f>Q12/Q$15</f>
        <v>0.21301412599283864</v>
      </c>
      <c r="AC12" s="910">
        <f>S12/S$15</f>
        <v>0.29892624450497141</v>
      </c>
      <c r="AD12" s="910"/>
    </row>
    <row r="13" spans="2:30" s="697" customFormat="1" ht="21" customHeight="1" x14ac:dyDescent="0.25">
      <c r="B13" s="1501"/>
      <c r="D13" s="907" t="s">
        <v>49</v>
      </c>
      <c r="E13" s="908">
        <f>'46perfpbsaad'!E13</f>
        <v>681</v>
      </c>
      <c r="F13" s="907"/>
      <c r="G13" s="908">
        <f>'46perfpbsaad'!H13</f>
        <v>11817</v>
      </c>
      <c r="H13" s="907"/>
      <c r="I13" s="908">
        <f>'46perfpbsaad'!K13</f>
        <v>7754</v>
      </c>
      <c r="J13" s="907"/>
      <c r="K13" s="908">
        <f>'46perfpbsaad'!N13</f>
        <v>11232</v>
      </c>
      <c r="L13" s="907"/>
      <c r="M13" s="908">
        <f>'46perfpbsaad'!Q13</f>
        <v>12495</v>
      </c>
      <c r="N13" s="907"/>
      <c r="O13" s="908">
        <f>'46perfpbsaad'!T13</f>
        <v>20296</v>
      </c>
      <c r="P13" s="907"/>
      <c r="Q13" s="908">
        <f>'46perfpbsaad'!W13</f>
        <v>64500</v>
      </c>
      <c r="R13" s="907"/>
      <c r="S13" s="908">
        <f>'46perfpbsaad'!Z13</f>
        <v>230361</v>
      </c>
      <c r="T13" s="909"/>
      <c r="V13" s="910">
        <f>E13/E$15</f>
        <v>0.4509933774834437</v>
      </c>
      <c r="W13" s="910">
        <f>G13/G$15</f>
        <v>0.38673255661735828</v>
      </c>
      <c r="X13" s="910">
        <f>I13/I$15</f>
        <v>0.37546000387371681</v>
      </c>
      <c r="Y13" s="910">
        <f>K13/K$15</f>
        <v>0.38844890195400311</v>
      </c>
      <c r="Z13" s="910">
        <f>M13/M$15</f>
        <v>0.38225036710719529</v>
      </c>
      <c r="AA13" s="910">
        <f>O13/O$15</f>
        <v>0.38525492578110171</v>
      </c>
      <c r="AB13" s="910">
        <f>Q13/Q$15</f>
        <v>0.36256527580256215</v>
      </c>
      <c r="AC13" s="910">
        <f>S13/S$15</f>
        <v>0.38142080121863386</v>
      </c>
      <c r="AD13" s="910"/>
    </row>
    <row r="14" spans="2:30" s="697" customFormat="1" ht="21" customHeight="1" x14ac:dyDescent="0.25">
      <c r="B14" s="1501"/>
      <c r="D14" s="907" t="s">
        <v>50</v>
      </c>
      <c r="E14" s="908">
        <f>'46perfpbsaad'!E14</f>
        <v>332</v>
      </c>
      <c r="F14" s="907"/>
      <c r="G14" s="908">
        <f>'46perfpbsaad'!H14</f>
        <v>8565</v>
      </c>
      <c r="H14" s="907"/>
      <c r="I14" s="908">
        <f>'46perfpbsaad'!K14</f>
        <v>6771</v>
      </c>
      <c r="J14" s="907"/>
      <c r="K14" s="908">
        <f>'46perfpbsaad'!N14</f>
        <v>8873</v>
      </c>
      <c r="L14" s="907"/>
      <c r="M14" s="908">
        <f>'46perfpbsaad'!Q14</f>
        <v>11808</v>
      </c>
      <c r="N14" s="907"/>
      <c r="O14" s="908">
        <f>'46perfpbsaad'!T14</f>
        <v>20983</v>
      </c>
      <c r="P14" s="907"/>
      <c r="Q14" s="908">
        <f>'46perfpbsaad'!W14</f>
        <v>75504</v>
      </c>
      <c r="R14" s="907"/>
      <c r="S14" s="908">
        <f>'46perfpbsaad'!Z14</f>
        <v>193056</v>
      </c>
      <c r="T14" s="909"/>
      <c r="V14" s="910">
        <f>E14/E$15</f>
        <v>0.21986754966887417</v>
      </c>
      <c r="W14" s="910">
        <f>G14/G$15</f>
        <v>0.28030501374525463</v>
      </c>
      <c r="X14" s="910">
        <f>I14/I$15</f>
        <v>0.32786170830912259</v>
      </c>
      <c r="Y14" s="910">
        <f>K14/K$15</f>
        <v>0.30686494898841432</v>
      </c>
      <c r="Z14" s="910">
        <f>M14/M$15</f>
        <v>0.36123348017621143</v>
      </c>
      <c r="AA14" s="910">
        <f>O14/O$15</f>
        <v>0.39829543297520975</v>
      </c>
      <c r="AB14" s="910">
        <f>Q14/Q$15</f>
        <v>0.42442059820459926</v>
      </c>
      <c r="AC14" s="910">
        <f>S14/S$15</f>
        <v>0.31965295427639479</v>
      </c>
      <c r="AD14" s="910"/>
    </row>
    <row r="15" spans="2:30" s="697" customFormat="1" ht="21" customHeight="1" x14ac:dyDescent="0.25">
      <c r="B15" s="1501"/>
      <c r="D15" s="911" t="s">
        <v>68</v>
      </c>
      <c r="E15" s="908">
        <f>'46perfpbsaad'!E15</f>
        <v>1510</v>
      </c>
      <c r="F15" s="907"/>
      <c r="G15" s="908">
        <f>SUM(G12:G14)</f>
        <v>30556</v>
      </c>
      <c r="H15" s="908">
        <f t="shared" ref="H15:T15" si="0">SUM(H12:H14)</f>
        <v>0</v>
      </c>
      <c r="I15" s="908">
        <f t="shared" si="0"/>
        <v>20652</v>
      </c>
      <c r="J15" s="908">
        <f t="shared" si="0"/>
        <v>0</v>
      </c>
      <c r="K15" s="908">
        <f t="shared" si="0"/>
        <v>28915</v>
      </c>
      <c r="L15" s="908">
        <f t="shared" si="0"/>
        <v>0</v>
      </c>
      <c r="M15" s="908">
        <f t="shared" si="0"/>
        <v>32688</v>
      </c>
      <c r="N15" s="908">
        <f t="shared" si="0"/>
        <v>0</v>
      </c>
      <c r="O15" s="908">
        <f t="shared" si="0"/>
        <v>52682</v>
      </c>
      <c r="P15" s="908">
        <f t="shared" si="0"/>
        <v>0</v>
      </c>
      <c r="Q15" s="908">
        <f t="shared" si="0"/>
        <v>177899</v>
      </c>
      <c r="R15" s="908">
        <f t="shared" si="0"/>
        <v>0</v>
      </c>
      <c r="S15" s="908">
        <f t="shared" si="0"/>
        <v>603955</v>
      </c>
      <c r="T15" s="908">
        <f t="shared" si="0"/>
        <v>0</v>
      </c>
      <c r="V15" s="910"/>
    </row>
    <row r="16" spans="2:30" s="697" customFormat="1" ht="21" customHeight="1" x14ac:dyDescent="0.25">
      <c r="B16" s="1501" t="s">
        <v>23</v>
      </c>
      <c r="D16" s="907" t="s">
        <v>31</v>
      </c>
      <c r="E16" s="908">
        <f>'46perfpbsaad'!E16</f>
        <v>596</v>
      </c>
      <c r="F16" s="907"/>
      <c r="G16" s="908">
        <f>'46perfpbsaad'!H16</f>
        <v>21562</v>
      </c>
      <c r="H16" s="907"/>
      <c r="I16" s="908">
        <f>'46perfpbsaad'!K16</f>
        <v>9510</v>
      </c>
      <c r="J16" s="907"/>
      <c r="K16" s="908">
        <f>'46perfpbsaad'!N16</f>
        <v>10856</v>
      </c>
      <c r="L16" s="907"/>
      <c r="M16" s="908">
        <f>'46perfpbsaad'!Q16</f>
        <v>9413</v>
      </c>
      <c r="N16" s="907"/>
      <c r="O16" s="908">
        <f>'46perfpbsaad'!T16</f>
        <v>12426</v>
      </c>
      <c r="P16" s="907"/>
      <c r="Q16" s="908">
        <f>'46perfpbsaad'!W16</f>
        <v>28320</v>
      </c>
      <c r="R16" s="907"/>
      <c r="S16" s="908">
        <f>'46perfpbsaad'!Z16</f>
        <v>56969</v>
      </c>
      <c r="T16" s="909"/>
      <c r="V16" s="910">
        <f>E16/E$19</f>
        <v>0.32112068965517243</v>
      </c>
      <c r="W16" s="910">
        <f>G16/G$19</f>
        <v>0.30608275959968773</v>
      </c>
      <c r="X16" s="910">
        <f>I16/I$19</f>
        <v>0.28586887906934799</v>
      </c>
      <c r="Y16" s="910">
        <f>K16/K$19</f>
        <v>0.28549638395792243</v>
      </c>
      <c r="Z16" s="910">
        <f>M16/M$19</f>
        <v>0.24887631537200572</v>
      </c>
      <c r="AA16" s="910">
        <f>O16/O$19</f>
        <v>0.22744078778782442</v>
      </c>
      <c r="AB16" s="910">
        <f>Q16/Q$19</f>
        <v>0.25426239663856492</v>
      </c>
      <c r="AC16" s="910">
        <f>S16/S$19</f>
        <v>0.27331388710311938</v>
      </c>
    </row>
    <row r="17" spans="2:29" s="697" customFormat="1" ht="21" customHeight="1" x14ac:dyDescent="0.25">
      <c r="B17" s="1501"/>
      <c r="D17" s="907" t="s">
        <v>49</v>
      </c>
      <c r="E17" s="908">
        <f>'46perfpbsaad'!E17</f>
        <v>895</v>
      </c>
      <c r="F17" s="907"/>
      <c r="G17" s="908">
        <f>'46perfpbsaad'!H17</f>
        <v>29233</v>
      </c>
      <c r="H17" s="907"/>
      <c r="I17" s="908">
        <f>'46perfpbsaad'!K17</f>
        <v>12253</v>
      </c>
      <c r="J17" s="907"/>
      <c r="K17" s="908">
        <f>'46perfpbsaad'!N17</f>
        <v>14712</v>
      </c>
      <c r="L17" s="907"/>
      <c r="M17" s="908">
        <f>'46perfpbsaad'!Q17</f>
        <v>14927</v>
      </c>
      <c r="N17" s="907"/>
      <c r="O17" s="908">
        <f>'46perfpbsaad'!T17</f>
        <v>21769</v>
      </c>
      <c r="P17" s="907"/>
      <c r="Q17" s="908">
        <f>'46perfpbsaad'!W17</f>
        <v>43366</v>
      </c>
      <c r="R17" s="907"/>
      <c r="S17" s="908">
        <f>'46perfpbsaad'!Z17</f>
        <v>77773</v>
      </c>
      <c r="T17" s="909"/>
      <c r="V17" s="910">
        <f>E17/E$19</f>
        <v>0.48221982758620691</v>
      </c>
      <c r="W17" s="910">
        <f>G17/G$19</f>
        <v>0.41497622258499539</v>
      </c>
      <c r="X17" s="910">
        <f>I17/I$19</f>
        <v>0.36832296269576459</v>
      </c>
      <c r="Y17" s="910">
        <f>K17/K$19</f>
        <v>0.3869033530571992</v>
      </c>
      <c r="Z17" s="910">
        <f>M17/M$19</f>
        <v>0.39466448098990004</v>
      </c>
      <c r="AA17" s="910">
        <f>O17/O$19</f>
        <v>0.39845151370941173</v>
      </c>
      <c r="AB17" s="910">
        <f>Q17/Q$19</f>
        <v>0.38934827304477426</v>
      </c>
      <c r="AC17" s="910">
        <f>S17/S$19</f>
        <v>0.37312294303342003</v>
      </c>
    </row>
    <row r="18" spans="2:29" s="697" customFormat="1" ht="21" customHeight="1" x14ac:dyDescent="0.25">
      <c r="B18" s="1501"/>
      <c r="D18" s="907" t="s">
        <v>50</v>
      </c>
      <c r="E18" s="908">
        <f>'46perfpbsaad'!E18</f>
        <v>365</v>
      </c>
      <c r="F18" s="907"/>
      <c r="G18" s="908">
        <f>'46perfpbsaad'!H18</f>
        <v>19650</v>
      </c>
      <c r="H18" s="907"/>
      <c r="I18" s="908">
        <f>'46perfpbsaad'!K18</f>
        <v>11504</v>
      </c>
      <c r="J18" s="907"/>
      <c r="K18" s="908">
        <f>'46perfpbsaad'!N18</f>
        <v>12457</v>
      </c>
      <c r="L18" s="907"/>
      <c r="M18" s="908">
        <f>'46perfpbsaad'!Q18</f>
        <v>13482</v>
      </c>
      <c r="N18" s="907"/>
      <c r="O18" s="908">
        <f>'46perfpbsaad'!T18</f>
        <v>20439</v>
      </c>
      <c r="P18" s="907"/>
      <c r="Q18" s="908">
        <f>'46perfpbsaad'!W18</f>
        <v>39695</v>
      </c>
      <c r="R18" s="907"/>
      <c r="S18" s="908">
        <f>'46perfpbsaad'!Z18</f>
        <v>73696</v>
      </c>
      <c r="T18" s="909"/>
      <c r="V18" s="910">
        <f>E18/E$19</f>
        <v>0.19665948275862069</v>
      </c>
      <c r="W18" s="910">
        <f>G18/G$19</f>
        <v>0.27894101781531694</v>
      </c>
      <c r="X18" s="910">
        <f>I18/I$19</f>
        <v>0.34580815823488742</v>
      </c>
      <c r="Y18" s="910">
        <f>K18/K$19</f>
        <v>0.32760026298487838</v>
      </c>
      <c r="Z18" s="910">
        <f>M18/M$19</f>
        <v>0.35645920363809425</v>
      </c>
      <c r="AA18" s="910">
        <f>O18/O$19</f>
        <v>0.37410769850276382</v>
      </c>
      <c r="AB18" s="910">
        <f>Q18/Q$19</f>
        <v>0.35638933031666081</v>
      </c>
      <c r="AC18" s="910">
        <f>S18/S$19</f>
        <v>0.35356316986346059</v>
      </c>
    </row>
    <row r="19" spans="2:29" s="697" customFormat="1" ht="21" customHeight="1" x14ac:dyDescent="0.25">
      <c r="B19" s="1501"/>
      <c r="D19" s="911" t="s">
        <v>68</v>
      </c>
      <c r="E19" s="908">
        <f>'46perfpbsaad'!E19</f>
        <v>1856</v>
      </c>
      <c r="F19" s="907"/>
      <c r="G19" s="908">
        <f>SUM(G16:G18)</f>
        <v>70445</v>
      </c>
      <c r="H19" s="908">
        <f t="shared" ref="H19:T19" si="1">SUM(H16:H18)</f>
        <v>0</v>
      </c>
      <c r="I19" s="908">
        <f t="shared" si="1"/>
        <v>33267</v>
      </c>
      <c r="J19" s="908">
        <f t="shared" si="1"/>
        <v>0</v>
      </c>
      <c r="K19" s="908">
        <f t="shared" si="1"/>
        <v>38025</v>
      </c>
      <c r="L19" s="908">
        <f t="shared" si="1"/>
        <v>0</v>
      </c>
      <c r="M19" s="908">
        <f t="shared" si="1"/>
        <v>37822</v>
      </c>
      <c r="N19" s="908">
        <f t="shared" si="1"/>
        <v>0</v>
      </c>
      <c r="O19" s="908">
        <f t="shared" si="1"/>
        <v>54634</v>
      </c>
      <c r="P19" s="908">
        <f t="shared" si="1"/>
        <v>0</v>
      </c>
      <c r="Q19" s="908">
        <f t="shared" si="1"/>
        <v>111381</v>
      </c>
      <c r="R19" s="908">
        <f t="shared" si="1"/>
        <v>0</v>
      </c>
      <c r="S19" s="908">
        <f t="shared" si="1"/>
        <v>208438</v>
      </c>
      <c r="T19" s="908">
        <f t="shared" si="1"/>
        <v>0</v>
      </c>
      <c r="V19" s="910"/>
    </row>
    <row r="20" spans="2:29" s="697" customFormat="1" ht="3" customHeight="1" x14ac:dyDescent="0.25">
      <c r="B20" s="714"/>
      <c r="C20" s="715"/>
      <c r="D20" s="909"/>
      <c r="E20" s="727"/>
      <c r="F20" s="909"/>
      <c r="G20" s="727"/>
      <c r="H20" s="727"/>
      <c r="I20" s="727"/>
      <c r="J20" s="727"/>
      <c r="K20" s="727"/>
      <c r="L20" s="727"/>
      <c r="M20" s="727"/>
      <c r="N20" s="727"/>
      <c r="O20" s="727"/>
      <c r="P20" s="727"/>
      <c r="Q20" s="727"/>
      <c r="R20" s="727"/>
      <c r="S20" s="727"/>
      <c r="T20" s="727"/>
    </row>
    <row r="21" spans="2:29" s="697" customFormat="1" ht="18" customHeight="1" x14ac:dyDescent="0.25">
      <c r="B21" s="1501" t="s">
        <v>0</v>
      </c>
      <c r="C21" s="1501"/>
      <c r="D21" s="1501"/>
      <c r="E21" s="727">
        <f>'46perfpbsaad'!E21</f>
        <v>3366</v>
      </c>
      <c r="F21" s="909"/>
      <c r="G21" s="727">
        <f>G15+G19</f>
        <v>101001</v>
      </c>
      <c r="H21" s="727">
        <f t="shared" ref="H21:T21" si="2">H15+H19</f>
        <v>0</v>
      </c>
      <c r="I21" s="727">
        <f t="shared" si="2"/>
        <v>53919</v>
      </c>
      <c r="J21" s="727">
        <f t="shared" si="2"/>
        <v>0</v>
      </c>
      <c r="K21" s="727">
        <f t="shared" si="2"/>
        <v>66940</v>
      </c>
      <c r="L21" s="727">
        <f t="shared" si="2"/>
        <v>0</v>
      </c>
      <c r="M21" s="727">
        <f t="shared" si="2"/>
        <v>70510</v>
      </c>
      <c r="N21" s="727">
        <f t="shared" si="2"/>
        <v>0</v>
      </c>
      <c r="O21" s="727">
        <f t="shared" si="2"/>
        <v>107316</v>
      </c>
      <c r="P21" s="727">
        <f t="shared" si="2"/>
        <v>0</v>
      </c>
      <c r="Q21" s="727">
        <f t="shared" si="2"/>
        <v>289280</v>
      </c>
      <c r="R21" s="727">
        <f t="shared" si="2"/>
        <v>0</v>
      </c>
      <c r="S21" s="727">
        <f t="shared" si="2"/>
        <v>812393</v>
      </c>
      <c r="T21" s="727">
        <f t="shared" si="2"/>
        <v>0</v>
      </c>
    </row>
    <row r="22" spans="2:29" s="697" customFormat="1" ht="5.25" customHeight="1" x14ac:dyDescent="0.25">
      <c r="B22" s="912"/>
      <c r="C22" s="912"/>
      <c r="D22" s="912"/>
      <c r="E22" s="912"/>
      <c r="F22" s="912"/>
      <c r="G22" s="912"/>
      <c r="H22" s="912"/>
      <c r="I22" s="912"/>
      <c r="J22" s="912"/>
      <c r="K22" s="912"/>
      <c r="L22" s="913"/>
    </row>
    <row r="23" spans="2:29" s="697" customFormat="1" ht="5.25" customHeight="1" x14ac:dyDescent="0.25">
      <c r="B23" s="912"/>
      <c r="C23" s="912"/>
      <c r="D23" s="912"/>
      <c r="E23" s="912"/>
      <c r="F23" s="912"/>
      <c r="G23" s="912"/>
      <c r="H23" s="912"/>
      <c r="I23" s="912"/>
      <c r="J23" s="912"/>
      <c r="K23" s="912"/>
      <c r="L23" s="913"/>
    </row>
    <row r="24" spans="2:29" s="697" customFormat="1" ht="12.75" customHeight="1" x14ac:dyDescent="0.25">
      <c r="B24" s="914"/>
      <c r="C24" s="914"/>
      <c r="D24" s="914"/>
      <c r="E24" s="914"/>
      <c r="F24" s="914"/>
      <c r="G24" s="914"/>
      <c r="H24" s="914"/>
      <c r="I24" s="914"/>
      <c r="J24" s="914"/>
      <c r="K24" s="914"/>
      <c r="L24" s="914"/>
    </row>
    <row r="25" spans="2:29" s="697" customFormat="1" ht="24.75" customHeight="1" x14ac:dyDescent="0.25">
      <c r="B25" s="915"/>
      <c r="C25" s="915"/>
      <c r="D25" s="915"/>
      <c r="E25" s="915"/>
      <c r="F25" s="915"/>
      <c r="G25" s="915"/>
      <c r="H25" s="915"/>
      <c r="I25" s="915"/>
      <c r="J25" s="915"/>
      <c r="K25" s="915"/>
      <c r="L25" s="915"/>
    </row>
    <row r="26" spans="2:29" s="697" customFormat="1" x14ac:dyDescent="0.25">
      <c r="B26" s="916"/>
      <c r="C26" s="916"/>
      <c r="D26" s="916"/>
      <c r="E26" s="916"/>
      <c r="F26" s="917"/>
      <c r="G26" s="917"/>
      <c r="H26" s="917"/>
      <c r="I26" s="917"/>
      <c r="J26" s="917"/>
      <c r="K26" s="917"/>
      <c r="L26" s="917"/>
      <c r="M26" s="918"/>
      <c r="N26" s="918"/>
      <c r="O26" s="918"/>
      <c r="P26" s="918"/>
      <c r="Q26" s="918"/>
      <c r="R26" s="918"/>
      <c r="S26" s="918"/>
      <c r="T26" s="918"/>
      <c r="U26" s="918"/>
      <c r="V26" s="918"/>
      <c r="W26" s="918"/>
      <c r="X26" s="918"/>
      <c r="Y26" s="918"/>
      <c r="Z26" s="918"/>
      <c r="AA26" s="918"/>
      <c r="AB26" s="918"/>
      <c r="AC26" s="918"/>
    </row>
    <row r="27" spans="2:29" s="697" customFormat="1" x14ac:dyDescent="0.25">
      <c r="B27" s="919"/>
      <c r="C27" s="919"/>
      <c r="D27" s="919"/>
      <c r="E27" s="919"/>
      <c r="F27" s="919"/>
      <c r="G27" s="919"/>
      <c r="H27" s="919"/>
      <c r="I27" s="919"/>
      <c r="J27" s="919"/>
      <c r="K27" s="919"/>
      <c r="L27" s="919"/>
      <c r="M27" s="918"/>
      <c r="N27" s="918"/>
      <c r="O27" s="918"/>
      <c r="P27" s="918"/>
      <c r="Q27" s="918"/>
      <c r="R27" s="918"/>
      <c r="S27" s="918"/>
      <c r="T27" s="918"/>
      <c r="U27" s="918"/>
      <c r="V27" s="918"/>
      <c r="W27" s="918"/>
      <c r="X27" s="918"/>
      <c r="Y27" s="918"/>
      <c r="Z27" s="918"/>
      <c r="AA27" s="918"/>
      <c r="AB27" s="918"/>
      <c r="AC27" s="918"/>
    </row>
    <row r="28" spans="2:29" s="697" customFormat="1" x14ac:dyDescent="0.25">
      <c r="B28" s="919"/>
      <c r="C28" s="919"/>
      <c r="D28" s="919"/>
      <c r="E28" s="919"/>
      <c r="F28" s="919"/>
      <c r="G28" s="919"/>
      <c r="H28" s="919"/>
      <c r="I28" s="919"/>
      <c r="J28" s="919"/>
      <c r="K28" s="919"/>
      <c r="L28" s="919"/>
      <c r="M28" s="918"/>
      <c r="N28" s="918"/>
      <c r="O28" s="918"/>
      <c r="P28" s="918"/>
      <c r="Q28" s="918"/>
      <c r="R28" s="918"/>
      <c r="S28" s="918"/>
      <c r="T28" s="918"/>
      <c r="U28" s="918"/>
      <c r="V28" s="918"/>
      <c r="W28" s="918"/>
      <c r="X28" s="918"/>
      <c r="Y28" s="918"/>
      <c r="Z28" s="918"/>
      <c r="AA28" s="918"/>
      <c r="AB28" s="918"/>
      <c r="AC28" s="918"/>
    </row>
    <row r="29" spans="2:29" s="918" customFormat="1" x14ac:dyDescent="0.25">
      <c r="B29" s="919"/>
      <c r="C29" s="919"/>
      <c r="D29" s="919"/>
      <c r="E29" s="919"/>
      <c r="F29" s="919"/>
      <c r="G29" s="919"/>
      <c r="H29" s="919"/>
      <c r="I29" s="919"/>
      <c r="J29" s="919"/>
      <c r="K29" s="919"/>
      <c r="L29" s="919"/>
    </row>
    <row r="30" spans="2:29" s="918" customFormat="1" x14ac:dyDescent="0.25">
      <c r="B30" s="919"/>
      <c r="C30" s="919"/>
      <c r="D30" s="919"/>
      <c r="E30" s="919"/>
      <c r="F30" s="919"/>
      <c r="G30" s="919"/>
      <c r="H30" s="919"/>
      <c r="I30" s="919"/>
      <c r="J30" s="919"/>
      <c r="K30" s="919"/>
      <c r="L30" s="919"/>
    </row>
    <row r="31" spans="2:29" s="918" customFormat="1" x14ac:dyDescent="0.25">
      <c r="B31" s="919"/>
      <c r="C31" s="919"/>
      <c r="D31" s="919"/>
      <c r="E31" s="919"/>
      <c r="F31" s="919"/>
      <c r="G31" s="919"/>
      <c r="H31" s="919"/>
      <c r="I31" s="919"/>
      <c r="J31" s="919"/>
      <c r="K31" s="919"/>
      <c r="L31" s="919"/>
    </row>
    <row r="32" spans="2:29" s="918" customFormat="1" x14ac:dyDescent="0.25">
      <c r="B32" s="919"/>
      <c r="C32" s="919"/>
      <c r="D32" s="919"/>
      <c r="E32" s="919"/>
      <c r="F32" s="919"/>
      <c r="G32" s="919"/>
      <c r="H32" s="919"/>
      <c r="I32" s="919"/>
      <c r="J32" s="919"/>
      <c r="K32" s="919"/>
      <c r="L32" s="919"/>
    </row>
    <row r="33" spans="2:29" s="631" customFormat="1" x14ac:dyDescent="0.25">
      <c r="B33" s="919"/>
      <c r="C33" s="919"/>
      <c r="D33" s="919"/>
      <c r="E33" s="919"/>
      <c r="F33" s="919"/>
      <c r="G33" s="919"/>
      <c r="H33" s="919"/>
      <c r="I33" s="919"/>
      <c r="J33" s="919"/>
      <c r="K33" s="919"/>
      <c r="L33" s="919"/>
      <c r="M33" s="918"/>
      <c r="N33" s="918"/>
      <c r="O33" s="918"/>
      <c r="P33" s="918"/>
      <c r="Q33" s="918"/>
      <c r="R33" s="918"/>
      <c r="S33" s="918"/>
      <c r="T33" s="918"/>
      <c r="U33" s="918"/>
      <c r="V33" s="918"/>
      <c r="W33" s="918"/>
      <c r="X33" s="918"/>
      <c r="Y33" s="918"/>
      <c r="Z33" s="918"/>
      <c r="AA33" s="918"/>
      <c r="AB33" s="918"/>
      <c r="AC33" s="918"/>
    </row>
    <row r="34" spans="2:29" s="631" customFormat="1" x14ac:dyDescent="0.25">
      <c r="B34" s="919"/>
      <c r="C34" s="919"/>
      <c r="D34" s="919"/>
      <c r="E34" s="919"/>
      <c r="F34" s="919"/>
      <c r="G34" s="919"/>
      <c r="H34" s="919"/>
      <c r="I34" s="919"/>
      <c r="J34" s="919"/>
      <c r="K34" s="919"/>
      <c r="L34" s="919"/>
      <c r="M34" s="918"/>
      <c r="N34" s="918"/>
      <c r="O34" s="918"/>
      <c r="P34" s="918"/>
      <c r="Q34" s="918"/>
      <c r="R34" s="918"/>
      <c r="S34" s="918"/>
      <c r="T34" s="918"/>
      <c r="U34" s="918"/>
      <c r="V34" s="918"/>
      <c r="W34" s="918"/>
      <c r="X34" s="918"/>
      <c r="Y34" s="918"/>
      <c r="Z34" s="918"/>
      <c r="AA34" s="918"/>
      <c r="AB34" s="918"/>
      <c r="AC34" s="918"/>
    </row>
    <row r="35" spans="2:29" s="631" customFormat="1" x14ac:dyDescent="0.25">
      <c r="C35" s="1589"/>
      <c r="D35" s="1589"/>
      <c r="E35" s="1589"/>
      <c r="F35" s="1589"/>
      <c r="G35" s="1589"/>
      <c r="H35" s="1589"/>
      <c r="I35" s="1589"/>
      <c r="J35" s="652"/>
      <c r="K35" s="652"/>
      <c r="L35" s="652"/>
    </row>
    <row r="36" spans="2:29" s="631" customFormat="1" x14ac:dyDescent="0.25">
      <c r="J36" s="652"/>
      <c r="K36" s="652"/>
      <c r="L36" s="652"/>
    </row>
    <row r="37" spans="2:29" s="631" customFormat="1" x14ac:dyDescent="0.25">
      <c r="B37" s="652"/>
      <c r="C37" s="652"/>
      <c r="D37" s="652"/>
      <c r="E37" s="652"/>
      <c r="F37" s="652"/>
      <c r="G37" s="652"/>
      <c r="H37" s="652"/>
      <c r="I37" s="652"/>
      <c r="J37" s="652"/>
      <c r="K37" s="652"/>
      <c r="L37" s="652"/>
    </row>
    <row r="38" spans="2:29" s="631" customFormat="1" ht="5.25" customHeight="1" x14ac:dyDescent="0.25">
      <c r="B38" s="652"/>
      <c r="C38" s="652"/>
      <c r="D38" s="652"/>
      <c r="E38" s="652"/>
      <c r="F38" s="652"/>
      <c r="G38" s="652"/>
      <c r="H38" s="652"/>
      <c r="I38" s="652"/>
      <c r="J38" s="652"/>
      <c r="K38" s="652"/>
      <c r="L38" s="652"/>
    </row>
    <row r="39" spans="2:29" s="631" customFormat="1" ht="5.25" customHeight="1" x14ac:dyDescent="0.25">
      <c r="B39" s="652"/>
      <c r="C39" s="652"/>
      <c r="D39" s="652"/>
      <c r="E39" s="652"/>
      <c r="F39" s="652"/>
      <c r="G39" s="652"/>
      <c r="H39" s="652"/>
      <c r="I39" s="652"/>
      <c r="J39" s="652"/>
      <c r="K39" s="652"/>
      <c r="L39" s="652"/>
    </row>
    <row r="40" spans="2:29" s="631" customFormat="1" ht="16.5" customHeight="1" x14ac:dyDescent="0.25">
      <c r="B40" s="652"/>
      <c r="C40" s="652"/>
      <c r="D40" s="652"/>
      <c r="E40" s="652"/>
      <c r="F40" s="652"/>
      <c r="G40" s="652"/>
      <c r="H40" s="652"/>
      <c r="I40" s="652"/>
      <c r="J40" s="652"/>
      <c r="K40" s="652"/>
      <c r="L40" s="652"/>
    </row>
    <row r="41" spans="2:29" s="631" customFormat="1" x14ac:dyDescent="0.25">
      <c r="B41" s="652"/>
      <c r="C41" s="652"/>
      <c r="D41" s="652"/>
      <c r="E41" s="652"/>
      <c r="F41" s="652"/>
      <c r="G41" s="652"/>
      <c r="H41" s="652"/>
      <c r="I41" s="652"/>
      <c r="J41" s="652"/>
      <c r="K41" s="652"/>
      <c r="L41" s="652"/>
    </row>
    <row r="42" spans="2:29" s="631" customFormat="1" x14ac:dyDescent="0.25"/>
    <row r="43" spans="2:29" s="650" customFormat="1" x14ac:dyDescent="0.25"/>
    <row r="44" spans="2:29" s="657" customFormat="1" ht="12.75" customHeight="1" x14ac:dyDescent="0.25">
      <c r="B44" s="1490"/>
      <c r="C44" s="1491"/>
      <c r="D44" s="1491"/>
      <c r="E44" s="1491"/>
      <c r="F44" s="1491"/>
      <c r="G44" s="1491"/>
      <c r="H44" s="1491"/>
      <c r="I44" s="1491"/>
      <c r="J44" s="1491"/>
      <c r="K44" s="1491"/>
      <c r="L44" s="656"/>
    </row>
  </sheetData>
  <mergeCells count="12">
    <mergeCell ref="B12:B15"/>
    <mergeCell ref="B16:B19"/>
    <mergeCell ref="B21:D21"/>
    <mergeCell ref="C35:I35"/>
    <mergeCell ref="B44:K44"/>
    <mergeCell ref="B3:I3"/>
    <mergeCell ref="B4:T4"/>
    <mergeCell ref="B5:AC5"/>
    <mergeCell ref="B6:AC6"/>
    <mergeCell ref="B8:B10"/>
    <mergeCell ref="D8:D10"/>
    <mergeCell ref="E8:S8"/>
  </mergeCells>
  <printOptions horizontalCentered="1"/>
  <pageMargins left="0" right="0" top="0.43307086614173229" bottom="0.43307086614173229" header="0" footer="0"/>
  <pageSetup paperSize="9" orientation="landscape" horizontalDpi="300" verticalDpi="300" r:id="rId1"/>
  <headerFooter alignWithMargins="0"/>
  <rowBreaks count="1" manualBreakCount="1">
    <brk id="39" max="16383" man="1"/>
  </rowBreaks>
  <ignoredErrors>
    <ignoredError sqref="I18" unlockedFormula="1"/>
  </ignoredErrors>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Hoja57">
    <pageSetUpPr fitToPage="1"/>
  </sheetPr>
  <dimension ref="A1:U34"/>
  <sheetViews>
    <sheetView zoomScaleNormal="100" workbookViewId="0"/>
  </sheetViews>
  <sheetFormatPr baseColWidth="10" defaultColWidth="11.453125" defaultRowHeight="14.5" x14ac:dyDescent="0.35"/>
  <cols>
    <col min="1" max="1" width="1" style="748" customWidth="1"/>
    <col min="2" max="2" width="30.26953125" style="748" customWidth="1"/>
    <col min="3" max="3" width="10.1796875" style="748" customWidth="1"/>
    <col min="4" max="4" width="8.1796875" style="748" customWidth="1"/>
    <col min="5" max="5" width="10.1796875" style="748" customWidth="1"/>
    <col min="6" max="6" width="0.81640625" style="748" customWidth="1"/>
    <col min="7" max="7" width="11.7265625" style="748" customWidth="1"/>
    <col min="8" max="8" width="7.54296875" style="748" customWidth="1"/>
    <col min="9" max="9" width="8.81640625" style="748" customWidth="1"/>
    <col min="10" max="10" width="0.7265625" style="748" customWidth="1"/>
    <col min="11" max="11" width="10.1796875" style="748" customWidth="1"/>
    <col min="12" max="12" width="8" style="748" customWidth="1"/>
    <col min="13" max="13" width="9.81640625" style="748" customWidth="1"/>
    <col min="14" max="14" width="0.54296875" style="748" customWidth="1"/>
    <col min="15" max="15" width="9" style="748" customWidth="1"/>
    <col min="16" max="16" width="7.453125" style="748" customWidth="1"/>
    <col min="17" max="17" width="8.81640625" style="748" customWidth="1"/>
    <col min="18" max="18" width="8" style="748" customWidth="1"/>
    <col min="19" max="19" width="8.81640625" style="748" customWidth="1"/>
    <col min="20" max="20" width="7.54296875" style="748" customWidth="1"/>
    <col min="21" max="21" width="8.26953125" style="748" customWidth="1"/>
    <col min="22" max="22" width="8.81640625" style="748" customWidth="1"/>
    <col min="23" max="16384" width="11.453125" style="748"/>
  </cols>
  <sheetData>
    <row r="1" spans="1:21" ht="9.75" customHeight="1" x14ac:dyDescent="0.35"/>
    <row r="2" spans="1:21" s="343" customFormat="1" ht="49.5" customHeight="1" x14ac:dyDescent="0.35">
      <c r="B2" s="1392"/>
      <c r="C2" s="1392"/>
      <c r="D2" s="1392"/>
      <c r="E2" s="344"/>
      <c r="F2" s="344"/>
      <c r="G2" s="1590"/>
      <c r="H2" s="1590"/>
      <c r="I2" s="1590"/>
      <c r="J2" s="1590"/>
      <c r="K2" s="1590"/>
      <c r="L2" s="1590"/>
      <c r="M2" s="1590"/>
      <c r="N2" s="1590"/>
      <c r="O2" s="1590"/>
      <c r="P2" s="1590"/>
      <c r="S2" s="344"/>
    </row>
    <row r="3" spans="1:21" s="343" customFormat="1" ht="3" customHeight="1" x14ac:dyDescent="0.35">
      <c r="B3" s="344"/>
      <c r="C3" s="344"/>
      <c r="D3" s="344"/>
      <c r="E3" s="344"/>
      <c r="F3" s="344"/>
      <c r="K3" s="344"/>
      <c r="O3" s="344"/>
      <c r="S3" s="344"/>
    </row>
    <row r="4" spans="1:21" s="345" customFormat="1" ht="15" customHeight="1" x14ac:dyDescent="0.25">
      <c r="B4" s="1419" t="s">
        <v>439</v>
      </c>
      <c r="C4" s="1419"/>
      <c r="D4" s="1419"/>
      <c r="E4" s="1419"/>
      <c r="F4" s="1419"/>
      <c r="G4" s="1419"/>
      <c r="H4" s="1419"/>
      <c r="I4" s="1419"/>
      <c r="J4" s="1419"/>
      <c r="K4" s="1419"/>
      <c r="L4" s="1419"/>
      <c r="M4" s="1419"/>
      <c r="N4" s="1419"/>
      <c r="O4" s="1419"/>
      <c r="P4" s="1419"/>
      <c r="Q4" s="1419"/>
      <c r="R4" s="924"/>
      <c r="S4" s="924"/>
      <c r="T4" s="924"/>
    </row>
    <row r="5" spans="1:21" s="345" customFormat="1" ht="15" customHeight="1" x14ac:dyDescent="0.25">
      <c r="B5" s="1420" t="str">
        <f>porsaad!$B$6</f>
        <v>Situación a 30 de noviembre de 2024</v>
      </c>
      <c r="C5" s="1420"/>
      <c r="D5" s="1420"/>
      <c r="E5" s="1420"/>
      <c r="F5" s="1420"/>
      <c r="G5" s="1420"/>
      <c r="H5" s="1420"/>
      <c r="I5" s="1420"/>
      <c r="J5" s="1420"/>
      <c r="K5" s="1420"/>
      <c r="L5" s="1420"/>
      <c r="M5" s="1420"/>
      <c r="N5" s="1420"/>
      <c r="O5" s="1420"/>
      <c r="P5" s="1420"/>
      <c r="Q5" s="750"/>
      <c r="R5" s="925"/>
      <c r="S5" s="925"/>
      <c r="T5" s="925"/>
      <c r="U5" s="875"/>
    </row>
    <row r="6" spans="1:21" s="345" customFormat="1" ht="4.5" customHeight="1" x14ac:dyDescent="0.25"/>
    <row r="7" spans="1:21" s="322" customFormat="1" ht="15" customHeight="1" x14ac:dyDescent="0.25">
      <c r="A7" s="316"/>
      <c r="B7" s="1591" t="s">
        <v>12</v>
      </c>
      <c r="C7" s="1594" t="s">
        <v>0</v>
      </c>
      <c r="D7" s="1595"/>
      <c r="E7" s="1596"/>
      <c r="F7" s="920"/>
      <c r="G7" s="1473" t="s">
        <v>31</v>
      </c>
      <c r="H7" s="1473"/>
      <c r="I7" s="1473"/>
      <c r="J7" s="921"/>
      <c r="K7" s="1473" t="s">
        <v>49</v>
      </c>
      <c r="L7" s="1473"/>
      <c r="M7" s="1473"/>
      <c r="N7" s="921"/>
      <c r="O7" s="1473" t="s">
        <v>50</v>
      </c>
      <c r="P7" s="1473"/>
      <c r="Q7" s="1473"/>
    </row>
    <row r="8" spans="1:21" s="322" customFormat="1" ht="15" customHeight="1" x14ac:dyDescent="0.25">
      <c r="A8" s="316"/>
      <c r="B8" s="1592"/>
      <c r="C8" s="1597"/>
      <c r="D8" s="1598"/>
      <c r="E8" s="1599"/>
      <c r="F8" s="920"/>
      <c r="G8" s="1467"/>
      <c r="H8" s="1467"/>
      <c r="I8" s="1467"/>
      <c r="J8" s="922"/>
      <c r="K8" s="1467"/>
      <c r="L8" s="1467"/>
      <c r="M8" s="1467"/>
      <c r="N8" s="922"/>
      <c r="O8" s="1467"/>
      <c r="P8" s="1467"/>
      <c r="Q8" s="1467"/>
    </row>
    <row r="9" spans="1:21" s="322" customFormat="1" ht="33.75" customHeight="1" x14ac:dyDescent="0.25">
      <c r="A9" s="316"/>
      <c r="B9" s="1592"/>
      <c r="C9" s="1592" t="s">
        <v>69</v>
      </c>
      <c r="D9" s="1600"/>
      <c r="E9" s="959" t="s">
        <v>286</v>
      </c>
      <c r="F9" s="920"/>
      <c r="G9" s="1602" t="s">
        <v>69</v>
      </c>
      <c r="H9" s="1385"/>
      <c r="I9" s="959" t="s">
        <v>286</v>
      </c>
      <c r="J9" s="922"/>
      <c r="K9" s="1603" t="s">
        <v>69</v>
      </c>
      <c r="L9" s="1604"/>
      <c r="M9" s="941" t="s">
        <v>286</v>
      </c>
      <c r="N9" s="922"/>
      <c r="O9" s="1602" t="s">
        <v>69</v>
      </c>
      <c r="P9" s="1385"/>
      <c r="Q9" s="941" t="s">
        <v>286</v>
      </c>
    </row>
    <row r="10" spans="1:21" s="322" customFormat="1" ht="29.25" customHeight="1" x14ac:dyDescent="0.25">
      <c r="A10" s="316"/>
      <c r="B10" s="1593"/>
      <c r="C10" s="937" t="s">
        <v>9</v>
      </c>
      <c r="D10" s="942" t="s">
        <v>10</v>
      </c>
      <c r="E10" s="940" t="s">
        <v>9</v>
      </c>
      <c r="F10" s="939"/>
      <c r="G10" s="937" t="s">
        <v>9</v>
      </c>
      <c r="H10" s="938" t="s">
        <v>71</v>
      </c>
      <c r="I10" s="943" t="s">
        <v>9</v>
      </c>
      <c r="J10" s="939"/>
      <c r="K10" s="944" t="s">
        <v>9</v>
      </c>
      <c r="L10" s="945" t="s">
        <v>71</v>
      </c>
      <c r="M10" s="943" t="s">
        <v>9</v>
      </c>
      <c r="N10" s="939"/>
      <c r="O10" s="937" t="s">
        <v>9</v>
      </c>
      <c r="P10" s="938" t="s">
        <v>71</v>
      </c>
      <c r="Q10" s="943" t="s">
        <v>9</v>
      </c>
    </row>
    <row r="11" spans="1:21" s="322" customFormat="1" ht="6" customHeight="1" x14ac:dyDescent="0.25">
      <c r="A11" s="316"/>
      <c r="B11" s="923"/>
      <c r="C11" s="923"/>
      <c r="D11" s="923"/>
      <c r="E11" s="923"/>
      <c r="F11" s="923"/>
      <c r="G11" s="923"/>
      <c r="H11" s="923"/>
      <c r="I11" s="923"/>
      <c r="J11" s="923"/>
      <c r="K11" s="923"/>
      <c r="L11" s="923"/>
      <c r="M11" s="923"/>
      <c r="N11" s="923"/>
      <c r="O11" s="923"/>
      <c r="P11" s="923"/>
      <c r="Q11" s="923"/>
    </row>
    <row r="12" spans="1:21" s="331" customFormat="1" ht="18" customHeight="1" x14ac:dyDescent="0.25">
      <c r="A12" s="330"/>
      <c r="B12" s="926" t="s">
        <v>8</v>
      </c>
      <c r="C12" s="927">
        <f>G12+K12+O12</f>
        <v>432866</v>
      </c>
      <c r="D12" s="928">
        <f t="shared" ref="D12:D29" si="0">C12/C$30*100</f>
        <v>20.661733363945714</v>
      </c>
      <c r="E12" s="929">
        <f>I12+M12+Q12</f>
        <v>291702</v>
      </c>
      <c r="F12" s="930"/>
      <c r="G12" s="927">
        <v>104045</v>
      </c>
      <c r="H12" s="928">
        <v>24.036306847846678</v>
      </c>
      <c r="I12" s="929">
        <v>74480</v>
      </c>
      <c r="J12" s="930"/>
      <c r="K12" s="927">
        <v>194736</v>
      </c>
      <c r="L12" s="928">
        <v>44.987594313251677</v>
      </c>
      <c r="M12" s="929">
        <v>131471</v>
      </c>
      <c r="N12" s="930"/>
      <c r="O12" s="927">
        <v>134085</v>
      </c>
      <c r="P12" s="928">
        <v>30.976098838901645</v>
      </c>
      <c r="Q12" s="929">
        <v>85751</v>
      </c>
    </row>
    <row r="13" spans="1:21" s="331" customFormat="1" ht="18" customHeight="1" x14ac:dyDescent="0.25">
      <c r="A13" s="330"/>
      <c r="B13" s="931" t="s">
        <v>7</v>
      </c>
      <c r="C13" s="932">
        <f t="shared" ref="C13:C29" si="1">G13+K13+O13</f>
        <v>59481</v>
      </c>
      <c r="D13" s="933">
        <f t="shared" si="0"/>
        <v>2.8391709263856599</v>
      </c>
      <c r="E13" s="934">
        <f t="shared" ref="E13:E29" si="2">I13+M13+Q13</f>
        <v>44856</v>
      </c>
      <c r="F13" s="930"/>
      <c r="G13" s="932">
        <v>17165</v>
      </c>
      <c r="H13" s="933">
        <v>28.857954640977791</v>
      </c>
      <c r="I13" s="934">
        <v>13222</v>
      </c>
      <c r="J13" s="930"/>
      <c r="K13" s="932">
        <v>20842</v>
      </c>
      <c r="L13" s="933">
        <v>35.039760595820511</v>
      </c>
      <c r="M13" s="934">
        <v>15997</v>
      </c>
      <c r="N13" s="930"/>
      <c r="O13" s="932">
        <v>21474</v>
      </c>
      <c r="P13" s="933">
        <v>36.102284763201695</v>
      </c>
      <c r="Q13" s="934">
        <v>15637</v>
      </c>
    </row>
    <row r="14" spans="1:21" s="331" customFormat="1" ht="18" customHeight="1" x14ac:dyDescent="0.25">
      <c r="A14" s="330"/>
      <c r="B14" s="931" t="s">
        <v>37</v>
      </c>
      <c r="C14" s="932">
        <f t="shared" si="1"/>
        <v>44821</v>
      </c>
      <c r="D14" s="933">
        <f t="shared" si="0"/>
        <v>2.1394139320376535</v>
      </c>
      <c r="E14" s="934">
        <f t="shared" si="2"/>
        <v>32810</v>
      </c>
      <c r="F14" s="930"/>
      <c r="G14" s="932">
        <v>10893</v>
      </c>
      <c r="H14" s="933">
        <v>24.303339952254525</v>
      </c>
      <c r="I14" s="934">
        <v>7870</v>
      </c>
      <c r="J14" s="930"/>
      <c r="K14" s="932">
        <v>15374</v>
      </c>
      <c r="L14" s="933">
        <v>34.300885745521072</v>
      </c>
      <c r="M14" s="934">
        <v>10928</v>
      </c>
      <c r="N14" s="930"/>
      <c r="O14" s="932">
        <v>18554</v>
      </c>
      <c r="P14" s="933">
        <v>41.395774302224403</v>
      </c>
      <c r="Q14" s="934">
        <v>14012</v>
      </c>
    </row>
    <row r="15" spans="1:21" s="331" customFormat="1" ht="18" customHeight="1" x14ac:dyDescent="0.25">
      <c r="A15" s="330"/>
      <c r="B15" s="931" t="s">
        <v>38</v>
      </c>
      <c r="C15" s="932">
        <f t="shared" si="1"/>
        <v>52918</v>
      </c>
      <c r="D15" s="933">
        <f t="shared" si="0"/>
        <v>2.5259031805530565</v>
      </c>
      <c r="E15" s="934">
        <f t="shared" si="2"/>
        <v>31849</v>
      </c>
      <c r="F15" s="930"/>
      <c r="G15" s="932">
        <v>11418</v>
      </c>
      <c r="H15" s="933">
        <v>21.576779167769001</v>
      </c>
      <c r="I15" s="934">
        <v>8009</v>
      </c>
      <c r="J15" s="930"/>
      <c r="K15" s="932">
        <v>17356</v>
      </c>
      <c r="L15" s="933">
        <v>32.797913753354244</v>
      </c>
      <c r="M15" s="934">
        <v>10489</v>
      </c>
      <c r="N15" s="930"/>
      <c r="O15" s="932">
        <v>24144</v>
      </c>
      <c r="P15" s="933">
        <v>45.625307078876752</v>
      </c>
      <c r="Q15" s="934">
        <v>13351</v>
      </c>
    </row>
    <row r="16" spans="1:21" s="331" customFormat="1" ht="18" customHeight="1" x14ac:dyDescent="0.25">
      <c r="A16" s="330"/>
      <c r="B16" s="931" t="s">
        <v>6</v>
      </c>
      <c r="C16" s="932">
        <f t="shared" si="1"/>
        <v>58771</v>
      </c>
      <c r="D16" s="933">
        <f t="shared" si="0"/>
        <v>2.8052809218844943</v>
      </c>
      <c r="E16" s="934">
        <f t="shared" si="2"/>
        <v>44273</v>
      </c>
      <c r="F16" s="930"/>
      <c r="G16" s="932">
        <v>19452</v>
      </c>
      <c r="H16" s="933">
        <v>33.097956475132293</v>
      </c>
      <c r="I16" s="934">
        <v>14936</v>
      </c>
      <c r="J16" s="930"/>
      <c r="K16" s="932">
        <v>20963</v>
      </c>
      <c r="L16" s="933">
        <v>35.6689523744704</v>
      </c>
      <c r="M16" s="934">
        <v>15716</v>
      </c>
      <c r="N16" s="930"/>
      <c r="O16" s="932">
        <v>18356</v>
      </c>
      <c r="P16" s="933">
        <v>31.233091150397307</v>
      </c>
      <c r="Q16" s="934">
        <v>13621</v>
      </c>
    </row>
    <row r="17" spans="1:18" s="331" customFormat="1" ht="18" customHeight="1" x14ac:dyDescent="0.25">
      <c r="A17" s="330"/>
      <c r="B17" s="931" t="s">
        <v>5</v>
      </c>
      <c r="C17" s="932">
        <f t="shared" si="1"/>
        <v>28846</v>
      </c>
      <c r="D17" s="933">
        <f t="shared" si="0"/>
        <v>1.3768888307614322</v>
      </c>
      <c r="E17" s="934">
        <f t="shared" si="2"/>
        <v>18285</v>
      </c>
      <c r="F17" s="930"/>
      <c r="G17" s="932">
        <v>8795</v>
      </c>
      <c r="H17" s="933">
        <v>30.489495943978369</v>
      </c>
      <c r="I17" s="934">
        <v>5338</v>
      </c>
      <c r="J17" s="930"/>
      <c r="K17" s="932">
        <v>12826</v>
      </c>
      <c r="L17" s="933">
        <v>44.463703806420298</v>
      </c>
      <c r="M17" s="934">
        <v>7844</v>
      </c>
      <c r="N17" s="930"/>
      <c r="O17" s="932">
        <v>7225</v>
      </c>
      <c r="P17" s="933">
        <v>25.046800249601333</v>
      </c>
      <c r="Q17" s="934">
        <v>5103</v>
      </c>
    </row>
    <row r="18" spans="1:18" s="331" customFormat="1" ht="18" customHeight="1" x14ac:dyDescent="0.25">
      <c r="A18" s="330"/>
      <c r="B18" s="931" t="s">
        <v>4</v>
      </c>
      <c r="C18" s="932">
        <f t="shared" si="1"/>
        <v>173137</v>
      </c>
      <c r="D18" s="933">
        <f t="shared" si="0"/>
        <v>8.2642446610116505</v>
      </c>
      <c r="E18" s="934">
        <f t="shared" si="2"/>
        <v>125746</v>
      </c>
      <c r="F18" s="930"/>
      <c r="G18" s="932">
        <v>47631</v>
      </c>
      <c r="H18" s="933">
        <v>27.510584103917708</v>
      </c>
      <c r="I18" s="934">
        <v>35075</v>
      </c>
      <c r="J18" s="930"/>
      <c r="K18" s="932">
        <v>57202</v>
      </c>
      <c r="L18" s="933">
        <v>33.038576387485051</v>
      </c>
      <c r="M18" s="934">
        <v>41350</v>
      </c>
      <c r="N18" s="930"/>
      <c r="O18" s="932">
        <v>68304</v>
      </c>
      <c r="P18" s="933">
        <v>39.450839508597241</v>
      </c>
      <c r="Q18" s="934">
        <v>49321</v>
      </c>
    </row>
    <row r="19" spans="1:18" s="331" customFormat="1" ht="18" customHeight="1" x14ac:dyDescent="0.25">
      <c r="A19" s="330"/>
      <c r="B19" s="931" t="s">
        <v>40</v>
      </c>
      <c r="C19" s="932">
        <f t="shared" si="1"/>
        <v>104688</v>
      </c>
      <c r="D19" s="933">
        <f t="shared" si="0"/>
        <v>4.9970095650957775</v>
      </c>
      <c r="E19" s="934">
        <f t="shared" si="2"/>
        <v>76774</v>
      </c>
      <c r="F19" s="930"/>
      <c r="G19" s="932">
        <v>31908</v>
      </c>
      <c r="H19" s="933">
        <v>30.479138010087116</v>
      </c>
      <c r="I19" s="934">
        <v>23176</v>
      </c>
      <c r="J19" s="930"/>
      <c r="K19" s="932">
        <v>34609</v>
      </c>
      <c r="L19" s="933">
        <v>33.059185388965304</v>
      </c>
      <c r="M19" s="934">
        <v>25304</v>
      </c>
      <c r="N19" s="930"/>
      <c r="O19" s="932">
        <v>38171</v>
      </c>
      <c r="P19" s="933">
        <v>36.461676600947577</v>
      </c>
      <c r="Q19" s="934">
        <v>28294</v>
      </c>
    </row>
    <row r="20" spans="1:18" s="331" customFormat="1" ht="18" customHeight="1" x14ac:dyDescent="0.25">
      <c r="A20" s="330"/>
      <c r="B20" s="931" t="s">
        <v>41</v>
      </c>
      <c r="C20" s="932">
        <f t="shared" si="1"/>
        <v>279729</v>
      </c>
      <c r="D20" s="933">
        <f t="shared" si="0"/>
        <v>13.352136717051396</v>
      </c>
      <c r="E20" s="934">
        <f t="shared" si="2"/>
        <v>227099</v>
      </c>
      <c r="F20" s="930"/>
      <c r="G20" s="932">
        <v>56390</v>
      </c>
      <c r="H20" s="933">
        <v>20.158796549517568</v>
      </c>
      <c r="I20" s="934">
        <v>45728</v>
      </c>
      <c r="J20" s="930"/>
      <c r="K20" s="932">
        <v>113307</v>
      </c>
      <c r="L20" s="933">
        <v>40.505989725770299</v>
      </c>
      <c r="M20" s="934">
        <v>90389</v>
      </c>
      <c r="N20" s="930"/>
      <c r="O20" s="932">
        <v>110032</v>
      </c>
      <c r="P20" s="933">
        <v>39.335213724712133</v>
      </c>
      <c r="Q20" s="934">
        <v>90982</v>
      </c>
    </row>
    <row r="21" spans="1:18" s="331" customFormat="1" ht="18" customHeight="1" x14ac:dyDescent="0.25">
      <c r="A21" s="330"/>
      <c r="B21" s="931" t="s">
        <v>3</v>
      </c>
      <c r="C21" s="932">
        <f t="shared" si="1"/>
        <v>247512</v>
      </c>
      <c r="D21" s="933">
        <f t="shared" si="0"/>
        <v>11.814341963510488</v>
      </c>
      <c r="E21" s="934">
        <f t="shared" si="2"/>
        <v>163267</v>
      </c>
      <c r="F21" s="930"/>
      <c r="G21" s="932">
        <v>68856</v>
      </c>
      <c r="H21" s="933">
        <v>27.819257248133422</v>
      </c>
      <c r="I21" s="934">
        <v>46329</v>
      </c>
      <c r="J21" s="930"/>
      <c r="K21" s="932">
        <v>92779</v>
      </c>
      <c r="L21" s="933">
        <v>37.48464720902421</v>
      </c>
      <c r="M21" s="934">
        <v>61280</v>
      </c>
      <c r="N21" s="930"/>
      <c r="O21" s="932">
        <v>85877</v>
      </c>
      <c r="P21" s="933">
        <v>34.696095542842365</v>
      </c>
      <c r="Q21" s="934">
        <v>55658</v>
      </c>
    </row>
    <row r="22" spans="1:18" s="331" customFormat="1" ht="18" customHeight="1" x14ac:dyDescent="0.25">
      <c r="A22" s="330"/>
      <c r="B22" s="931" t="s">
        <v>2</v>
      </c>
      <c r="C22" s="932">
        <f t="shared" si="1"/>
        <v>44584</v>
      </c>
      <c r="D22" s="933">
        <f t="shared" si="0"/>
        <v>2.1281013530703627</v>
      </c>
      <c r="E22" s="934">
        <f t="shared" si="2"/>
        <v>37195</v>
      </c>
      <c r="F22" s="930"/>
      <c r="G22" s="932">
        <v>14098</v>
      </c>
      <c r="H22" s="933">
        <v>31.621209402476225</v>
      </c>
      <c r="I22" s="934">
        <v>12574</v>
      </c>
      <c r="J22" s="930"/>
      <c r="K22" s="932">
        <v>15024</v>
      </c>
      <c r="L22" s="933">
        <v>33.698187690651352</v>
      </c>
      <c r="M22" s="934">
        <v>12484</v>
      </c>
      <c r="N22" s="930"/>
      <c r="O22" s="932">
        <v>15462</v>
      </c>
      <c r="P22" s="933">
        <v>34.680602906872423</v>
      </c>
      <c r="Q22" s="934">
        <v>12137</v>
      </c>
    </row>
    <row r="23" spans="1:18" s="331" customFormat="1" ht="18" customHeight="1" x14ac:dyDescent="0.25">
      <c r="A23" s="330"/>
      <c r="B23" s="931" t="s">
        <v>35</v>
      </c>
      <c r="C23" s="932">
        <f t="shared" si="1"/>
        <v>104554</v>
      </c>
      <c r="D23" s="933">
        <f t="shared" si="0"/>
        <v>4.9906134234011912</v>
      </c>
      <c r="E23" s="934">
        <f t="shared" si="2"/>
        <v>77075</v>
      </c>
      <c r="F23" s="930"/>
      <c r="G23" s="932">
        <v>33993</v>
      </c>
      <c r="H23" s="933">
        <v>32.512385944105439</v>
      </c>
      <c r="I23" s="934">
        <v>25890</v>
      </c>
      <c r="J23" s="930"/>
      <c r="K23" s="932">
        <v>36209</v>
      </c>
      <c r="L23" s="933">
        <v>34.631864873653804</v>
      </c>
      <c r="M23" s="934">
        <v>26693</v>
      </c>
      <c r="N23" s="930"/>
      <c r="O23" s="932">
        <v>34352</v>
      </c>
      <c r="P23" s="933">
        <v>32.855749182240757</v>
      </c>
      <c r="Q23" s="934">
        <v>24492</v>
      </c>
    </row>
    <row r="24" spans="1:18" s="331" customFormat="1" ht="18" customHeight="1" x14ac:dyDescent="0.25">
      <c r="A24" s="330"/>
      <c r="B24" s="931" t="s">
        <v>42</v>
      </c>
      <c r="C24" s="932">
        <f t="shared" si="1"/>
        <v>263380</v>
      </c>
      <c r="D24" s="933">
        <f t="shared" si="0"/>
        <v>12.571759697911183</v>
      </c>
      <c r="E24" s="934">
        <f t="shared" si="2"/>
        <v>189638</v>
      </c>
      <c r="F24" s="930"/>
      <c r="G24" s="932">
        <v>86901</v>
      </c>
      <c r="H24" s="933">
        <v>32.994532614473385</v>
      </c>
      <c r="I24" s="934">
        <v>63179</v>
      </c>
      <c r="J24" s="930"/>
      <c r="K24" s="932">
        <v>101115</v>
      </c>
      <c r="L24" s="933">
        <v>38.391297744703465</v>
      </c>
      <c r="M24" s="934">
        <v>71376</v>
      </c>
      <c r="N24" s="930"/>
      <c r="O24" s="932">
        <v>75364</v>
      </c>
      <c r="P24" s="933">
        <v>28.614169640823146</v>
      </c>
      <c r="Q24" s="934">
        <v>55083</v>
      </c>
    </row>
    <row r="25" spans="1:18" s="331" customFormat="1" ht="18" customHeight="1" x14ac:dyDescent="0.25">
      <c r="A25" s="330">
        <v>47094</v>
      </c>
      <c r="B25" s="931" t="s">
        <v>43</v>
      </c>
      <c r="C25" s="932">
        <f t="shared" si="1"/>
        <v>57422</v>
      </c>
      <c r="D25" s="933">
        <f t="shared" si="0"/>
        <v>2.7408899133322802</v>
      </c>
      <c r="E25" s="934">
        <f t="shared" si="2"/>
        <v>44420</v>
      </c>
      <c r="F25" s="930"/>
      <c r="G25" s="932">
        <v>16748</v>
      </c>
      <c r="H25" s="933">
        <v>29.166521542266032</v>
      </c>
      <c r="I25" s="934">
        <v>13593</v>
      </c>
      <c r="J25" s="930"/>
      <c r="K25" s="932">
        <v>22494</v>
      </c>
      <c r="L25" s="933">
        <v>39.173139214935041</v>
      </c>
      <c r="M25" s="934">
        <v>17357</v>
      </c>
      <c r="N25" s="930"/>
      <c r="O25" s="932">
        <v>18180</v>
      </c>
      <c r="P25" s="933">
        <v>31.66033924279893</v>
      </c>
      <c r="Q25" s="934">
        <v>13470</v>
      </c>
    </row>
    <row r="26" spans="1:18" s="331" customFormat="1" ht="18" customHeight="1" x14ac:dyDescent="0.25">
      <c r="B26" s="931" t="s">
        <v>44</v>
      </c>
      <c r="C26" s="932">
        <f t="shared" si="1"/>
        <v>22638</v>
      </c>
      <c r="D26" s="933">
        <f t="shared" si="0"/>
        <v>1.0805660871794112</v>
      </c>
      <c r="E26" s="934">
        <f t="shared" si="2"/>
        <v>16137</v>
      </c>
      <c r="F26" s="930"/>
      <c r="G26" s="932">
        <v>4112</v>
      </c>
      <c r="H26" s="933">
        <v>18.164148776393674</v>
      </c>
      <c r="I26" s="934">
        <v>3236</v>
      </c>
      <c r="J26" s="930"/>
      <c r="K26" s="932">
        <v>8308</v>
      </c>
      <c r="L26" s="933">
        <v>36.699355066702005</v>
      </c>
      <c r="M26" s="934">
        <v>6257</v>
      </c>
      <c r="N26" s="930"/>
      <c r="O26" s="932">
        <v>10218</v>
      </c>
      <c r="P26" s="933">
        <v>45.136496156904322</v>
      </c>
      <c r="Q26" s="934">
        <v>6644</v>
      </c>
    </row>
    <row r="27" spans="1:18" s="331" customFormat="1" ht="18" customHeight="1" x14ac:dyDescent="0.25">
      <c r="B27" s="931" t="s">
        <v>45</v>
      </c>
      <c r="C27" s="932">
        <f t="shared" si="1"/>
        <v>100513</v>
      </c>
      <c r="D27" s="933">
        <f t="shared" si="0"/>
        <v>4.7977267921487838</v>
      </c>
      <c r="E27" s="934">
        <f t="shared" si="2"/>
        <v>70589</v>
      </c>
      <c r="F27" s="930"/>
      <c r="G27" s="932">
        <v>24281</v>
      </c>
      <c r="H27" s="933">
        <v>24.157074209306259</v>
      </c>
      <c r="I27" s="934">
        <v>17325</v>
      </c>
      <c r="J27" s="930"/>
      <c r="K27" s="932">
        <v>34642</v>
      </c>
      <c r="L27" s="933">
        <v>34.465193557052324</v>
      </c>
      <c r="M27" s="934">
        <v>23699</v>
      </c>
      <c r="N27" s="930"/>
      <c r="O27" s="932">
        <v>41590</v>
      </c>
      <c r="P27" s="933">
        <v>41.377732233641417</v>
      </c>
      <c r="Q27" s="934">
        <v>29565</v>
      </c>
    </row>
    <row r="28" spans="1:18" s="331" customFormat="1" ht="18" customHeight="1" x14ac:dyDescent="0.25">
      <c r="B28" s="931" t="s">
        <v>46</v>
      </c>
      <c r="C28" s="932">
        <f t="shared" si="1"/>
        <v>14223</v>
      </c>
      <c r="D28" s="933">
        <f t="shared" si="0"/>
        <v>0.67889793523954267</v>
      </c>
      <c r="E28" s="934">
        <f t="shared" si="2"/>
        <v>9320</v>
      </c>
      <c r="F28" s="930"/>
      <c r="G28" s="932">
        <v>3676</v>
      </c>
      <c r="H28" s="933">
        <v>25.845461576320044</v>
      </c>
      <c r="I28" s="934">
        <v>2333</v>
      </c>
      <c r="J28" s="930"/>
      <c r="K28" s="932">
        <v>6382</v>
      </c>
      <c r="L28" s="933">
        <v>44.870983618083386</v>
      </c>
      <c r="M28" s="934">
        <v>4061</v>
      </c>
      <c r="N28" s="930"/>
      <c r="O28" s="932">
        <v>4165</v>
      </c>
      <c r="P28" s="933">
        <v>29.283554805596566</v>
      </c>
      <c r="Q28" s="934">
        <v>2926</v>
      </c>
    </row>
    <row r="29" spans="1:18" s="331" customFormat="1" ht="18" customHeight="1" x14ac:dyDescent="0.25">
      <c r="B29" s="952" t="s">
        <v>1</v>
      </c>
      <c r="C29" s="946">
        <f t="shared" si="1"/>
        <v>4930</v>
      </c>
      <c r="D29" s="933">
        <f t="shared" si="0"/>
        <v>0.23532073547992302</v>
      </c>
      <c r="E29" s="948">
        <f t="shared" si="2"/>
        <v>3690</v>
      </c>
      <c r="F29" s="930"/>
      <c r="G29" s="932">
        <v>1532</v>
      </c>
      <c r="H29" s="949">
        <v>31.075050709939152</v>
      </c>
      <c r="I29" s="934">
        <v>1188</v>
      </c>
      <c r="J29" s="930"/>
      <c r="K29" s="946">
        <v>1823</v>
      </c>
      <c r="L29" s="949">
        <v>36.977687626774845</v>
      </c>
      <c r="M29" s="948">
        <v>1369</v>
      </c>
      <c r="N29" s="930"/>
      <c r="O29" s="946">
        <v>1575</v>
      </c>
      <c r="P29" s="949">
        <v>31.947261663286003</v>
      </c>
      <c r="Q29" s="934">
        <v>1133</v>
      </c>
    </row>
    <row r="30" spans="1:18" s="319" customFormat="1" ht="18" customHeight="1" x14ac:dyDescent="0.25">
      <c r="B30" s="1278" t="s">
        <v>0</v>
      </c>
      <c r="C30" s="1279">
        <f>SUM(C12:C29)</f>
        <v>2095013</v>
      </c>
      <c r="D30" s="1280">
        <f>C30/C$30*100</f>
        <v>100</v>
      </c>
      <c r="E30" s="1281">
        <f>SUM(E12:E29)</f>
        <v>1504725</v>
      </c>
      <c r="F30" s="1282"/>
      <c r="G30" s="1283">
        <f>SUM(G12:G29)</f>
        <v>561894</v>
      </c>
      <c r="H30" s="1284">
        <f t="shared" ref="H30" si="3">G30/$C30*100</f>
        <v>26.820549562222283</v>
      </c>
      <c r="I30" s="1283">
        <f>SUM(I12:I29)</f>
        <v>413481</v>
      </c>
      <c r="J30" s="1282"/>
      <c r="K30" s="1283">
        <f>SUM(K12:K29)</f>
        <v>805991</v>
      </c>
      <c r="L30" s="1285">
        <f t="shared" ref="L30" si="4">K30/$C30*100</f>
        <v>38.471885377322238</v>
      </c>
      <c r="M30" s="1281">
        <f>SUM(M12:M29)</f>
        <v>574064</v>
      </c>
      <c r="N30" s="1282"/>
      <c r="O30" s="1286">
        <f>SUM(O12:O29)</f>
        <v>727128</v>
      </c>
      <c r="P30" s="1287">
        <f t="shared" ref="P30" si="5">O30/$C30*100</f>
        <v>34.707565060455472</v>
      </c>
      <c r="Q30" s="1283">
        <f>SUM(Q12:Q29)</f>
        <v>517180</v>
      </c>
      <c r="R30" s="1119"/>
    </row>
    <row r="31" spans="1:18" s="328" customFormat="1" ht="6.75" customHeight="1" x14ac:dyDescent="0.25">
      <c r="B31" s="1605"/>
      <c r="C31" s="1605"/>
      <c r="D31" s="1605"/>
      <c r="E31" s="947"/>
      <c r="F31" s="779"/>
      <c r="G31" s="950"/>
      <c r="I31" s="951"/>
      <c r="M31" s="950"/>
    </row>
    <row r="32" spans="1:18" ht="24.75" customHeight="1" x14ac:dyDescent="0.35">
      <c r="B32" s="1601" t="s">
        <v>78</v>
      </c>
      <c r="C32" s="1601"/>
      <c r="D32" s="1601"/>
      <c r="E32" s="1601"/>
      <c r="F32" s="1601"/>
      <c r="G32" s="1601"/>
      <c r="H32" s="1601"/>
      <c r="I32" s="1601"/>
      <c r="J32" s="1601"/>
      <c r="K32" s="1601"/>
      <c r="L32" s="1601"/>
      <c r="M32" s="1601"/>
      <c r="N32" s="1601"/>
      <c r="O32" s="1601"/>
      <c r="P32" s="1601"/>
      <c r="Q32" s="1601"/>
    </row>
    <row r="33" spans="2:11" x14ac:dyDescent="0.35">
      <c r="G33" s="935"/>
      <c r="K33" s="935"/>
    </row>
    <row r="34" spans="2:11" x14ac:dyDescent="0.35">
      <c r="B34" s="935"/>
      <c r="K34" s="935"/>
    </row>
  </sheetData>
  <mergeCells count="15">
    <mergeCell ref="B32:Q32"/>
    <mergeCell ref="G9:H9"/>
    <mergeCell ref="K9:L9"/>
    <mergeCell ref="O9:P9"/>
    <mergeCell ref="B31:D31"/>
    <mergeCell ref="B2:D2"/>
    <mergeCell ref="G2:P2"/>
    <mergeCell ref="B5:P5"/>
    <mergeCell ref="B7:B10"/>
    <mergeCell ref="C7:E8"/>
    <mergeCell ref="C9:D9"/>
    <mergeCell ref="B4:Q4"/>
    <mergeCell ref="G7:I8"/>
    <mergeCell ref="K7:M8"/>
    <mergeCell ref="O7:Q8"/>
  </mergeCells>
  <printOptions horizontalCentered="1"/>
  <pageMargins left="0" right="0" top="0.43307086614173229" bottom="0.43307086614173229" header="0" footer="0"/>
  <pageSetup paperSize="9" orientation="landscape" horizontalDpi="300" verticalDpi="300" r:id="rId1"/>
  <headerFooter alignWithMargins="0"/>
  <colBreaks count="1" manualBreakCount="1">
    <brk id="18" max="1048575" man="1"/>
  </colBreaks>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Hoja58">
    <pageSetUpPr fitToPage="1"/>
  </sheetPr>
  <dimension ref="A1:V33"/>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64</v>
      </c>
    </row>
    <row r="2" spans="1:22" s="343" customFormat="1" ht="49.5" customHeight="1" x14ac:dyDescent="0.35">
      <c r="B2" s="1392"/>
      <c r="C2" s="1392"/>
      <c r="D2" s="1392"/>
      <c r="E2" s="1392"/>
      <c r="F2" s="344"/>
      <c r="G2" s="1590"/>
      <c r="H2" s="1590"/>
      <c r="I2" s="1590"/>
      <c r="J2" s="1590"/>
      <c r="K2" s="1590"/>
      <c r="L2" s="1590"/>
      <c r="M2" s="1590"/>
      <c r="N2" s="1590"/>
      <c r="O2" s="1590"/>
      <c r="P2" s="1590"/>
      <c r="Q2" s="1590"/>
      <c r="R2" s="1590"/>
      <c r="T2" s="344"/>
    </row>
    <row r="3" spans="1:22" s="343" customFormat="1" ht="3" customHeight="1" x14ac:dyDescent="0.35">
      <c r="B3" s="344"/>
      <c r="C3" s="344"/>
      <c r="D3" s="344"/>
      <c r="E3" s="344"/>
      <c r="F3" s="344"/>
      <c r="L3" s="344"/>
      <c r="Q3" s="344"/>
      <c r="T3" s="344"/>
    </row>
    <row r="4" spans="1:22" s="345" customFormat="1" ht="15" customHeight="1" x14ac:dyDescent="0.25">
      <c r="B4" s="1419" t="s">
        <v>438</v>
      </c>
      <c r="C4" s="1419"/>
      <c r="D4" s="1419"/>
      <c r="E4" s="1419"/>
      <c r="F4" s="1419"/>
      <c r="G4" s="1419"/>
      <c r="H4" s="1419"/>
      <c r="I4" s="1419"/>
      <c r="J4" s="1419"/>
      <c r="K4" s="1419"/>
      <c r="L4" s="1419"/>
      <c r="M4" s="1419"/>
      <c r="N4" s="1419"/>
      <c r="O4" s="1419"/>
      <c r="P4" s="1419"/>
      <c r="Q4" s="1419"/>
      <c r="R4" s="1419"/>
      <c r="S4" s="1419"/>
      <c r="T4" s="1419"/>
      <c r="U4" s="924"/>
    </row>
    <row r="5" spans="1:22" s="345" customFormat="1" ht="15" customHeight="1" x14ac:dyDescent="0.25">
      <c r="B5" s="1420" t="str">
        <f>porsaad!$B$6</f>
        <v>Situación a 30 de noviembre de 2024</v>
      </c>
      <c r="C5" s="1420"/>
      <c r="D5" s="1420"/>
      <c r="E5" s="1420"/>
      <c r="F5" s="1420"/>
      <c r="G5" s="1420"/>
      <c r="H5" s="1420"/>
      <c r="I5" s="1420"/>
      <c r="J5" s="1420"/>
      <c r="K5" s="1420"/>
      <c r="L5" s="1420"/>
      <c r="M5" s="1420"/>
      <c r="N5" s="1420"/>
      <c r="O5" s="1420"/>
      <c r="P5" s="1420"/>
      <c r="Q5" s="1420"/>
      <c r="R5" s="1420"/>
      <c r="S5" s="1420"/>
      <c r="T5" s="1420"/>
      <c r="U5" s="925"/>
      <c r="V5" s="875"/>
    </row>
    <row r="6" spans="1:22" s="345" customFormat="1" ht="4.5" customHeight="1" x14ac:dyDescent="0.25"/>
    <row r="7" spans="1:22" s="322" customFormat="1" ht="15" customHeight="1" x14ac:dyDescent="0.25">
      <c r="A7" s="316"/>
      <c r="B7" s="1591" t="s">
        <v>12</v>
      </c>
      <c r="C7" s="920"/>
      <c r="D7" s="1610" t="s">
        <v>72</v>
      </c>
      <c r="E7" s="1596"/>
      <c r="F7" s="920"/>
      <c r="G7" s="1612" t="s">
        <v>31</v>
      </c>
      <c r="H7" s="1613"/>
      <c r="I7" s="1613"/>
      <c r="J7" s="1614"/>
      <c r="K7" s="921"/>
      <c r="L7" s="1612" t="s">
        <v>49</v>
      </c>
      <c r="M7" s="1613"/>
      <c r="N7" s="1613"/>
      <c r="O7" s="1614"/>
      <c r="P7" s="921"/>
      <c r="Q7" s="1612" t="s">
        <v>50</v>
      </c>
      <c r="R7" s="1613"/>
      <c r="S7" s="1613"/>
      <c r="T7" s="1614"/>
    </row>
    <row r="8" spans="1:22" s="322" customFormat="1" ht="35.25" customHeight="1" x14ac:dyDescent="0.25">
      <c r="A8" s="316"/>
      <c r="B8" s="1592"/>
      <c r="C8" s="920"/>
      <c r="D8" s="1611"/>
      <c r="E8" s="1599"/>
      <c r="F8" s="920"/>
      <c r="G8" s="1615" t="s">
        <v>69</v>
      </c>
      <c r="H8" s="1616"/>
      <c r="I8" s="1606" t="s">
        <v>287</v>
      </c>
      <c r="J8" s="1607"/>
      <c r="K8" s="957"/>
      <c r="L8" s="1617" t="s">
        <v>69</v>
      </c>
      <c r="M8" s="1618"/>
      <c r="N8" s="1606" t="s">
        <v>287</v>
      </c>
      <c r="O8" s="1607"/>
      <c r="P8" s="957"/>
      <c r="Q8" s="1617" t="s">
        <v>69</v>
      </c>
      <c r="R8" s="1618"/>
      <c r="S8" s="1606" t="s">
        <v>287</v>
      </c>
      <c r="T8" s="1607"/>
    </row>
    <row r="9" spans="1:22" s="322" customFormat="1" ht="29.25" customHeight="1" x14ac:dyDescent="0.25">
      <c r="A9" s="316"/>
      <c r="B9" s="1593"/>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601</v>
      </c>
      <c r="E11" s="928">
        <f>D11/D$29*100</f>
        <v>0.77906253240692724</v>
      </c>
      <c r="F11" s="930"/>
      <c r="G11" s="927">
        <v>4</v>
      </c>
      <c r="H11" s="928">
        <v>0.66555740432612309</v>
      </c>
      <c r="I11" s="927">
        <v>2</v>
      </c>
      <c r="J11" s="928">
        <v>50</v>
      </c>
      <c r="K11" s="930"/>
      <c r="L11" s="927">
        <v>22</v>
      </c>
      <c r="M11" s="928">
        <v>3.6605657237936775</v>
      </c>
      <c r="N11" s="927">
        <v>18</v>
      </c>
      <c r="O11" s="928">
        <v>81.818181818181827</v>
      </c>
      <c r="P11" s="930"/>
      <c r="Q11" s="927">
        <v>575</v>
      </c>
      <c r="R11" s="928">
        <v>95.673876871880196</v>
      </c>
      <c r="S11" s="927">
        <v>394</v>
      </c>
      <c r="T11" s="928">
        <f>S11/Q11*100</f>
        <v>68.521739130434781</v>
      </c>
    </row>
    <row r="12" spans="1:22" s="331" customFormat="1" ht="18" customHeight="1" x14ac:dyDescent="0.25">
      <c r="A12" s="330"/>
      <c r="B12" s="931" t="s">
        <v>7</v>
      </c>
      <c r="C12" s="930"/>
      <c r="D12" s="932">
        <f t="shared" ref="D12:D28" si="0">G12+L12+Q12</f>
        <v>4501</v>
      </c>
      <c r="E12" s="933">
        <f t="shared" ref="E12:E29" si="1">D12/D$29*100</f>
        <v>5.8345431919527115</v>
      </c>
      <c r="F12" s="930"/>
      <c r="G12" s="932">
        <v>2122</v>
      </c>
      <c r="H12" s="933">
        <v>47.145078871361918</v>
      </c>
      <c r="I12" s="932">
        <v>2</v>
      </c>
      <c r="J12" s="933">
        <v>9.4250706880301599E-2</v>
      </c>
      <c r="K12" s="930"/>
      <c r="L12" s="932">
        <v>1300</v>
      </c>
      <c r="M12" s="933">
        <v>28.882470562097311</v>
      </c>
      <c r="N12" s="932">
        <v>24</v>
      </c>
      <c r="O12" s="933">
        <v>1.8461538461538463</v>
      </c>
      <c r="P12" s="930"/>
      <c r="Q12" s="932">
        <v>1079</v>
      </c>
      <c r="R12" s="933">
        <v>23.972450566540768</v>
      </c>
      <c r="S12" s="932">
        <v>260</v>
      </c>
      <c r="T12" s="933">
        <f t="shared" ref="T12:T29" si="2">S12/Q12*100</f>
        <v>24.096385542168676</v>
      </c>
    </row>
    <row r="13" spans="1:22" s="331" customFormat="1" ht="18" customHeight="1" x14ac:dyDescent="0.25">
      <c r="A13" s="330"/>
      <c r="B13" s="931" t="s">
        <v>37</v>
      </c>
      <c r="C13" s="930"/>
      <c r="D13" s="932">
        <f t="shared" si="0"/>
        <v>7667</v>
      </c>
      <c r="E13" s="933">
        <f t="shared" si="1"/>
        <v>9.9385564658301355</v>
      </c>
      <c r="F13" s="930"/>
      <c r="G13" s="932">
        <v>2364</v>
      </c>
      <c r="H13" s="933">
        <v>30.833442024259817</v>
      </c>
      <c r="I13" s="932">
        <v>6</v>
      </c>
      <c r="J13" s="933">
        <v>0.25380710659898476</v>
      </c>
      <c r="K13" s="930"/>
      <c r="L13" s="932">
        <v>2743</v>
      </c>
      <c r="M13" s="933">
        <v>35.776705360636498</v>
      </c>
      <c r="N13" s="932">
        <v>10</v>
      </c>
      <c r="O13" s="933">
        <v>0.36456434560699963</v>
      </c>
      <c r="P13" s="930"/>
      <c r="Q13" s="932">
        <v>2560</v>
      </c>
      <c r="R13" s="933">
        <v>33.389852615103692</v>
      </c>
      <c r="S13" s="932">
        <v>1754</v>
      </c>
      <c r="T13" s="933">
        <f t="shared" si="2"/>
        <v>68.515625</v>
      </c>
    </row>
    <row r="14" spans="1:22" s="331" customFormat="1" ht="18" customHeight="1" x14ac:dyDescent="0.25">
      <c r="A14" s="330"/>
      <c r="B14" s="931" t="s">
        <v>38</v>
      </c>
      <c r="C14" s="930"/>
      <c r="D14" s="932">
        <f t="shared" si="0"/>
        <v>4277</v>
      </c>
      <c r="E14" s="933">
        <f t="shared" si="1"/>
        <v>5.5441771233018775</v>
      </c>
      <c r="F14" s="930"/>
      <c r="G14" s="932">
        <v>369</v>
      </c>
      <c r="H14" s="933">
        <v>8.6275426700958615</v>
      </c>
      <c r="I14" s="932">
        <v>23</v>
      </c>
      <c r="J14" s="933">
        <v>6.2330623306233059</v>
      </c>
      <c r="K14" s="930"/>
      <c r="L14" s="932">
        <v>936</v>
      </c>
      <c r="M14" s="933">
        <v>21.88449848024316</v>
      </c>
      <c r="N14" s="932">
        <v>38</v>
      </c>
      <c r="O14" s="933">
        <v>4.0598290598290596</v>
      </c>
      <c r="P14" s="930"/>
      <c r="Q14" s="932">
        <v>2972</v>
      </c>
      <c r="R14" s="933">
        <v>69.487958849660984</v>
      </c>
      <c r="S14" s="932">
        <v>280</v>
      </c>
      <c r="T14" s="933">
        <f t="shared" si="2"/>
        <v>9.4212651413189761</v>
      </c>
    </row>
    <row r="15" spans="1:22" s="331" customFormat="1" ht="18" customHeight="1" x14ac:dyDescent="0.25">
      <c r="A15" s="330"/>
      <c r="B15" s="931" t="s">
        <v>6</v>
      </c>
      <c r="C15" s="930"/>
      <c r="D15" s="932">
        <f t="shared" si="0"/>
        <v>4505</v>
      </c>
      <c r="E15" s="933">
        <f t="shared" si="1"/>
        <v>5.8397283003214771</v>
      </c>
      <c r="F15" s="930"/>
      <c r="G15" s="932">
        <v>1398</v>
      </c>
      <c r="H15" s="933">
        <v>31.032186459489459</v>
      </c>
      <c r="I15" s="932">
        <v>84</v>
      </c>
      <c r="J15" s="933">
        <v>6.0085836909871242</v>
      </c>
      <c r="K15" s="930"/>
      <c r="L15" s="932">
        <v>1575</v>
      </c>
      <c r="M15" s="933">
        <v>34.961154273029962</v>
      </c>
      <c r="N15" s="932">
        <v>112</v>
      </c>
      <c r="O15" s="933">
        <v>7.1111111111111107</v>
      </c>
      <c r="P15" s="930"/>
      <c r="Q15" s="932">
        <v>1532</v>
      </c>
      <c r="R15" s="933">
        <v>34.006659267480579</v>
      </c>
      <c r="S15" s="932">
        <v>152</v>
      </c>
      <c r="T15" s="933">
        <f t="shared" si="2"/>
        <v>9.9216710182767613</v>
      </c>
    </row>
    <row r="16" spans="1:22" s="331" customFormat="1" ht="18" customHeight="1" x14ac:dyDescent="0.25">
      <c r="A16" s="330"/>
      <c r="B16" s="931" t="s">
        <v>5</v>
      </c>
      <c r="C16" s="930"/>
      <c r="D16" s="932">
        <f t="shared" si="0"/>
        <v>6748</v>
      </c>
      <c r="E16" s="933">
        <f t="shared" si="1"/>
        <v>8.747277818106399</v>
      </c>
      <c r="F16" s="930"/>
      <c r="G16" s="932">
        <v>2581</v>
      </c>
      <c r="H16" s="933">
        <v>38.248369887374032</v>
      </c>
      <c r="I16" s="932">
        <v>0</v>
      </c>
      <c r="J16" s="933">
        <v>0</v>
      </c>
      <c r="K16" s="930"/>
      <c r="L16" s="932">
        <v>3382</v>
      </c>
      <c r="M16" s="933">
        <v>50.118553645524599</v>
      </c>
      <c r="N16" s="932">
        <v>0</v>
      </c>
      <c r="O16" s="933">
        <v>0</v>
      </c>
      <c r="P16" s="930"/>
      <c r="Q16" s="932">
        <v>785</v>
      </c>
      <c r="R16" s="933">
        <v>11.633076467101363</v>
      </c>
      <c r="S16" s="932">
        <v>107</v>
      </c>
      <c r="T16" s="933">
        <f t="shared" si="2"/>
        <v>13.630573248407643</v>
      </c>
    </row>
    <row r="17" spans="1:20" s="331" customFormat="1" ht="18" customHeight="1" x14ac:dyDescent="0.25">
      <c r="A17" s="330"/>
      <c r="B17" s="931" t="s">
        <v>4</v>
      </c>
      <c r="C17" s="930"/>
      <c r="D17" s="932">
        <f t="shared" si="0"/>
        <v>14293</v>
      </c>
      <c r="E17" s="933">
        <f t="shared" si="1"/>
        <v>18.527688478689207</v>
      </c>
      <c r="F17" s="930"/>
      <c r="G17" s="932">
        <v>5904</v>
      </c>
      <c r="H17" s="933">
        <v>41.30693346393339</v>
      </c>
      <c r="I17" s="932">
        <v>18</v>
      </c>
      <c r="J17" s="933">
        <v>0.3048780487804878</v>
      </c>
      <c r="K17" s="930"/>
      <c r="L17" s="932">
        <v>4733</v>
      </c>
      <c r="M17" s="933">
        <v>33.114111802980482</v>
      </c>
      <c r="N17" s="932">
        <v>38</v>
      </c>
      <c r="O17" s="933">
        <v>0.80287344179167541</v>
      </c>
      <c r="P17" s="930"/>
      <c r="Q17" s="932">
        <v>3656</v>
      </c>
      <c r="R17" s="933">
        <v>25.578954733086125</v>
      </c>
      <c r="S17" s="932">
        <v>49</v>
      </c>
      <c r="T17" s="933">
        <f t="shared" si="2"/>
        <v>1.3402625820568927</v>
      </c>
    </row>
    <row r="18" spans="1:20" s="331" customFormat="1" ht="18" customHeight="1" x14ac:dyDescent="0.25">
      <c r="A18" s="330"/>
      <c r="B18" s="931" t="s">
        <v>40</v>
      </c>
      <c r="C18" s="930"/>
      <c r="D18" s="932">
        <f t="shared" si="0"/>
        <v>10230</v>
      </c>
      <c r="E18" s="933">
        <f t="shared" si="1"/>
        <v>13.260914653116252</v>
      </c>
      <c r="F18" s="930"/>
      <c r="G18" s="932">
        <v>3177</v>
      </c>
      <c r="H18" s="933">
        <v>31.055718475073313</v>
      </c>
      <c r="I18" s="932">
        <v>281</v>
      </c>
      <c r="J18" s="933">
        <v>8.8448221592697518</v>
      </c>
      <c r="K18" s="930"/>
      <c r="L18" s="932">
        <v>2736</v>
      </c>
      <c r="M18" s="933">
        <v>26.744868035190617</v>
      </c>
      <c r="N18" s="932">
        <v>474</v>
      </c>
      <c r="O18" s="933">
        <v>17.324561403508774</v>
      </c>
      <c r="P18" s="930"/>
      <c r="Q18" s="932">
        <v>4317</v>
      </c>
      <c r="R18" s="933">
        <v>42.199413489736074</v>
      </c>
      <c r="S18" s="932">
        <v>1435</v>
      </c>
      <c r="T18" s="933">
        <f t="shared" si="2"/>
        <v>33.240676395645124</v>
      </c>
    </row>
    <row r="19" spans="1:20" s="331" customFormat="1" ht="18" customHeight="1" x14ac:dyDescent="0.25">
      <c r="A19" s="330"/>
      <c r="B19" s="931" t="s">
        <v>41</v>
      </c>
      <c r="C19" s="930"/>
      <c r="D19" s="932">
        <f t="shared" si="0"/>
        <v>17</v>
      </c>
      <c r="E19" s="933">
        <f t="shared" si="1"/>
        <v>2.2036710567250855E-2</v>
      </c>
      <c r="F19" s="930"/>
      <c r="G19" s="932">
        <v>10</v>
      </c>
      <c r="H19" s="933">
        <v>58.82352941176471</v>
      </c>
      <c r="I19" s="932">
        <v>9</v>
      </c>
      <c r="J19" s="933">
        <v>90</v>
      </c>
      <c r="K19" s="930"/>
      <c r="L19" s="932">
        <v>5</v>
      </c>
      <c r="M19" s="933">
        <v>29.411764705882355</v>
      </c>
      <c r="N19" s="932">
        <v>5</v>
      </c>
      <c r="O19" s="933">
        <v>100</v>
      </c>
      <c r="P19" s="930"/>
      <c r="Q19" s="932">
        <v>2</v>
      </c>
      <c r="R19" s="933">
        <v>11.76470588235294</v>
      </c>
      <c r="S19" s="932">
        <v>2</v>
      </c>
      <c r="T19" s="933">
        <f t="shared" si="2"/>
        <v>100</v>
      </c>
    </row>
    <row r="20" spans="1:20" s="331" customFormat="1" ht="18" customHeight="1" x14ac:dyDescent="0.25">
      <c r="A20" s="330"/>
      <c r="B20" s="931" t="s">
        <v>3</v>
      </c>
      <c r="C20" s="930"/>
      <c r="D20" s="932">
        <f t="shared" si="0"/>
        <v>1630</v>
      </c>
      <c r="E20" s="933">
        <f t="shared" si="1"/>
        <v>2.1129316602716997</v>
      </c>
      <c r="F20" s="930"/>
      <c r="G20" s="932">
        <v>19</v>
      </c>
      <c r="H20" s="933">
        <v>1.165644171779141</v>
      </c>
      <c r="I20" s="932">
        <v>1</v>
      </c>
      <c r="J20" s="933">
        <v>5.2631578947368416</v>
      </c>
      <c r="K20" s="930"/>
      <c r="L20" s="932">
        <v>316</v>
      </c>
      <c r="M20" s="933">
        <v>19.386503067484661</v>
      </c>
      <c r="N20" s="932">
        <v>67</v>
      </c>
      <c r="O20" s="933">
        <v>21.202531645569618</v>
      </c>
      <c r="P20" s="930"/>
      <c r="Q20" s="932">
        <v>1295</v>
      </c>
      <c r="R20" s="933">
        <v>79.447852760736197</v>
      </c>
      <c r="S20" s="932">
        <v>377</v>
      </c>
      <c r="T20" s="933">
        <f t="shared" si="2"/>
        <v>29.11196911196911</v>
      </c>
    </row>
    <row r="21" spans="1:20" s="331" customFormat="1" ht="18" customHeight="1" x14ac:dyDescent="0.25">
      <c r="A21" s="330"/>
      <c r="B21" s="931" t="s">
        <v>2</v>
      </c>
      <c r="C21" s="930"/>
      <c r="D21" s="932">
        <f t="shared" si="0"/>
        <v>1716</v>
      </c>
      <c r="E21" s="933">
        <f t="shared" si="1"/>
        <v>2.2244114902001453</v>
      </c>
      <c r="F21" s="930"/>
      <c r="G21" s="932">
        <v>385</v>
      </c>
      <c r="H21" s="933">
        <v>22.435897435897438</v>
      </c>
      <c r="I21" s="932">
        <v>48</v>
      </c>
      <c r="J21" s="933">
        <v>12.467532467532468</v>
      </c>
      <c r="K21" s="930"/>
      <c r="L21" s="932">
        <v>389</v>
      </c>
      <c r="M21" s="933">
        <v>22.668997668997669</v>
      </c>
      <c r="N21" s="932">
        <v>76</v>
      </c>
      <c r="O21" s="933">
        <v>19.537275064267352</v>
      </c>
      <c r="P21" s="930"/>
      <c r="Q21" s="932">
        <v>942</v>
      </c>
      <c r="R21" s="933">
        <v>54.895104895104893</v>
      </c>
      <c r="S21" s="932">
        <v>788</v>
      </c>
      <c r="T21" s="933">
        <f t="shared" si="2"/>
        <v>83.651804670912952</v>
      </c>
    </row>
    <row r="22" spans="1:20" s="331" customFormat="1" ht="18" customHeight="1" x14ac:dyDescent="0.25">
      <c r="A22" s="330"/>
      <c r="B22" s="931" t="s">
        <v>35</v>
      </c>
      <c r="C22" s="930"/>
      <c r="D22" s="932">
        <f t="shared" si="0"/>
        <v>6242</v>
      </c>
      <c r="E22" s="933">
        <f t="shared" si="1"/>
        <v>8.091361609457639</v>
      </c>
      <c r="F22" s="930"/>
      <c r="G22" s="932">
        <v>1558</v>
      </c>
      <c r="H22" s="933">
        <v>24.959948734380006</v>
      </c>
      <c r="I22" s="932">
        <v>9</v>
      </c>
      <c r="J22" s="933">
        <v>0.5776636713735559</v>
      </c>
      <c r="K22" s="930"/>
      <c r="L22" s="932">
        <v>2295</v>
      </c>
      <c r="M22" s="933">
        <v>36.767061839154117</v>
      </c>
      <c r="N22" s="932">
        <v>72</v>
      </c>
      <c r="O22" s="933">
        <v>3.1372549019607843</v>
      </c>
      <c r="P22" s="930"/>
      <c r="Q22" s="932">
        <v>2389</v>
      </c>
      <c r="R22" s="933">
        <v>38.272989426465877</v>
      </c>
      <c r="S22" s="932">
        <v>186</v>
      </c>
      <c r="T22" s="933">
        <f t="shared" si="2"/>
        <v>7.7856843867727079</v>
      </c>
    </row>
    <row r="23" spans="1:20" s="331" customFormat="1" ht="18" customHeight="1" x14ac:dyDescent="0.25">
      <c r="A23" s="330"/>
      <c r="B23" s="931" t="s">
        <v>42</v>
      </c>
      <c r="C23" s="930"/>
      <c r="D23" s="932">
        <f t="shared" si="0"/>
        <v>5901</v>
      </c>
      <c r="E23" s="933">
        <f t="shared" si="1"/>
        <v>7.6493311210204293</v>
      </c>
      <c r="F23" s="930"/>
      <c r="G23" s="932">
        <v>2317</v>
      </c>
      <c r="H23" s="933">
        <v>39.264531435349944</v>
      </c>
      <c r="I23" s="932">
        <v>13</v>
      </c>
      <c r="J23" s="933">
        <v>0.56107034958998703</v>
      </c>
      <c r="K23" s="930"/>
      <c r="L23" s="932">
        <v>2608</v>
      </c>
      <c r="M23" s="933">
        <v>44.195899000169462</v>
      </c>
      <c r="N23" s="932">
        <v>49</v>
      </c>
      <c r="O23" s="933">
        <v>1.8788343558282208</v>
      </c>
      <c r="P23" s="930"/>
      <c r="Q23" s="932">
        <v>976</v>
      </c>
      <c r="R23" s="933">
        <v>16.539569564480598</v>
      </c>
      <c r="S23" s="932">
        <v>96</v>
      </c>
      <c r="T23" s="933">
        <f t="shared" si="2"/>
        <v>9.8360655737704921</v>
      </c>
    </row>
    <row r="24" spans="1:20" s="331" customFormat="1" ht="18" customHeight="1" x14ac:dyDescent="0.25">
      <c r="A24" s="330">
        <v>47094</v>
      </c>
      <c r="B24" s="931" t="s">
        <v>43</v>
      </c>
      <c r="C24" s="930"/>
      <c r="D24" s="932">
        <f t="shared" si="0"/>
        <v>3579</v>
      </c>
      <c r="E24" s="933">
        <f t="shared" si="1"/>
        <v>4.6393757129524014</v>
      </c>
      <c r="F24" s="930"/>
      <c r="G24" s="932">
        <v>1277</v>
      </c>
      <c r="H24" s="933">
        <v>35.68035764179939</v>
      </c>
      <c r="I24" s="932">
        <v>42</v>
      </c>
      <c r="J24" s="933">
        <v>3.2889584964761158</v>
      </c>
      <c r="K24" s="930"/>
      <c r="L24" s="932">
        <v>1819</v>
      </c>
      <c r="M24" s="933">
        <v>50.824252584520814</v>
      </c>
      <c r="N24" s="932">
        <v>174</v>
      </c>
      <c r="O24" s="933">
        <v>9.5656954370533267</v>
      </c>
      <c r="P24" s="930"/>
      <c r="Q24" s="932">
        <v>483</v>
      </c>
      <c r="R24" s="933">
        <v>13.495389773679801</v>
      </c>
      <c r="S24" s="932">
        <v>78</v>
      </c>
      <c r="T24" s="933">
        <f t="shared" si="2"/>
        <v>16.149068322981368</v>
      </c>
    </row>
    <row r="25" spans="1:20" s="331" customFormat="1" ht="18" customHeight="1" x14ac:dyDescent="0.25">
      <c r="B25" s="931" t="s">
        <v>44</v>
      </c>
      <c r="C25" s="930"/>
      <c r="D25" s="932">
        <f t="shared" si="0"/>
        <v>2262</v>
      </c>
      <c r="E25" s="933">
        <f t="shared" si="1"/>
        <v>2.9321787825365551</v>
      </c>
      <c r="F25" s="930"/>
      <c r="G25" s="932">
        <v>325</v>
      </c>
      <c r="H25" s="933">
        <v>14.367816091954023</v>
      </c>
      <c r="I25" s="932">
        <v>7</v>
      </c>
      <c r="J25" s="933">
        <v>2.1538461538461537</v>
      </c>
      <c r="K25" s="930"/>
      <c r="L25" s="932">
        <v>609</v>
      </c>
      <c r="M25" s="933">
        <v>26.923076923076923</v>
      </c>
      <c r="N25" s="932">
        <v>18</v>
      </c>
      <c r="O25" s="933">
        <v>2.9556650246305418</v>
      </c>
      <c r="P25" s="930"/>
      <c r="Q25" s="932">
        <v>1328</v>
      </c>
      <c r="R25" s="933">
        <v>58.709106984969054</v>
      </c>
      <c r="S25" s="932">
        <v>330</v>
      </c>
      <c r="T25" s="933">
        <f t="shared" si="2"/>
        <v>24.849397590361448</v>
      </c>
    </row>
    <row r="26" spans="1:20" s="331" customFormat="1" ht="18" customHeight="1" x14ac:dyDescent="0.25">
      <c r="B26" s="931" t="s">
        <v>45</v>
      </c>
      <c r="C26" s="930"/>
      <c r="D26" s="932">
        <f t="shared" si="0"/>
        <v>1134</v>
      </c>
      <c r="E26" s="933">
        <f t="shared" si="1"/>
        <v>1.4699782225448512</v>
      </c>
      <c r="F26" s="930"/>
      <c r="G26" s="932">
        <v>258</v>
      </c>
      <c r="H26" s="933">
        <v>22.75132275132275</v>
      </c>
      <c r="I26" s="932">
        <v>15</v>
      </c>
      <c r="J26" s="933">
        <v>5.8139534883720927</v>
      </c>
      <c r="K26" s="930"/>
      <c r="L26" s="932">
        <v>483</v>
      </c>
      <c r="M26" s="933">
        <v>42.592592592592595</v>
      </c>
      <c r="N26" s="932">
        <v>44</v>
      </c>
      <c r="O26" s="933">
        <v>9.1097308488612825</v>
      </c>
      <c r="P26" s="930"/>
      <c r="Q26" s="932">
        <v>393</v>
      </c>
      <c r="R26" s="933">
        <v>34.656084656084658</v>
      </c>
      <c r="S26" s="932">
        <v>16</v>
      </c>
      <c r="T26" s="933">
        <f t="shared" si="2"/>
        <v>4.0712468193384224</v>
      </c>
    </row>
    <row r="27" spans="1:20" s="331" customFormat="1" ht="18" customHeight="1" x14ac:dyDescent="0.25">
      <c r="B27" s="931" t="s">
        <v>46</v>
      </c>
      <c r="C27" s="930"/>
      <c r="D27" s="932">
        <f t="shared" si="0"/>
        <v>1149</v>
      </c>
      <c r="E27" s="933">
        <f t="shared" si="1"/>
        <v>1.4894223789277194</v>
      </c>
      <c r="F27" s="930"/>
      <c r="G27" s="932">
        <v>395</v>
      </c>
      <c r="H27" s="933">
        <v>34.37771975630983</v>
      </c>
      <c r="I27" s="932">
        <v>14</v>
      </c>
      <c r="J27" s="933">
        <v>3.5443037974683547</v>
      </c>
      <c r="K27" s="930"/>
      <c r="L27" s="932">
        <v>583</v>
      </c>
      <c r="M27" s="933">
        <v>50.739773716275025</v>
      </c>
      <c r="N27" s="932">
        <v>26</v>
      </c>
      <c r="O27" s="933">
        <v>4.4596912521440828</v>
      </c>
      <c r="P27" s="930"/>
      <c r="Q27" s="932">
        <v>171</v>
      </c>
      <c r="R27" s="933">
        <v>14.882506527415144</v>
      </c>
      <c r="S27" s="932">
        <v>13</v>
      </c>
      <c r="T27" s="933">
        <f t="shared" si="2"/>
        <v>7.6023391812865491</v>
      </c>
    </row>
    <row r="28" spans="1:20" s="331" customFormat="1" ht="18" customHeight="1" x14ac:dyDescent="0.25">
      <c r="B28" s="953" t="s">
        <v>1</v>
      </c>
      <c r="C28" s="930"/>
      <c r="D28" s="954">
        <f t="shared" si="0"/>
        <v>692</v>
      </c>
      <c r="E28" s="955">
        <f t="shared" si="1"/>
        <v>0.89702374779632899</v>
      </c>
      <c r="F28" s="930"/>
      <c r="G28" s="954">
        <v>182</v>
      </c>
      <c r="H28" s="955">
        <v>26.300578034682083</v>
      </c>
      <c r="I28" s="954">
        <v>17</v>
      </c>
      <c r="J28" s="955">
        <v>9.3406593406593412</v>
      </c>
      <c r="K28" s="930"/>
      <c r="L28" s="954">
        <v>244</v>
      </c>
      <c r="M28" s="955">
        <v>35.260115606936417</v>
      </c>
      <c r="N28" s="954">
        <v>27</v>
      </c>
      <c r="O28" s="955">
        <v>11.065573770491802</v>
      </c>
      <c r="P28" s="930"/>
      <c r="Q28" s="954">
        <v>266</v>
      </c>
      <c r="R28" s="955">
        <v>38.439306358381501</v>
      </c>
      <c r="S28" s="954">
        <v>44</v>
      </c>
      <c r="T28" s="955">
        <f t="shared" si="2"/>
        <v>16.541353383458645</v>
      </c>
    </row>
    <row r="29" spans="1:20" s="319" customFormat="1" ht="18" customHeight="1" x14ac:dyDescent="0.25">
      <c r="B29" s="1288" t="s">
        <v>0</v>
      </c>
      <c r="C29" s="1281"/>
      <c r="D29" s="1289">
        <f>SUM(D11:D28)</f>
        <v>77144</v>
      </c>
      <c r="E29" s="1290">
        <f t="shared" si="1"/>
        <v>100</v>
      </c>
      <c r="F29" s="1281"/>
      <c r="G29" s="1289">
        <f>SUM(G11:G28)</f>
        <v>24645</v>
      </c>
      <c r="H29" s="1290">
        <f t="shared" ref="H29" si="3">G29/$D29*100</f>
        <v>31.946748937052782</v>
      </c>
      <c r="I29" s="1289">
        <f>SUM(I11:I28)</f>
        <v>591</v>
      </c>
      <c r="J29" s="1290">
        <f t="shared" ref="J29" si="4">I29/G29*100</f>
        <v>2.398052343274498</v>
      </c>
      <c r="K29" s="1281"/>
      <c r="L29" s="1289">
        <f>SUM(L11:L28)</f>
        <v>26778</v>
      </c>
      <c r="M29" s="1290">
        <f t="shared" ref="M29" si="5">L29/$D29*100</f>
        <v>34.711707974696672</v>
      </c>
      <c r="N29" s="1289">
        <f>SUM(N11:N28)</f>
        <v>1272</v>
      </c>
      <c r="O29" s="1290">
        <f t="shared" ref="O29" si="6">N29/L29*100</f>
        <v>4.7501680483979385</v>
      </c>
      <c r="P29" s="1281"/>
      <c r="Q29" s="1289">
        <f>SUM(Q11:Q28)</f>
        <v>25721</v>
      </c>
      <c r="R29" s="1290">
        <f t="shared" ref="R29" si="7">Q29/$D29*100</f>
        <v>33.341543088250546</v>
      </c>
      <c r="S29" s="1289">
        <f>SUM(S11:S28)</f>
        <v>6361</v>
      </c>
      <c r="T29" s="1290">
        <f t="shared" si="2"/>
        <v>24.730764744761093</v>
      </c>
    </row>
    <row r="30" spans="1:20" s="328" customFormat="1" ht="6.75" customHeight="1" x14ac:dyDescent="0.25">
      <c r="B30" s="1608"/>
      <c r="C30" s="1608"/>
      <c r="D30" s="1608"/>
      <c r="E30" s="1608"/>
      <c r="F30" s="779"/>
    </row>
    <row r="31" spans="1:20" x14ac:dyDescent="0.35">
      <c r="B31" s="1609"/>
      <c r="C31" s="1609"/>
      <c r="D31" s="1609"/>
      <c r="E31" s="1609"/>
      <c r="F31" s="1609"/>
      <c r="G31" s="1609"/>
      <c r="H31" s="1609"/>
      <c r="I31" s="1609"/>
      <c r="J31" s="1609"/>
      <c r="K31" s="1609"/>
      <c r="L31" s="1609"/>
      <c r="M31" s="1609"/>
      <c r="N31" s="1609"/>
      <c r="O31" s="1609"/>
      <c r="P31" s="1609"/>
      <c r="Q31" s="1609"/>
      <c r="R31" s="1609"/>
    </row>
    <row r="32" spans="1:20" x14ac:dyDescent="0.35">
      <c r="G32" s="935"/>
      <c r="L32" s="935"/>
    </row>
    <row r="33" spans="2:12" x14ac:dyDescent="0.35">
      <c r="B33" s="935"/>
      <c r="L33" s="935"/>
    </row>
  </sheetData>
  <mergeCells count="17">
    <mergeCell ref="B2:E2"/>
    <mergeCell ref="G2:R2"/>
    <mergeCell ref="B7:B9"/>
    <mergeCell ref="D7:E8"/>
    <mergeCell ref="G7:J7"/>
    <mergeCell ref="L7:O7"/>
    <mergeCell ref="Q7:T7"/>
    <mergeCell ref="G8:H8"/>
    <mergeCell ref="I8:J8"/>
    <mergeCell ref="L8:M8"/>
    <mergeCell ref="N8:O8"/>
    <mergeCell ref="Q8:R8"/>
    <mergeCell ref="S8:T8"/>
    <mergeCell ref="B4:T4"/>
    <mergeCell ref="B5:T5"/>
    <mergeCell ref="B30:E30"/>
    <mergeCell ref="B31:R31"/>
  </mergeCells>
  <printOptions horizontalCentered="1"/>
  <pageMargins left="0" right="0" top="0.43307086614173229" bottom="0.43307086614173229" header="0" footer="0"/>
  <pageSetup paperSize="9" scale="96" orientation="landscape" horizontalDpi="300" verticalDpi="300" r:id="rId1"/>
  <headerFooter alignWithMargins="0"/>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Hoja59">
    <pageSetUpPr fitToPage="1"/>
  </sheetPr>
  <dimension ref="A1:V33"/>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55</v>
      </c>
    </row>
    <row r="2" spans="1:22" s="343" customFormat="1" ht="49.5" customHeight="1" x14ac:dyDescent="0.35">
      <c r="B2" s="1392"/>
      <c r="C2" s="1392"/>
      <c r="D2" s="1392"/>
      <c r="E2" s="1392"/>
      <c r="F2" s="344"/>
      <c r="G2" s="1590"/>
      <c r="H2" s="1590"/>
      <c r="I2" s="1590"/>
      <c r="J2" s="1590"/>
      <c r="K2" s="1590"/>
      <c r="L2" s="1590"/>
      <c r="M2" s="1590"/>
      <c r="N2" s="1590"/>
      <c r="O2" s="1590"/>
      <c r="P2" s="1590"/>
      <c r="Q2" s="1590"/>
      <c r="R2" s="1590"/>
      <c r="T2" s="344"/>
    </row>
    <row r="3" spans="1:22" s="343" customFormat="1" ht="3" customHeight="1" x14ac:dyDescent="0.35">
      <c r="B3" s="344"/>
      <c r="C3" s="344"/>
      <c r="D3" s="344"/>
      <c r="E3" s="344"/>
      <c r="F3" s="344"/>
      <c r="L3" s="344"/>
      <c r="Q3" s="344"/>
      <c r="T3" s="344"/>
    </row>
    <row r="4" spans="1:22" s="345" customFormat="1" ht="15" customHeight="1" x14ac:dyDescent="0.25">
      <c r="B4" s="1419" t="s">
        <v>437</v>
      </c>
      <c r="C4" s="1419"/>
      <c r="D4" s="1419"/>
      <c r="E4" s="1419"/>
      <c r="F4" s="1419"/>
      <c r="G4" s="1419"/>
      <c r="H4" s="1419"/>
      <c r="I4" s="1419"/>
      <c r="J4" s="1419"/>
      <c r="K4" s="1419"/>
      <c r="L4" s="1419"/>
      <c r="M4" s="1419"/>
      <c r="N4" s="1419"/>
      <c r="O4" s="1419"/>
      <c r="P4" s="1419"/>
      <c r="Q4" s="1419"/>
      <c r="R4" s="1419"/>
      <c r="S4" s="1419"/>
      <c r="T4" s="1419"/>
      <c r="U4" s="924"/>
    </row>
    <row r="5" spans="1:22" s="345" customFormat="1" ht="15" customHeight="1" x14ac:dyDescent="0.25">
      <c r="B5" s="1420" t="str">
        <f>porsaad!$B$6</f>
        <v>Situación a 30 de noviembre de 2024</v>
      </c>
      <c r="C5" s="1420"/>
      <c r="D5" s="1420"/>
      <c r="E5" s="1420"/>
      <c r="F5" s="1420"/>
      <c r="G5" s="1420"/>
      <c r="H5" s="1420"/>
      <c r="I5" s="1420"/>
      <c r="J5" s="1420"/>
      <c r="K5" s="1420"/>
      <c r="L5" s="1420"/>
      <c r="M5" s="1420"/>
      <c r="N5" s="1420"/>
      <c r="O5" s="1420"/>
      <c r="P5" s="1420"/>
      <c r="Q5" s="1420"/>
      <c r="R5" s="1420"/>
      <c r="S5" s="1420"/>
      <c r="T5" s="1420"/>
      <c r="U5" s="925"/>
      <c r="V5" s="875"/>
    </row>
    <row r="6" spans="1:22" s="345" customFormat="1" ht="4.5" customHeight="1" x14ac:dyDescent="0.25"/>
    <row r="7" spans="1:22" s="322" customFormat="1" ht="15" customHeight="1" x14ac:dyDescent="0.25">
      <c r="A7" s="316"/>
      <c r="B7" s="1591" t="s">
        <v>12</v>
      </c>
      <c r="C7" s="920"/>
      <c r="D7" s="1610" t="s">
        <v>73</v>
      </c>
      <c r="E7" s="1596"/>
      <c r="F7" s="920"/>
      <c r="G7" s="1612" t="s">
        <v>31</v>
      </c>
      <c r="H7" s="1613"/>
      <c r="I7" s="1613"/>
      <c r="J7" s="1614"/>
      <c r="K7" s="921"/>
      <c r="L7" s="1612" t="s">
        <v>49</v>
      </c>
      <c r="M7" s="1613"/>
      <c r="N7" s="1613"/>
      <c r="O7" s="1614"/>
      <c r="P7" s="921"/>
      <c r="Q7" s="1612" t="s">
        <v>50</v>
      </c>
      <c r="R7" s="1613"/>
      <c r="S7" s="1613"/>
      <c r="T7" s="1614"/>
    </row>
    <row r="8" spans="1:22" s="322" customFormat="1" ht="35.25" customHeight="1" x14ac:dyDescent="0.25">
      <c r="A8" s="316"/>
      <c r="B8" s="1592"/>
      <c r="C8" s="920"/>
      <c r="D8" s="1611"/>
      <c r="E8" s="1599"/>
      <c r="F8" s="920"/>
      <c r="G8" s="1615" t="s">
        <v>69</v>
      </c>
      <c r="H8" s="1616"/>
      <c r="I8" s="1606" t="s">
        <v>129</v>
      </c>
      <c r="J8" s="1607"/>
      <c r="K8" s="957"/>
      <c r="L8" s="1617" t="s">
        <v>69</v>
      </c>
      <c r="M8" s="1618"/>
      <c r="N8" s="1606" t="s">
        <v>129</v>
      </c>
      <c r="O8" s="1607"/>
      <c r="P8" s="957"/>
      <c r="Q8" s="1617" t="s">
        <v>69</v>
      </c>
      <c r="R8" s="1618"/>
      <c r="S8" s="1606" t="s">
        <v>129</v>
      </c>
      <c r="T8" s="1607"/>
    </row>
    <row r="9" spans="1:22" s="322" customFormat="1" ht="29.25" customHeight="1" x14ac:dyDescent="0.25">
      <c r="A9" s="316"/>
      <c r="B9" s="1593"/>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138622</v>
      </c>
      <c r="E11" s="928">
        <f>D11/D$29*100</f>
        <v>27.154641315909583</v>
      </c>
      <c r="F11" s="930"/>
      <c r="G11" s="927">
        <v>26034</v>
      </c>
      <c r="H11" s="928">
        <v>18.780568740892502</v>
      </c>
      <c r="I11" s="927">
        <v>163</v>
      </c>
      <c r="J11" s="928">
        <v>0.62610432511331338</v>
      </c>
      <c r="K11" s="930"/>
      <c r="L11" s="927">
        <v>59278</v>
      </c>
      <c r="M11" s="928">
        <v>42.762332097358282</v>
      </c>
      <c r="N11" s="927">
        <v>483</v>
      </c>
      <c r="O11" s="928">
        <v>0.81480481797631499</v>
      </c>
      <c r="P11" s="930"/>
      <c r="Q11" s="927">
        <v>53310</v>
      </c>
      <c r="R11" s="928">
        <v>38.45709916174922</v>
      </c>
      <c r="S11" s="927">
        <v>4982</v>
      </c>
      <c r="T11" s="928">
        <f>S11/Q11*100</f>
        <v>9.3453385856312128</v>
      </c>
    </row>
    <row r="12" spans="1:22" s="331" customFormat="1" ht="18" customHeight="1" x14ac:dyDescent="0.25">
      <c r="A12" s="330"/>
      <c r="B12" s="931" t="s">
        <v>7</v>
      </c>
      <c r="C12" s="930"/>
      <c r="D12" s="932">
        <f t="shared" ref="D12:D28" si="0">G12+L12+Q12</f>
        <v>10548</v>
      </c>
      <c r="E12" s="933">
        <f t="shared" ref="E12:E29" si="1">D12/D$29*100</f>
        <v>2.0662460258848836</v>
      </c>
      <c r="F12" s="930"/>
      <c r="G12" s="932">
        <v>1818</v>
      </c>
      <c r="H12" s="933">
        <v>17.235494880546078</v>
      </c>
      <c r="I12" s="932">
        <v>7</v>
      </c>
      <c r="J12" s="933">
        <v>0.38503850385038502</v>
      </c>
      <c r="K12" s="930"/>
      <c r="L12" s="932">
        <v>3571</v>
      </c>
      <c r="M12" s="933">
        <v>33.854759196056122</v>
      </c>
      <c r="N12" s="932">
        <v>32</v>
      </c>
      <c r="O12" s="933">
        <v>0.89610753290394851</v>
      </c>
      <c r="P12" s="930"/>
      <c r="Q12" s="932">
        <v>5159</v>
      </c>
      <c r="R12" s="933">
        <v>48.9097459233978</v>
      </c>
      <c r="S12" s="932">
        <v>114</v>
      </c>
      <c r="T12" s="933">
        <f t="shared" ref="T12:T29" si="2">S12/Q12*100</f>
        <v>2.2097305679395234</v>
      </c>
    </row>
    <row r="13" spans="1:22" s="331" customFormat="1" ht="18" customHeight="1" x14ac:dyDescent="0.25">
      <c r="A13" s="330"/>
      <c r="B13" s="931" t="s">
        <v>37</v>
      </c>
      <c r="C13" s="930"/>
      <c r="D13" s="932">
        <f t="shared" si="0"/>
        <v>6158</v>
      </c>
      <c r="E13" s="933">
        <f t="shared" si="1"/>
        <v>1.2062896309631315</v>
      </c>
      <c r="F13" s="930"/>
      <c r="G13" s="932">
        <v>661</v>
      </c>
      <c r="H13" s="933">
        <v>10.734004546930821</v>
      </c>
      <c r="I13" s="932">
        <v>19</v>
      </c>
      <c r="J13" s="933">
        <v>2.8744326777609683</v>
      </c>
      <c r="K13" s="930"/>
      <c r="L13" s="932">
        <v>1766</v>
      </c>
      <c r="M13" s="933">
        <v>28.678142253978567</v>
      </c>
      <c r="N13" s="932">
        <v>92</v>
      </c>
      <c r="O13" s="933">
        <v>5.2095130237825593</v>
      </c>
      <c r="P13" s="930"/>
      <c r="Q13" s="932">
        <v>3731</v>
      </c>
      <c r="R13" s="933">
        <v>60.587853199090617</v>
      </c>
      <c r="S13" s="932">
        <v>147</v>
      </c>
      <c r="T13" s="933">
        <f t="shared" si="2"/>
        <v>3.9399624765478425</v>
      </c>
    </row>
    <row r="14" spans="1:22" s="331" customFormat="1" ht="18" customHeight="1" x14ac:dyDescent="0.25">
      <c r="A14" s="330"/>
      <c r="B14" s="931" t="s">
        <v>38</v>
      </c>
      <c r="C14" s="930"/>
      <c r="D14" s="932">
        <f t="shared" si="0"/>
        <v>16553</v>
      </c>
      <c r="E14" s="933">
        <f t="shared" si="1"/>
        <v>3.242564511421357</v>
      </c>
      <c r="F14" s="930"/>
      <c r="G14" s="932">
        <v>2643</v>
      </c>
      <c r="H14" s="933">
        <v>15.966894218570651</v>
      </c>
      <c r="I14" s="932">
        <v>184</v>
      </c>
      <c r="J14" s="933">
        <v>6.9617858494135447</v>
      </c>
      <c r="K14" s="930"/>
      <c r="L14" s="932">
        <v>5297</v>
      </c>
      <c r="M14" s="933">
        <v>32.000241648039626</v>
      </c>
      <c r="N14" s="932">
        <v>342</v>
      </c>
      <c r="O14" s="933">
        <v>6.4564848027185189</v>
      </c>
      <c r="P14" s="930"/>
      <c r="Q14" s="932">
        <v>8613</v>
      </c>
      <c r="R14" s="933">
        <v>52.032864133389722</v>
      </c>
      <c r="S14" s="932">
        <v>630</v>
      </c>
      <c r="T14" s="933">
        <f t="shared" si="2"/>
        <v>7.3145245559038656</v>
      </c>
    </row>
    <row r="15" spans="1:22" s="331" customFormat="1" ht="18" customHeight="1" x14ac:dyDescent="0.25">
      <c r="A15" s="330"/>
      <c r="B15" s="931" t="s">
        <v>6</v>
      </c>
      <c r="C15" s="930"/>
      <c r="D15" s="932">
        <f t="shared" si="0"/>
        <v>3948</v>
      </c>
      <c r="E15" s="933">
        <f t="shared" si="1"/>
        <v>0.77337308591140685</v>
      </c>
      <c r="F15" s="930"/>
      <c r="G15" s="932">
        <v>869</v>
      </c>
      <c r="H15" s="933">
        <v>22.011144883485308</v>
      </c>
      <c r="I15" s="932">
        <v>53</v>
      </c>
      <c r="J15" s="933">
        <v>6.0989643268124283</v>
      </c>
      <c r="K15" s="930"/>
      <c r="L15" s="932">
        <v>1459</v>
      </c>
      <c r="M15" s="933">
        <v>36.955420466058762</v>
      </c>
      <c r="N15" s="932">
        <v>104</v>
      </c>
      <c r="O15" s="933">
        <v>7.1281699794379723</v>
      </c>
      <c r="P15" s="930"/>
      <c r="Q15" s="932">
        <v>1620</v>
      </c>
      <c r="R15" s="933">
        <v>41.033434650455924</v>
      </c>
      <c r="S15" s="932">
        <v>151</v>
      </c>
      <c r="T15" s="933">
        <f t="shared" si="2"/>
        <v>9.3209876543209873</v>
      </c>
    </row>
    <row r="16" spans="1:22" s="331" customFormat="1" ht="18" customHeight="1" x14ac:dyDescent="0.25">
      <c r="A16" s="330"/>
      <c r="B16" s="931" t="s">
        <v>5</v>
      </c>
      <c r="C16" s="930"/>
      <c r="D16" s="932">
        <f t="shared" si="0"/>
        <v>3917</v>
      </c>
      <c r="E16" s="933">
        <f t="shared" si="1"/>
        <v>0.76730050089031931</v>
      </c>
      <c r="F16" s="930"/>
      <c r="G16" s="932">
        <v>602</v>
      </c>
      <c r="H16" s="933">
        <v>15.368904774061781</v>
      </c>
      <c r="I16" s="932">
        <v>61</v>
      </c>
      <c r="J16" s="933">
        <v>10.132890365448505</v>
      </c>
      <c r="K16" s="930"/>
      <c r="L16" s="932">
        <v>1525</v>
      </c>
      <c r="M16" s="933">
        <v>38.932856778146544</v>
      </c>
      <c r="N16" s="932">
        <v>207</v>
      </c>
      <c r="O16" s="933">
        <v>13.573770491803277</v>
      </c>
      <c r="P16" s="930"/>
      <c r="Q16" s="932">
        <v>1790</v>
      </c>
      <c r="R16" s="933">
        <v>45.698238447791681</v>
      </c>
      <c r="S16" s="932">
        <v>365</v>
      </c>
      <c r="T16" s="933">
        <f t="shared" si="2"/>
        <v>20.391061452513966</v>
      </c>
    </row>
    <row r="17" spans="1:20" s="331" customFormat="1" ht="18" customHeight="1" x14ac:dyDescent="0.25">
      <c r="A17" s="330"/>
      <c r="B17" s="931" t="s">
        <v>4</v>
      </c>
      <c r="C17" s="930"/>
      <c r="D17" s="932">
        <f t="shared" si="0"/>
        <v>28035</v>
      </c>
      <c r="E17" s="933">
        <f t="shared" si="1"/>
        <v>5.4917716472964262</v>
      </c>
      <c r="F17" s="930"/>
      <c r="G17" s="932">
        <v>3905</v>
      </c>
      <c r="H17" s="933">
        <v>13.929017299803817</v>
      </c>
      <c r="I17" s="932">
        <v>69</v>
      </c>
      <c r="J17" s="933">
        <v>1.7669654289372598</v>
      </c>
      <c r="K17" s="930"/>
      <c r="L17" s="932">
        <v>8583</v>
      </c>
      <c r="M17" s="933">
        <v>30.615302300695557</v>
      </c>
      <c r="N17" s="932">
        <v>299</v>
      </c>
      <c r="O17" s="933">
        <v>3.4836304322497966</v>
      </c>
      <c r="P17" s="930"/>
      <c r="Q17" s="932">
        <v>15547</v>
      </c>
      <c r="R17" s="933">
        <v>55.455680399500629</v>
      </c>
      <c r="S17" s="932">
        <v>1363</v>
      </c>
      <c r="T17" s="933">
        <f t="shared" si="2"/>
        <v>8.7669646877211047</v>
      </c>
    </row>
    <row r="18" spans="1:20" s="331" customFormat="1" ht="18" customHeight="1" x14ac:dyDescent="0.25">
      <c r="A18" s="330"/>
      <c r="B18" s="931" t="s">
        <v>40</v>
      </c>
      <c r="C18" s="930"/>
      <c r="D18" s="932">
        <f t="shared" si="0"/>
        <v>31237</v>
      </c>
      <c r="E18" s="933">
        <f t="shared" si="1"/>
        <v>6.1190109130229517</v>
      </c>
      <c r="F18" s="930"/>
      <c r="G18" s="932">
        <v>5334</v>
      </c>
      <c r="H18" s="933">
        <v>17.075903575887569</v>
      </c>
      <c r="I18" s="932">
        <v>998</v>
      </c>
      <c r="J18" s="933">
        <v>18.710161229846271</v>
      </c>
      <c r="K18" s="930"/>
      <c r="L18" s="932">
        <v>9407</v>
      </c>
      <c r="M18" s="933">
        <v>30.114927809968943</v>
      </c>
      <c r="N18" s="932">
        <v>3111</v>
      </c>
      <c r="O18" s="933">
        <v>33.071117253109392</v>
      </c>
      <c r="P18" s="930"/>
      <c r="Q18" s="932">
        <v>16496</v>
      </c>
      <c r="R18" s="933">
        <v>52.809168614143488</v>
      </c>
      <c r="S18" s="932">
        <v>8545</v>
      </c>
      <c r="T18" s="933">
        <f t="shared" si="2"/>
        <v>51.800436469447142</v>
      </c>
    </row>
    <row r="19" spans="1:20" s="331" customFormat="1" ht="18" customHeight="1" x14ac:dyDescent="0.25">
      <c r="A19" s="330"/>
      <c r="B19" s="931" t="s">
        <v>41</v>
      </c>
      <c r="C19" s="930"/>
      <c r="D19" s="932">
        <f t="shared" si="0"/>
        <v>35483</v>
      </c>
      <c r="E19" s="933">
        <f t="shared" si="1"/>
        <v>6.9507591710725558</v>
      </c>
      <c r="F19" s="930"/>
      <c r="G19" s="932">
        <v>4063</v>
      </c>
      <c r="H19" s="933">
        <v>11.45055378632021</v>
      </c>
      <c r="I19" s="932">
        <v>17</v>
      </c>
      <c r="J19" s="933">
        <v>0.41841004184100417</v>
      </c>
      <c r="K19" s="930"/>
      <c r="L19" s="932">
        <v>12439</v>
      </c>
      <c r="M19" s="933">
        <v>35.056224107318997</v>
      </c>
      <c r="N19" s="932">
        <v>43</v>
      </c>
      <c r="O19" s="933">
        <v>0.34568695232735752</v>
      </c>
      <c r="P19" s="930"/>
      <c r="Q19" s="932">
        <v>18981</v>
      </c>
      <c r="R19" s="933">
        <v>53.493222106360797</v>
      </c>
      <c r="S19" s="932">
        <v>27</v>
      </c>
      <c r="T19" s="933">
        <f t="shared" si="2"/>
        <v>0.14224751066856331</v>
      </c>
    </row>
    <row r="20" spans="1:20" s="331" customFormat="1" ht="18" customHeight="1" x14ac:dyDescent="0.25">
      <c r="A20" s="330"/>
      <c r="B20" s="931" t="s">
        <v>3</v>
      </c>
      <c r="C20" s="930"/>
      <c r="D20" s="932">
        <f t="shared" si="0"/>
        <v>82784</v>
      </c>
      <c r="E20" s="933">
        <f t="shared" si="1"/>
        <v>16.216544464055193</v>
      </c>
      <c r="F20" s="930"/>
      <c r="G20" s="932">
        <v>20105</v>
      </c>
      <c r="H20" s="933">
        <v>24.286093931194433</v>
      </c>
      <c r="I20" s="932">
        <v>1270</v>
      </c>
      <c r="J20" s="933">
        <v>6.3168366078090026</v>
      </c>
      <c r="K20" s="930"/>
      <c r="L20" s="932">
        <v>30196</v>
      </c>
      <c r="M20" s="933">
        <v>36.475647468109777</v>
      </c>
      <c r="N20" s="932">
        <v>3107</v>
      </c>
      <c r="O20" s="933">
        <v>10.289442310239767</v>
      </c>
      <c r="P20" s="930"/>
      <c r="Q20" s="932">
        <v>32483</v>
      </c>
      <c r="R20" s="933">
        <v>39.238258600695787</v>
      </c>
      <c r="S20" s="932">
        <v>5143</v>
      </c>
      <c r="T20" s="933">
        <f t="shared" si="2"/>
        <v>15.83289720777022</v>
      </c>
    </row>
    <row r="21" spans="1:20" s="331" customFormat="1" ht="18" customHeight="1" x14ac:dyDescent="0.25">
      <c r="A21" s="330"/>
      <c r="B21" s="931" t="s">
        <v>2</v>
      </c>
      <c r="C21" s="930"/>
      <c r="D21" s="932">
        <f t="shared" si="0"/>
        <v>6924</v>
      </c>
      <c r="E21" s="933">
        <f t="shared" si="1"/>
        <v>1.3563412479358108</v>
      </c>
      <c r="F21" s="930"/>
      <c r="G21" s="932">
        <v>1030</v>
      </c>
      <c r="H21" s="933">
        <v>14.875794338532641</v>
      </c>
      <c r="I21" s="932">
        <v>98</v>
      </c>
      <c r="J21" s="933">
        <v>9.5145631067961158</v>
      </c>
      <c r="K21" s="930"/>
      <c r="L21" s="932">
        <v>2224</v>
      </c>
      <c r="M21" s="933">
        <v>32.12016175621028</v>
      </c>
      <c r="N21" s="932">
        <v>250</v>
      </c>
      <c r="O21" s="933">
        <v>11.241007194244604</v>
      </c>
      <c r="P21" s="930"/>
      <c r="Q21" s="932">
        <v>3670</v>
      </c>
      <c r="R21" s="933">
        <v>53.004043905257078</v>
      </c>
      <c r="S21" s="932">
        <v>632</v>
      </c>
      <c r="T21" s="933">
        <f t="shared" si="2"/>
        <v>17.220708446866485</v>
      </c>
    </row>
    <row r="22" spans="1:20" s="331" customFormat="1" ht="18" customHeight="1" x14ac:dyDescent="0.25">
      <c r="A22" s="330"/>
      <c r="B22" s="931" t="s">
        <v>35</v>
      </c>
      <c r="C22" s="930"/>
      <c r="D22" s="932">
        <f t="shared" si="0"/>
        <v>20502</v>
      </c>
      <c r="E22" s="933">
        <f t="shared" si="1"/>
        <v>4.0161334871721541</v>
      </c>
      <c r="F22" s="930"/>
      <c r="G22" s="932">
        <v>5992</v>
      </c>
      <c r="H22" s="933">
        <v>29.226416934933177</v>
      </c>
      <c r="I22" s="932">
        <v>10</v>
      </c>
      <c r="J22" s="933">
        <v>0.16688918558077437</v>
      </c>
      <c r="K22" s="930"/>
      <c r="L22" s="932">
        <v>6910</v>
      </c>
      <c r="M22" s="933">
        <v>33.704028875231685</v>
      </c>
      <c r="N22" s="932">
        <v>42</v>
      </c>
      <c r="O22" s="933">
        <v>0.6078147612156295</v>
      </c>
      <c r="P22" s="930"/>
      <c r="Q22" s="932">
        <v>7600</v>
      </c>
      <c r="R22" s="933">
        <v>37.069554189835138</v>
      </c>
      <c r="S22" s="932">
        <v>115</v>
      </c>
      <c r="T22" s="933">
        <f t="shared" si="2"/>
        <v>1.513157894736842</v>
      </c>
    </row>
    <row r="23" spans="1:20" s="331" customFormat="1" ht="18" customHeight="1" x14ac:dyDescent="0.25">
      <c r="A23" s="330"/>
      <c r="B23" s="931" t="s">
        <v>42</v>
      </c>
      <c r="C23" s="930"/>
      <c r="D23" s="932">
        <f t="shared" si="0"/>
        <v>79083</v>
      </c>
      <c r="E23" s="933">
        <f t="shared" si="1"/>
        <v>15.491556168473098</v>
      </c>
      <c r="F23" s="930"/>
      <c r="G23" s="932">
        <v>17314</v>
      </c>
      <c r="H23" s="933">
        <v>21.893453713187412</v>
      </c>
      <c r="I23" s="932">
        <v>2080</v>
      </c>
      <c r="J23" s="933">
        <v>12.013399561048862</v>
      </c>
      <c r="K23" s="930"/>
      <c r="L23" s="932">
        <v>29665</v>
      </c>
      <c r="M23" s="933">
        <v>37.511222386606477</v>
      </c>
      <c r="N23" s="932">
        <v>6067</v>
      </c>
      <c r="O23" s="933">
        <v>20.45171077026799</v>
      </c>
      <c r="P23" s="930"/>
      <c r="Q23" s="932">
        <v>32104</v>
      </c>
      <c r="R23" s="933">
        <v>40.595323900206118</v>
      </c>
      <c r="S23" s="932">
        <v>13144</v>
      </c>
      <c r="T23" s="933">
        <f t="shared" si="2"/>
        <v>40.941938699227507</v>
      </c>
    </row>
    <row r="24" spans="1:20" s="331" customFormat="1" ht="18" customHeight="1" x14ac:dyDescent="0.25">
      <c r="A24" s="330">
        <v>47094</v>
      </c>
      <c r="B24" s="931" t="s">
        <v>43</v>
      </c>
      <c r="C24" s="930"/>
      <c r="D24" s="932">
        <f t="shared" si="0"/>
        <v>12623</v>
      </c>
      <c r="E24" s="933">
        <f t="shared" si="1"/>
        <v>2.4727174426189689</v>
      </c>
      <c r="F24" s="930"/>
      <c r="G24" s="932">
        <v>2212</v>
      </c>
      <c r="H24" s="933">
        <v>17.523568089994455</v>
      </c>
      <c r="I24" s="932">
        <v>293</v>
      </c>
      <c r="J24" s="933">
        <v>13.245931283905968</v>
      </c>
      <c r="K24" s="930"/>
      <c r="L24" s="932">
        <v>4395</v>
      </c>
      <c r="M24" s="933">
        <v>34.817396815337084</v>
      </c>
      <c r="N24" s="932">
        <v>882</v>
      </c>
      <c r="O24" s="933">
        <v>20.068259385665531</v>
      </c>
      <c r="P24" s="930"/>
      <c r="Q24" s="932">
        <v>6016</v>
      </c>
      <c r="R24" s="933">
        <v>47.659035094668461</v>
      </c>
      <c r="S24" s="932">
        <v>1703</v>
      </c>
      <c r="T24" s="933">
        <f t="shared" si="2"/>
        <v>28.307845744680847</v>
      </c>
    </row>
    <row r="25" spans="1:20" s="331" customFormat="1" ht="18" customHeight="1" x14ac:dyDescent="0.25">
      <c r="B25" s="931" t="s">
        <v>44</v>
      </c>
      <c r="C25" s="930"/>
      <c r="D25" s="932">
        <f t="shared" si="0"/>
        <v>3419</v>
      </c>
      <c r="E25" s="933">
        <f t="shared" si="1"/>
        <v>0.66974736087413878</v>
      </c>
      <c r="F25" s="930"/>
      <c r="G25" s="932">
        <v>350</v>
      </c>
      <c r="H25" s="933">
        <v>10.236911377595789</v>
      </c>
      <c r="I25" s="932">
        <v>3</v>
      </c>
      <c r="J25" s="933">
        <v>0.85714285714285721</v>
      </c>
      <c r="K25" s="930"/>
      <c r="L25" s="932">
        <v>1117</v>
      </c>
      <c r="M25" s="933">
        <v>32.670371453641415</v>
      </c>
      <c r="N25" s="932">
        <v>5</v>
      </c>
      <c r="O25" s="933">
        <v>0.44762757385854968</v>
      </c>
      <c r="P25" s="930"/>
      <c r="Q25" s="932">
        <v>1952</v>
      </c>
      <c r="R25" s="933">
        <v>57.092717168762796</v>
      </c>
      <c r="S25" s="932">
        <v>10</v>
      </c>
      <c r="T25" s="933">
        <f t="shared" si="2"/>
        <v>0.51229508196721307</v>
      </c>
    </row>
    <row r="26" spans="1:20" s="331" customFormat="1" ht="18" customHeight="1" x14ac:dyDescent="0.25">
      <c r="B26" s="931" t="s">
        <v>45</v>
      </c>
      <c r="C26" s="930"/>
      <c r="D26" s="932">
        <f t="shared" si="0"/>
        <v>26126</v>
      </c>
      <c r="E26" s="933">
        <f t="shared" si="1"/>
        <v>5.117817943901068</v>
      </c>
      <c r="F26" s="930"/>
      <c r="G26" s="932">
        <v>4483</v>
      </c>
      <c r="H26" s="933">
        <v>17.159151802801805</v>
      </c>
      <c r="I26" s="932">
        <v>588</v>
      </c>
      <c r="J26" s="933">
        <v>13.116216819094356</v>
      </c>
      <c r="K26" s="930"/>
      <c r="L26" s="932">
        <v>8408</v>
      </c>
      <c r="M26" s="933">
        <v>32.182500191380235</v>
      </c>
      <c r="N26" s="932">
        <v>1653</v>
      </c>
      <c r="O26" s="933">
        <v>19.659847764034254</v>
      </c>
      <c r="P26" s="930"/>
      <c r="Q26" s="932">
        <v>13235</v>
      </c>
      <c r="R26" s="933">
        <v>50.658348005817956</v>
      </c>
      <c r="S26" s="932">
        <v>4218</v>
      </c>
      <c r="T26" s="933">
        <f t="shared" si="2"/>
        <v>31.870041556479034</v>
      </c>
    </row>
    <row r="27" spans="1:20" s="331" customFormat="1" ht="18" customHeight="1" x14ac:dyDescent="0.25">
      <c r="B27" s="931" t="s">
        <v>46</v>
      </c>
      <c r="C27" s="930"/>
      <c r="D27" s="932">
        <f t="shared" si="0"/>
        <v>3738</v>
      </c>
      <c r="E27" s="933">
        <f t="shared" si="1"/>
        <v>0.73223621963952346</v>
      </c>
      <c r="F27" s="930"/>
      <c r="G27" s="932">
        <v>488</v>
      </c>
      <c r="H27" s="933">
        <v>13.055109684323169</v>
      </c>
      <c r="I27" s="932">
        <v>144</v>
      </c>
      <c r="J27" s="933">
        <v>29.508196721311474</v>
      </c>
      <c r="K27" s="930"/>
      <c r="L27" s="932">
        <v>1273</v>
      </c>
      <c r="M27" s="933">
        <v>34.055644729802033</v>
      </c>
      <c r="N27" s="932">
        <v>452</v>
      </c>
      <c r="O27" s="933">
        <v>35.506677140612723</v>
      </c>
      <c r="P27" s="930"/>
      <c r="Q27" s="932">
        <v>1977</v>
      </c>
      <c r="R27" s="933">
        <v>52.889245585874804</v>
      </c>
      <c r="S27" s="932">
        <v>993</v>
      </c>
      <c r="T27" s="933">
        <f t="shared" si="2"/>
        <v>50.22761760242792</v>
      </c>
    </row>
    <row r="28" spans="1:20" s="331" customFormat="1" ht="18" customHeight="1" x14ac:dyDescent="0.25">
      <c r="B28" s="953" t="s">
        <v>1</v>
      </c>
      <c r="C28" s="930"/>
      <c r="D28" s="954">
        <f t="shared" si="0"/>
        <v>791</v>
      </c>
      <c r="E28" s="955">
        <f t="shared" si="1"/>
        <v>0.15494886295742727</v>
      </c>
      <c r="F28" s="930"/>
      <c r="G28" s="954">
        <v>192</v>
      </c>
      <c r="H28" s="955">
        <v>24.273072060682679</v>
      </c>
      <c r="I28" s="954">
        <v>9</v>
      </c>
      <c r="J28" s="955">
        <v>4.6875</v>
      </c>
      <c r="K28" s="930"/>
      <c r="L28" s="954">
        <v>276</v>
      </c>
      <c r="M28" s="955">
        <v>34.892541087231358</v>
      </c>
      <c r="N28" s="954">
        <v>28</v>
      </c>
      <c r="O28" s="955">
        <v>10.144927536231885</v>
      </c>
      <c r="P28" s="930"/>
      <c r="Q28" s="954">
        <v>323</v>
      </c>
      <c r="R28" s="955">
        <v>40.83438685208597</v>
      </c>
      <c r="S28" s="954">
        <v>64</v>
      </c>
      <c r="T28" s="955">
        <f t="shared" si="2"/>
        <v>19.814241486068113</v>
      </c>
    </row>
    <row r="29" spans="1:20" s="319" customFormat="1" ht="18" customHeight="1" x14ac:dyDescent="0.25">
      <c r="B29" s="1288" t="s">
        <v>0</v>
      </c>
      <c r="C29" s="1281"/>
      <c r="D29" s="1289">
        <f>SUM(D11:D28)</f>
        <v>510491</v>
      </c>
      <c r="E29" s="1290">
        <f t="shared" si="1"/>
        <v>100</v>
      </c>
      <c r="F29" s="1281"/>
      <c r="G29" s="1289">
        <f>SUM(G11:G28)</f>
        <v>98095</v>
      </c>
      <c r="H29" s="1290">
        <f t="shared" ref="H29" si="3">G29/$D29*100</f>
        <v>19.215813794954268</v>
      </c>
      <c r="I29" s="1289">
        <f>SUM(I11:I28)</f>
        <v>6066</v>
      </c>
      <c r="J29" s="1290">
        <f t="shared" ref="J29" si="4">I29/G29*100</f>
        <v>6.1838014169937301</v>
      </c>
      <c r="K29" s="1281"/>
      <c r="L29" s="1289">
        <f>SUM(L11:L28)</f>
        <v>187789</v>
      </c>
      <c r="M29" s="1290">
        <f t="shared" ref="M29" si="5">L29/$D29*100</f>
        <v>36.785957049193811</v>
      </c>
      <c r="N29" s="1289">
        <f>SUM(N11:N28)</f>
        <v>17199</v>
      </c>
      <c r="O29" s="1290">
        <f t="shared" ref="O29" si="6">N29/L29*100</f>
        <v>9.1586834159615318</v>
      </c>
      <c r="P29" s="1281"/>
      <c r="Q29" s="1289">
        <f>SUM(Q11:Q28)</f>
        <v>224607</v>
      </c>
      <c r="R29" s="1290">
        <f t="shared" ref="R29" si="7">Q29/$D29*100</f>
        <v>43.998229155851917</v>
      </c>
      <c r="S29" s="1289">
        <f>SUM(S11:S28)</f>
        <v>42346</v>
      </c>
      <c r="T29" s="1290">
        <f t="shared" si="2"/>
        <v>18.853375006121802</v>
      </c>
    </row>
    <row r="30" spans="1:20" s="328" customFormat="1" ht="6.75" customHeight="1" x14ac:dyDescent="0.25">
      <c r="B30" s="1608"/>
      <c r="C30" s="1608"/>
      <c r="D30" s="1608"/>
      <c r="E30" s="1608"/>
      <c r="F30" s="779"/>
    </row>
    <row r="31" spans="1:20" x14ac:dyDescent="0.35">
      <c r="B31" s="1609"/>
      <c r="C31" s="1609"/>
      <c r="D31" s="1609"/>
      <c r="E31" s="1609"/>
      <c r="F31" s="1609"/>
      <c r="G31" s="1609"/>
      <c r="H31" s="1609"/>
      <c r="I31" s="1609"/>
      <c r="J31" s="1609"/>
      <c r="K31" s="1609"/>
      <c r="L31" s="1609"/>
      <c r="M31" s="1609"/>
      <c r="N31" s="1609"/>
      <c r="O31" s="1609"/>
      <c r="P31" s="1609"/>
      <c r="Q31" s="1609"/>
      <c r="R31" s="1609"/>
    </row>
    <row r="32" spans="1:20" x14ac:dyDescent="0.35">
      <c r="G32" s="935"/>
      <c r="L32" s="935"/>
    </row>
    <row r="33" spans="2:12" x14ac:dyDescent="0.35">
      <c r="B33" s="935"/>
      <c r="L33" s="935"/>
    </row>
  </sheetData>
  <mergeCells count="17">
    <mergeCell ref="B2:E2"/>
    <mergeCell ref="G2:R2"/>
    <mergeCell ref="B7:B9"/>
    <mergeCell ref="D7:E8"/>
    <mergeCell ref="G7:J7"/>
    <mergeCell ref="L7:O7"/>
    <mergeCell ref="Q7:T7"/>
    <mergeCell ref="G8:H8"/>
    <mergeCell ref="I8:J8"/>
    <mergeCell ref="L8:M8"/>
    <mergeCell ref="N8:O8"/>
    <mergeCell ref="Q8:R8"/>
    <mergeCell ref="S8:T8"/>
    <mergeCell ref="B4:T4"/>
    <mergeCell ref="B5:T5"/>
    <mergeCell ref="B30:E30"/>
    <mergeCell ref="B31:R31"/>
  </mergeCells>
  <printOptions horizontalCentered="1"/>
  <pageMargins left="0" right="0" top="0.43307086614173229" bottom="0.43307086614173229" header="0" footer="0"/>
  <pageSetup paperSize="9" scale="96" orientation="landscape" horizontalDpi="300" verticalDpi="300" r:id="rId1"/>
  <headerFooter alignWithMargins="0"/>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Hoja60">
    <pageSetUpPr fitToPage="1"/>
  </sheetPr>
  <dimension ref="A1:V33"/>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80</v>
      </c>
    </row>
    <row r="2" spans="1:22" s="343" customFormat="1" ht="49.5" customHeight="1" x14ac:dyDescent="0.35">
      <c r="B2" s="1392"/>
      <c r="C2" s="1392"/>
      <c r="D2" s="1392"/>
      <c r="E2" s="1392"/>
      <c r="F2" s="344"/>
      <c r="G2" s="1590"/>
      <c r="H2" s="1590"/>
      <c r="I2" s="1590"/>
      <c r="J2" s="1590"/>
      <c r="K2" s="1590"/>
      <c r="L2" s="1590"/>
      <c r="M2" s="1590"/>
      <c r="N2" s="1590"/>
      <c r="O2" s="1590"/>
      <c r="P2" s="1590"/>
      <c r="Q2" s="1590"/>
      <c r="R2" s="1590"/>
      <c r="T2" s="344"/>
    </row>
    <row r="3" spans="1:22" s="343" customFormat="1" ht="3" customHeight="1" x14ac:dyDescent="0.35">
      <c r="B3" s="344"/>
      <c r="C3" s="344"/>
      <c r="D3" s="344"/>
      <c r="E3" s="344"/>
      <c r="F3" s="344"/>
      <c r="L3" s="344"/>
      <c r="Q3" s="344"/>
      <c r="T3" s="344"/>
    </row>
    <row r="4" spans="1:22" s="345" customFormat="1" ht="15" customHeight="1" x14ac:dyDescent="0.25">
      <c r="B4" s="1419" t="s">
        <v>436</v>
      </c>
      <c r="C4" s="1419"/>
      <c r="D4" s="1419"/>
      <c r="E4" s="1419"/>
      <c r="F4" s="1419"/>
      <c r="G4" s="1419"/>
      <c r="H4" s="1419"/>
      <c r="I4" s="1419"/>
      <c r="J4" s="1419"/>
      <c r="K4" s="1419"/>
      <c r="L4" s="1419"/>
      <c r="M4" s="1419"/>
      <c r="N4" s="1419"/>
      <c r="O4" s="1419"/>
      <c r="P4" s="1419"/>
      <c r="Q4" s="1419"/>
      <c r="R4" s="1419"/>
      <c r="S4" s="1419"/>
      <c r="T4" s="1419"/>
      <c r="U4" s="924"/>
    </row>
    <row r="5" spans="1:22" s="345" customFormat="1" ht="15" customHeight="1" x14ac:dyDescent="0.25">
      <c r="B5" s="1420" t="str">
        <f>porsaad!$B$6</f>
        <v>Situación a 30 de noviembre de 2024</v>
      </c>
      <c r="C5" s="1420"/>
      <c r="D5" s="1420"/>
      <c r="E5" s="1420"/>
      <c r="F5" s="1420"/>
      <c r="G5" s="1420"/>
      <c r="H5" s="1420"/>
      <c r="I5" s="1420"/>
      <c r="J5" s="1420"/>
      <c r="K5" s="1420"/>
      <c r="L5" s="1420"/>
      <c r="M5" s="1420"/>
      <c r="N5" s="1420"/>
      <c r="O5" s="1420"/>
      <c r="P5" s="1420"/>
      <c r="Q5" s="1420"/>
      <c r="R5" s="1420"/>
      <c r="S5" s="1420"/>
      <c r="T5" s="1420"/>
      <c r="U5" s="925"/>
      <c r="V5" s="875"/>
    </row>
    <row r="6" spans="1:22" s="345" customFormat="1" ht="4.5" customHeight="1" x14ac:dyDescent="0.25"/>
    <row r="7" spans="1:22" s="322" customFormat="1" ht="15" customHeight="1" x14ac:dyDescent="0.25">
      <c r="A7" s="316"/>
      <c r="B7" s="1591" t="s">
        <v>12</v>
      </c>
      <c r="C7" s="920"/>
      <c r="D7" s="1610" t="s">
        <v>74</v>
      </c>
      <c r="E7" s="1596"/>
      <c r="F7" s="920"/>
      <c r="G7" s="1612" t="s">
        <v>31</v>
      </c>
      <c r="H7" s="1613"/>
      <c r="I7" s="1613"/>
      <c r="J7" s="1614"/>
      <c r="K7" s="921"/>
      <c r="L7" s="1612" t="s">
        <v>49</v>
      </c>
      <c r="M7" s="1613"/>
      <c r="N7" s="1613"/>
      <c r="O7" s="1614"/>
      <c r="P7" s="921"/>
      <c r="Q7" s="1612" t="s">
        <v>50</v>
      </c>
      <c r="R7" s="1613"/>
      <c r="S7" s="1613"/>
      <c r="T7" s="1614"/>
    </row>
    <row r="8" spans="1:22" s="322" customFormat="1" ht="35.25" customHeight="1" x14ac:dyDescent="0.25">
      <c r="A8" s="316"/>
      <c r="B8" s="1592"/>
      <c r="C8" s="920"/>
      <c r="D8" s="1611"/>
      <c r="E8" s="1599"/>
      <c r="F8" s="920"/>
      <c r="G8" s="1615" t="s">
        <v>69</v>
      </c>
      <c r="H8" s="1616"/>
      <c r="I8" s="1606" t="s">
        <v>129</v>
      </c>
      <c r="J8" s="1607"/>
      <c r="K8" s="957"/>
      <c r="L8" s="1617" t="s">
        <v>69</v>
      </c>
      <c r="M8" s="1618"/>
      <c r="N8" s="1606" t="s">
        <v>129</v>
      </c>
      <c r="O8" s="1607"/>
      <c r="P8" s="957"/>
      <c r="Q8" s="1617" t="s">
        <v>69</v>
      </c>
      <c r="R8" s="1618"/>
      <c r="S8" s="1606" t="s">
        <v>129</v>
      </c>
      <c r="T8" s="1607"/>
    </row>
    <row r="9" spans="1:22" s="322" customFormat="1" ht="29.25" customHeight="1" x14ac:dyDescent="0.25">
      <c r="A9" s="316"/>
      <c r="B9" s="1593"/>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159122</v>
      </c>
      <c r="E11" s="928">
        <f>D11/D$29*100</f>
        <v>45.269030420792994</v>
      </c>
      <c r="F11" s="930"/>
      <c r="G11" s="927">
        <v>30140</v>
      </c>
      <c r="H11" s="928">
        <v>18.941441158356483</v>
      </c>
      <c r="I11" s="927">
        <v>7812</v>
      </c>
      <c r="J11" s="928">
        <v>25.919044459190445</v>
      </c>
      <c r="K11" s="930"/>
      <c r="L11" s="927">
        <v>69293</v>
      </c>
      <c r="M11" s="928">
        <v>43.547089654478953</v>
      </c>
      <c r="N11" s="927">
        <v>17505</v>
      </c>
      <c r="O11" s="928">
        <v>25.26229200640757</v>
      </c>
      <c r="P11" s="930"/>
      <c r="Q11" s="927">
        <v>59689</v>
      </c>
      <c r="R11" s="928">
        <v>37.511469187164565</v>
      </c>
      <c r="S11" s="927">
        <v>15775</v>
      </c>
      <c r="T11" s="928">
        <f>IFERROR(S11/Q11*100,"-")</f>
        <v>26.428655196099783</v>
      </c>
    </row>
    <row r="12" spans="1:22" s="331" customFormat="1" ht="18" customHeight="1" x14ac:dyDescent="0.25">
      <c r="A12" s="330"/>
      <c r="B12" s="931" t="s">
        <v>7</v>
      </c>
      <c r="C12" s="930"/>
      <c r="D12" s="932">
        <f t="shared" ref="D12:D28" si="0">G12+L12+Q12</f>
        <v>5589</v>
      </c>
      <c r="E12" s="933">
        <f t="shared" ref="E12:E29" si="1">D12/D$29*100</f>
        <v>1.590029103592288</v>
      </c>
      <c r="F12" s="930"/>
      <c r="G12" s="932">
        <v>703</v>
      </c>
      <c r="H12" s="933">
        <v>12.578278761853642</v>
      </c>
      <c r="I12" s="932">
        <v>331</v>
      </c>
      <c r="J12" s="933">
        <v>47.083926031294453</v>
      </c>
      <c r="K12" s="930"/>
      <c r="L12" s="932">
        <v>1669</v>
      </c>
      <c r="M12" s="933">
        <v>29.862229379137588</v>
      </c>
      <c r="N12" s="932">
        <v>684</v>
      </c>
      <c r="O12" s="933">
        <v>40.982624325943675</v>
      </c>
      <c r="P12" s="930"/>
      <c r="Q12" s="932">
        <v>3217</v>
      </c>
      <c r="R12" s="933">
        <v>57.559491859008773</v>
      </c>
      <c r="S12" s="932">
        <v>1373</v>
      </c>
      <c r="T12" s="933">
        <f t="shared" ref="T12:T28" si="2">IFERROR(S12/Q12*100,"-")</f>
        <v>42.679515076157912</v>
      </c>
    </row>
    <row r="13" spans="1:22" s="331" customFormat="1" ht="18" customHeight="1" x14ac:dyDescent="0.25">
      <c r="A13" s="330"/>
      <c r="B13" s="931" t="s">
        <v>37</v>
      </c>
      <c r="C13" s="930"/>
      <c r="D13" s="932">
        <f t="shared" si="0"/>
        <v>7666</v>
      </c>
      <c r="E13" s="933">
        <f t="shared" si="1"/>
        <v>2.1809202197420792</v>
      </c>
      <c r="F13" s="930"/>
      <c r="G13" s="932">
        <v>948</v>
      </c>
      <c r="H13" s="933">
        <v>12.366292721106182</v>
      </c>
      <c r="I13" s="932">
        <v>686</v>
      </c>
      <c r="J13" s="933">
        <v>72.362869198312239</v>
      </c>
      <c r="K13" s="930"/>
      <c r="L13" s="932">
        <v>1961</v>
      </c>
      <c r="M13" s="933">
        <v>25.580485259587793</v>
      </c>
      <c r="N13" s="932">
        <v>1098</v>
      </c>
      <c r="O13" s="933">
        <v>55.991840897501277</v>
      </c>
      <c r="P13" s="930"/>
      <c r="Q13" s="932">
        <v>4757</v>
      </c>
      <c r="R13" s="933">
        <v>62.053222019306034</v>
      </c>
      <c r="S13" s="932">
        <v>2400</v>
      </c>
      <c r="T13" s="933">
        <f t="shared" si="2"/>
        <v>50.451965524490227</v>
      </c>
    </row>
    <row r="14" spans="1:22" s="331" customFormat="1" ht="18" customHeight="1" x14ac:dyDescent="0.25">
      <c r="A14" s="330"/>
      <c r="B14" s="931" t="s">
        <v>38</v>
      </c>
      <c r="C14" s="930"/>
      <c r="D14" s="932">
        <f t="shared" si="0"/>
        <v>2304</v>
      </c>
      <c r="E14" s="933">
        <f t="shared" si="1"/>
        <v>0.65547093481421204</v>
      </c>
      <c r="F14" s="930"/>
      <c r="G14" s="932">
        <v>592</v>
      </c>
      <c r="H14" s="933">
        <v>25.694444444444443</v>
      </c>
      <c r="I14" s="932">
        <v>45</v>
      </c>
      <c r="J14" s="933">
        <v>7.6013513513513518</v>
      </c>
      <c r="K14" s="930"/>
      <c r="L14" s="932">
        <v>887</v>
      </c>
      <c r="M14" s="933">
        <v>38.498263888888893</v>
      </c>
      <c r="N14" s="932">
        <v>53</v>
      </c>
      <c r="O14" s="933">
        <v>5.9751972942502816</v>
      </c>
      <c r="P14" s="930"/>
      <c r="Q14" s="932">
        <v>825</v>
      </c>
      <c r="R14" s="933">
        <v>35.807291666666671</v>
      </c>
      <c r="S14" s="932">
        <v>71</v>
      </c>
      <c r="T14" s="933">
        <f t="shared" si="2"/>
        <v>8.6060606060606055</v>
      </c>
    </row>
    <row r="15" spans="1:22" s="331" customFormat="1" ht="18" customHeight="1" x14ac:dyDescent="0.25">
      <c r="A15" s="330"/>
      <c r="B15" s="931" t="s">
        <v>6</v>
      </c>
      <c r="C15" s="930"/>
      <c r="D15" s="932">
        <f t="shared" si="0"/>
        <v>2759</v>
      </c>
      <c r="E15" s="933">
        <f t="shared" si="1"/>
        <v>0.78491506473628947</v>
      </c>
      <c r="F15" s="930"/>
      <c r="G15" s="932">
        <v>816</v>
      </c>
      <c r="H15" s="933">
        <v>29.57593330916999</v>
      </c>
      <c r="I15" s="932">
        <v>55</v>
      </c>
      <c r="J15" s="933">
        <v>6.7401960784313726</v>
      </c>
      <c r="K15" s="930"/>
      <c r="L15" s="932">
        <v>860</v>
      </c>
      <c r="M15" s="933">
        <v>31.170714026821312</v>
      </c>
      <c r="N15" s="932">
        <v>54</v>
      </c>
      <c r="O15" s="933">
        <v>6.279069767441861</v>
      </c>
      <c r="P15" s="930"/>
      <c r="Q15" s="932">
        <v>1083</v>
      </c>
      <c r="R15" s="933">
        <v>39.253352664008702</v>
      </c>
      <c r="S15" s="932">
        <v>75</v>
      </c>
      <c r="T15" s="933">
        <f t="shared" si="2"/>
        <v>6.9252077562326875</v>
      </c>
    </row>
    <row r="16" spans="1:22" s="331" customFormat="1" ht="18" customHeight="1" x14ac:dyDescent="0.25">
      <c r="A16" s="330"/>
      <c r="B16" s="931" t="s">
        <v>5</v>
      </c>
      <c r="C16" s="930"/>
      <c r="D16" s="932">
        <f t="shared" si="0"/>
        <v>1447</v>
      </c>
      <c r="E16" s="933">
        <f t="shared" si="1"/>
        <v>0.41166078241152992</v>
      </c>
      <c r="F16" s="930"/>
      <c r="G16" s="932">
        <v>425</v>
      </c>
      <c r="H16" s="933">
        <v>29.371112646855561</v>
      </c>
      <c r="I16" s="932">
        <v>136</v>
      </c>
      <c r="J16" s="933">
        <v>32</v>
      </c>
      <c r="K16" s="930"/>
      <c r="L16" s="932">
        <v>576</v>
      </c>
      <c r="M16" s="933">
        <v>39.80649619903248</v>
      </c>
      <c r="N16" s="932">
        <v>200</v>
      </c>
      <c r="O16" s="933">
        <v>34.722222222222221</v>
      </c>
      <c r="P16" s="930"/>
      <c r="Q16" s="932">
        <v>446</v>
      </c>
      <c r="R16" s="933">
        <v>30.822391154111955</v>
      </c>
      <c r="S16" s="932">
        <v>178</v>
      </c>
      <c r="T16" s="933">
        <f t="shared" si="2"/>
        <v>39.91031390134529</v>
      </c>
    </row>
    <row r="17" spans="1:20" s="331" customFormat="1" ht="18" customHeight="1" x14ac:dyDescent="0.25">
      <c r="A17" s="330"/>
      <c r="B17" s="931" t="s">
        <v>4</v>
      </c>
      <c r="C17" s="930"/>
      <c r="D17" s="932">
        <f t="shared" si="0"/>
        <v>20640</v>
      </c>
      <c r="E17" s="933">
        <f t="shared" si="1"/>
        <v>5.8719271243773168</v>
      </c>
      <c r="F17" s="930"/>
      <c r="G17" s="932">
        <v>3331</v>
      </c>
      <c r="H17" s="933">
        <v>16.138565891472865</v>
      </c>
      <c r="I17" s="932">
        <v>1844</v>
      </c>
      <c r="J17" s="933">
        <v>55.358751125788054</v>
      </c>
      <c r="K17" s="930"/>
      <c r="L17" s="932">
        <v>6709</v>
      </c>
      <c r="M17" s="933">
        <v>32.504844961240309</v>
      </c>
      <c r="N17" s="932">
        <v>2825</v>
      </c>
      <c r="O17" s="933">
        <v>42.107616634371745</v>
      </c>
      <c r="P17" s="930"/>
      <c r="Q17" s="932">
        <v>10600</v>
      </c>
      <c r="R17" s="933">
        <v>51.356589147286826</v>
      </c>
      <c r="S17" s="932">
        <v>4475</v>
      </c>
      <c r="T17" s="933">
        <f t="shared" si="2"/>
        <v>42.216981132075468</v>
      </c>
    </row>
    <row r="18" spans="1:20" s="331" customFormat="1" ht="18" customHeight="1" x14ac:dyDescent="0.25">
      <c r="A18" s="330"/>
      <c r="B18" s="931" t="s">
        <v>40</v>
      </c>
      <c r="C18" s="930"/>
      <c r="D18" s="932">
        <f t="shared" si="0"/>
        <v>15629</v>
      </c>
      <c r="E18" s="933">
        <f t="shared" si="1"/>
        <v>4.446334739675053</v>
      </c>
      <c r="F18" s="930"/>
      <c r="G18" s="932">
        <v>2890</v>
      </c>
      <c r="H18" s="933">
        <v>18.491266235843622</v>
      </c>
      <c r="I18" s="932">
        <v>614</v>
      </c>
      <c r="J18" s="933">
        <v>21.245674740484429</v>
      </c>
      <c r="K18" s="930"/>
      <c r="L18" s="932">
        <v>4603</v>
      </c>
      <c r="M18" s="933">
        <v>29.451660374944016</v>
      </c>
      <c r="N18" s="932">
        <v>1309</v>
      </c>
      <c r="O18" s="933">
        <v>28.437975233543337</v>
      </c>
      <c r="P18" s="930"/>
      <c r="Q18" s="932">
        <v>8136</v>
      </c>
      <c r="R18" s="933">
        <v>52.057073389212363</v>
      </c>
      <c r="S18" s="932">
        <v>2970</v>
      </c>
      <c r="T18" s="933">
        <f t="shared" si="2"/>
        <v>36.504424778761063</v>
      </c>
    </row>
    <row r="19" spans="1:20" s="331" customFormat="1" ht="18" customHeight="1" x14ac:dyDescent="0.25">
      <c r="A19" s="330"/>
      <c r="B19" s="931" t="s">
        <v>41</v>
      </c>
      <c r="C19" s="930"/>
      <c r="D19" s="932">
        <f t="shared" si="0"/>
        <v>33809</v>
      </c>
      <c r="E19" s="933">
        <f t="shared" si="1"/>
        <v>9.6184100846934442</v>
      </c>
      <c r="F19" s="930"/>
      <c r="G19" s="932">
        <v>5847</v>
      </c>
      <c r="H19" s="933">
        <v>17.294211600461416</v>
      </c>
      <c r="I19" s="932">
        <v>991</v>
      </c>
      <c r="J19" s="933">
        <v>16.948862664614332</v>
      </c>
      <c r="K19" s="930"/>
      <c r="L19" s="932">
        <v>13340</v>
      </c>
      <c r="M19" s="933">
        <v>39.456949333017839</v>
      </c>
      <c r="N19" s="932">
        <v>3639</v>
      </c>
      <c r="O19" s="933">
        <v>27.278860569715143</v>
      </c>
      <c r="P19" s="930"/>
      <c r="Q19" s="932">
        <v>14622</v>
      </c>
      <c r="R19" s="933">
        <v>43.248839066520752</v>
      </c>
      <c r="S19" s="932">
        <v>7877</v>
      </c>
      <c r="T19" s="933">
        <f t="shared" si="2"/>
        <v>53.870879496648882</v>
      </c>
    </row>
    <row r="20" spans="1:20" s="331" customFormat="1" ht="18" customHeight="1" x14ac:dyDescent="0.25">
      <c r="A20" s="330"/>
      <c r="B20" s="931" t="s">
        <v>3</v>
      </c>
      <c r="C20" s="930"/>
      <c r="D20" s="932">
        <f t="shared" si="0"/>
        <v>6085</v>
      </c>
      <c r="E20" s="933">
        <f t="shared" si="1"/>
        <v>1.7311374298370141</v>
      </c>
      <c r="F20" s="930"/>
      <c r="G20" s="932">
        <v>1089</v>
      </c>
      <c r="H20" s="933">
        <v>17.896466721446181</v>
      </c>
      <c r="I20" s="932">
        <v>285</v>
      </c>
      <c r="J20" s="933">
        <v>26.170798898071624</v>
      </c>
      <c r="K20" s="930"/>
      <c r="L20" s="932">
        <v>2071</v>
      </c>
      <c r="M20" s="933">
        <v>34.034511092851275</v>
      </c>
      <c r="N20" s="932">
        <v>485</v>
      </c>
      <c r="O20" s="933">
        <v>23.418638338966684</v>
      </c>
      <c r="P20" s="930"/>
      <c r="Q20" s="932">
        <v>2925</v>
      </c>
      <c r="R20" s="933">
        <v>48.069022185702551</v>
      </c>
      <c r="S20" s="932">
        <v>656</v>
      </c>
      <c r="T20" s="933">
        <f t="shared" si="2"/>
        <v>22.427350427350429</v>
      </c>
    </row>
    <row r="21" spans="1:20" s="331" customFormat="1" ht="18" customHeight="1" x14ac:dyDescent="0.25">
      <c r="A21" s="330"/>
      <c r="B21" s="931" t="s">
        <v>2</v>
      </c>
      <c r="C21" s="930"/>
      <c r="D21" s="932">
        <f t="shared" si="0"/>
        <v>941</v>
      </c>
      <c r="E21" s="933">
        <f t="shared" si="1"/>
        <v>0.26770753023445032</v>
      </c>
      <c r="F21" s="930"/>
      <c r="G21" s="932">
        <v>202</v>
      </c>
      <c r="H21" s="933">
        <v>21.46652497343252</v>
      </c>
      <c r="I21" s="932">
        <v>128</v>
      </c>
      <c r="J21" s="933">
        <v>63.366336633663366</v>
      </c>
      <c r="K21" s="930"/>
      <c r="L21" s="932">
        <v>296</v>
      </c>
      <c r="M21" s="933">
        <v>31.455897980871413</v>
      </c>
      <c r="N21" s="932">
        <v>159</v>
      </c>
      <c r="O21" s="933">
        <v>53.716216216216218</v>
      </c>
      <c r="P21" s="930"/>
      <c r="Q21" s="932">
        <v>443</v>
      </c>
      <c r="R21" s="933">
        <v>47.077577045696067</v>
      </c>
      <c r="S21" s="932">
        <v>256</v>
      </c>
      <c r="T21" s="933">
        <f t="shared" si="2"/>
        <v>57.787810383747171</v>
      </c>
    </row>
    <row r="22" spans="1:20" s="331" customFormat="1" ht="18" customHeight="1" x14ac:dyDescent="0.25">
      <c r="A22" s="330"/>
      <c r="B22" s="931" t="s">
        <v>35</v>
      </c>
      <c r="C22" s="930"/>
      <c r="D22" s="932">
        <f t="shared" si="0"/>
        <v>24768</v>
      </c>
      <c r="E22" s="933">
        <f t="shared" si="1"/>
        <v>7.0463125492527796</v>
      </c>
      <c r="F22" s="930"/>
      <c r="G22" s="932">
        <v>8735</v>
      </c>
      <c r="H22" s="933">
        <v>35.267280361757109</v>
      </c>
      <c r="I22" s="932">
        <v>4717</v>
      </c>
      <c r="J22" s="933">
        <v>54.001144819690893</v>
      </c>
      <c r="K22" s="930"/>
      <c r="L22" s="932">
        <v>8595</v>
      </c>
      <c r="M22" s="933">
        <v>34.702034883720927</v>
      </c>
      <c r="N22" s="932">
        <v>4777</v>
      </c>
      <c r="O22" s="933">
        <v>55.578824898196622</v>
      </c>
      <c r="P22" s="930"/>
      <c r="Q22" s="932">
        <v>7438</v>
      </c>
      <c r="R22" s="933">
        <v>30.030684754521964</v>
      </c>
      <c r="S22" s="932">
        <v>3928</v>
      </c>
      <c r="T22" s="933">
        <f t="shared" si="2"/>
        <v>52.809895133100291</v>
      </c>
    </row>
    <row r="23" spans="1:20" s="331" customFormat="1" ht="18" customHeight="1" x14ac:dyDescent="0.25">
      <c r="A23" s="330"/>
      <c r="B23" s="931" t="s">
        <v>42</v>
      </c>
      <c r="C23" s="930"/>
      <c r="D23" s="932">
        <f t="shared" si="0"/>
        <v>54744</v>
      </c>
      <c r="E23" s="933">
        <f t="shared" si="1"/>
        <v>15.574262524075186</v>
      </c>
      <c r="F23" s="930"/>
      <c r="G23" s="932">
        <v>15031</v>
      </c>
      <c r="H23" s="933">
        <v>27.456890252813093</v>
      </c>
      <c r="I23" s="932">
        <v>2851</v>
      </c>
      <c r="J23" s="933">
        <v>18.967467234382276</v>
      </c>
      <c r="K23" s="930"/>
      <c r="L23" s="932">
        <v>21693</v>
      </c>
      <c r="M23" s="933">
        <v>39.626260412099953</v>
      </c>
      <c r="N23" s="932">
        <v>4008</v>
      </c>
      <c r="O23" s="933">
        <v>18.476006084912182</v>
      </c>
      <c r="P23" s="930"/>
      <c r="Q23" s="932">
        <v>18020</v>
      </c>
      <c r="R23" s="933">
        <v>32.916849335086951</v>
      </c>
      <c r="S23" s="932">
        <v>4081</v>
      </c>
      <c r="T23" s="933">
        <f t="shared" si="2"/>
        <v>22.647058823529413</v>
      </c>
    </row>
    <row r="24" spans="1:20" s="331" customFormat="1" ht="18" customHeight="1" x14ac:dyDescent="0.25">
      <c r="A24" s="330">
        <v>47094</v>
      </c>
      <c r="B24" s="931" t="s">
        <v>43</v>
      </c>
      <c r="C24" s="930"/>
      <c r="D24" s="932">
        <f t="shared" si="0"/>
        <v>3892</v>
      </c>
      <c r="E24" s="933">
        <f t="shared" si="1"/>
        <v>1.1072451728719244</v>
      </c>
      <c r="F24" s="930"/>
      <c r="G24" s="932">
        <v>536</v>
      </c>
      <c r="H24" s="933">
        <v>13.771839671120247</v>
      </c>
      <c r="I24" s="932">
        <v>231</v>
      </c>
      <c r="J24" s="933">
        <v>43.097014925373131</v>
      </c>
      <c r="K24" s="930"/>
      <c r="L24" s="932">
        <v>1257</v>
      </c>
      <c r="M24" s="933">
        <v>32.297019527235356</v>
      </c>
      <c r="N24" s="932">
        <v>413</v>
      </c>
      <c r="O24" s="933">
        <v>32.856006364359587</v>
      </c>
      <c r="P24" s="930"/>
      <c r="Q24" s="932">
        <v>2099</v>
      </c>
      <c r="R24" s="933">
        <v>53.931140801644396</v>
      </c>
      <c r="S24" s="932">
        <v>671</v>
      </c>
      <c r="T24" s="933">
        <f t="shared" si="2"/>
        <v>31.967603620771794</v>
      </c>
    </row>
    <row r="25" spans="1:20" s="331" customFormat="1" ht="18" customHeight="1" x14ac:dyDescent="0.25">
      <c r="B25" s="931" t="s">
        <v>44</v>
      </c>
      <c r="C25" s="930"/>
      <c r="D25" s="932">
        <f t="shared" si="0"/>
        <v>1118</v>
      </c>
      <c r="E25" s="933">
        <f t="shared" si="1"/>
        <v>0.31806271923710466</v>
      </c>
      <c r="F25" s="930"/>
      <c r="G25" s="932">
        <v>164</v>
      </c>
      <c r="H25" s="933">
        <v>14.669051878354203</v>
      </c>
      <c r="I25" s="932">
        <v>2</v>
      </c>
      <c r="J25" s="933">
        <v>1.2195121951219512</v>
      </c>
      <c r="K25" s="930"/>
      <c r="L25" s="932">
        <v>305</v>
      </c>
      <c r="M25" s="933">
        <v>27.280858676207515</v>
      </c>
      <c r="N25" s="932">
        <v>3</v>
      </c>
      <c r="O25" s="933">
        <v>0.98360655737704927</v>
      </c>
      <c r="P25" s="930"/>
      <c r="Q25" s="932">
        <v>649</v>
      </c>
      <c r="R25" s="933">
        <v>58.050089445438282</v>
      </c>
      <c r="S25" s="932">
        <v>5</v>
      </c>
      <c r="T25" s="933">
        <f t="shared" si="2"/>
        <v>0.77041602465331283</v>
      </c>
    </row>
    <row r="26" spans="1:20" s="331" customFormat="1" ht="18" customHeight="1" x14ac:dyDescent="0.25">
      <c r="B26" s="931" t="s">
        <v>45</v>
      </c>
      <c r="C26" s="930"/>
      <c r="D26" s="932">
        <f t="shared" si="0"/>
        <v>6001</v>
      </c>
      <c r="E26" s="933">
        <f t="shared" si="1"/>
        <v>1.707240052005246</v>
      </c>
      <c r="F26" s="930"/>
      <c r="G26" s="932">
        <v>1355</v>
      </c>
      <c r="H26" s="933">
        <v>22.579570071654725</v>
      </c>
      <c r="I26" s="932">
        <v>142</v>
      </c>
      <c r="J26" s="933">
        <v>10.479704797047971</v>
      </c>
      <c r="K26" s="930"/>
      <c r="L26" s="932">
        <v>1870</v>
      </c>
      <c r="M26" s="933">
        <v>31.161473087818699</v>
      </c>
      <c r="N26" s="932">
        <v>309</v>
      </c>
      <c r="O26" s="933">
        <v>16.524064171122994</v>
      </c>
      <c r="P26" s="930"/>
      <c r="Q26" s="932">
        <v>2776</v>
      </c>
      <c r="R26" s="933">
        <v>46.258956840526579</v>
      </c>
      <c r="S26" s="932">
        <v>805</v>
      </c>
      <c r="T26" s="933">
        <f t="shared" si="2"/>
        <v>28.998559077809798</v>
      </c>
    </row>
    <row r="27" spans="1:20" s="331" customFormat="1" ht="18" customHeight="1" x14ac:dyDescent="0.25">
      <c r="B27" s="931" t="s">
        <v>46</v>
      </c>
      <c r="C27" s="930"/>
      <c r="D27" s="932">
        <f t="shared" si="0"/>
        <v>3695</v>
      </c>
      <c r="E27" s="933">
        <f t="shared" si="1"/>
        <v>1.0512001320045632</v>
      </c>
      <c r="F27" s="930"/>
      <c r="G27" s="932">
        <v>683</v>
      </c>
      <c r="H27" s="933">
        <v>18.484438430311233</v>
      </c>
      <c r="I27" s="932">
        <v>137</v>
      </c>
      <c r="J27" s="933">
        <v>20.058565153733529</v>
      </c>
      <c r="K27" s="930"/>
      <c r="L27" s="932">
        <v>1398</v>
      </c>
      <c r="M27" s="933">
        <v>37.834912043301763</v>
      </c>
      <c r="N27" s="932">
        <v>307</v>
      </c>
      <c r="O27" s="933">
        <v>21.959942775393419</v>
      </c>
      <c r="P27" s="930"/>
      <c r="Q27" s="932">
        <v>1614</v>
      </c>
      <c r="R27" s="933">
        <v>43.680649526387008</v>
      </c>
      <c r="S27" s="932">
        <v>625</v>
      </c>
      <c r="T27" s="933">
        <f t="shared" si="2"/>
        <v>38.723667905824037</v>
      </c>
    </row>
    <row r="28" spans="1:20" s="331" customFormat="1" ht="18" customHeight="1" x14ac:dyDescent="0.25">
      <c r="B28" s="953" t="s">
        <v>1</v>
      </c>
      <c r="C28" s="930"/>
      <c r="D28" s="954">
        <f t="shared" si="0"/>
        <v>1294</v>
      </c>
      <c r="E28" s="955">
        <f t="shared" si="1"/>
        <v>0.36813341564652363</v>
      </c>
      <c r="F28" s="930"/>
      <c r="G28" s="954">
        <v>364</v>
      </c>
      <c r="H28" s="955">
        <v>28.129829984544045</v>
      </c>
      <c r="I28" s="954">
        <v>156</v>
      </c>
      <c r="J28" s="955">
        <v>42.857142857142854</v>
      </c>
      <c r="K28" s="930"/>
      <c r="L28" s="954">
        <v>442</v>
      </c>
      <c r="M28" s="955">
        <v>34.157650695517773</v>
      </c>
      <c r="N28" s="954">
        <v>174</v>
      </c>
      <c r="O28" s="955">
        <v>39.366515837104075</v>
      </c>
      <c r="P28" s="930"/>
      <c r="Q28" s="954">
        <v>488</v>
      </c>
      <c r="R28" s="955">
        <v>37.712519319938174</v>
      </c>
      <c r="S28" s="954">
        <v>240</v>
      </c>
      <c r="T28" s="955">
        <f t="shared" si="2"/>
        <v>49.180327868852459</v>
      </c>
    </row>
    <row r="29" spans="1:20" s="319" customFormat="1" ht="18" customHeight="1" x14ac:dyDescent="0.25">
      <c r="B29" s="1288" t="s">
        <v>0</v>
      </c>
      <c r="C29" s="1281"/>
      <c r="D29" s="1289">
        <f>SUM(D11:D28)</f>
        <v>351503</v>
      </c>
      <c r="E29" s="1290">
        <f t="shared" si="1"/>
        <v>100</v>
      </c>
      <c r="F29" s="1281"/>
      <c r="G29" s="1289">
        <f>SUM(G11:G28)</f>
        <v>73851</v>
      </c>
      <c r="H29" s="1290">
        <f t="shared" ref="H29" si="3">G29/$D29*100</f>
        <v>21.010062503022734</v>
      </c>
      <c r="I29" s="1289">
        <f>SUM(I11:I28)</f>
        <v>21163</v>
      </c>
      <c r="J29" s="1290">
        <f>I29/G29*100</f>
        <v>28.656348593790199</v>
      </c>
      <c r="K29" s="1281"/>
      <c r="L29" s="1289">
        <f>SUM(L11:L28)</f>
        <v>137825</v>
      </c>
      <c r="M29" s="1290">
        <f t="shared" ref="M29" si="4">L29/$D29*100</f>
        <v>39.210191662660058</v>
      </c>
      <c r="N29" s="1289">
        <f>SUM(N11:N28)</f>
        <v>38002</v>
      </c>
      <c r="O29" s="1290">
        <f>N29/L29*100</f>
        <v>27.572646471975332</v>
      </c>
      <c r="P29" s="1281"/>
      <c r="Q29" s="1289">
        <f>SUM(Q11:Q28)</f>
        <v>139827</v>
      </c>
      <c r="R29" s="1290">
        <f t="shared" ref="R29" si="5">Q29/$D29*100</f>
        <v>39.779745834317204</v>
      </c>
      <c r="S29" s="1289">
        <f>SUM(S11:S28)</f>
        <v>46461</v>
      </c>
      <c r="T29" s="1290">
        <f>S29/Q29*100</f>
        <v>33.227488253341633</v>
      </c>
    </row>
    <row r="30" spans="1:20" s="328" customFormat="1" ht="6.75" customHeight="1" x14ac:dyDescent="0.25">
      <c r="B30" s="1608"/>
      <c r="C30" s="1608"/>
      <c r="D30" s="1608"/>
      <c r="E30" s="1608"/>
      <c r="F30" s="779"/>
    </row>
    <row r="31" spans="1:20" x14ac:dyDescent="0.35">
      <c r="B31" s="1609"/>
      <c r="C31" s="1609"/>
      <c r="D31" s="1609"/>
      <c r="E31" s="1609"/>
      <c r="F31" s="1609"/>
      <c r="G31" s="1609"/>
      <c r="H31" s="1609"/>
      <c r="I31" s="1609"/>
      <c r="J31" s="1609"/>
      <c r="K31" s="1609"/>
      <c r="L31" s="1609"/>
      <c r="M31" s="1609"/>
      <c r="N31" s="1609"/>
      <c r="O31" s="1609"/>
      <c r="P31" s="1609"/>
      <c r="Q31" s="1609"/>
      <c r="R31" s="1609"/>
    </row>
    <row r="32" spans="1:20" x14ac:dyDescent="0.35">
      <c r="G32" s="935"/>
      <c r="L32" s="935"/>
    </row>
    <row r="33" spans="2:12" x14ac:dyDescent="0.35">
      <c r="B33" s="935"/>
      <c r="L33" s="935"/>
    </row>
  </sheetData>
  <mergeCells count="17">
    <mergeCell ref="B2:E2"/>
    <mergeCell ref="G2:R2"/>
    <mergeCell ref="B7:B9"/>
    <mergeCell ref="D7:E8"/>
    <mergeCell ref="G7:J7"/>
    <mergeCell ref="L7:O7"/>
    <mergeCell ref="Q7:T7"/>
    <mergeCell ref="G8:H8"/>
    <mergeCell ref="I8:J8"/>
    <mergeCell ref="L8:M8"/>
    <mergeCell ref="N8:O8"/>
    <mergeCell ref="Q8:R8"/>
    <mergeCell ref="S8:T8"/>
    <mergeCell ref="B4:T4"/>
    <mergeCell ref="B5:T5"/>
    <mergeCell ref="B30:E30"/>
    <mergeCell ref="B31:R31"/>
  </mergeCells>
  <printOptions horizontalCentered="1"/>
  <pageMargins left="0" right="0" top="0.43307086614173229" bottom="0.43307086614173229" header="0" footer="0"/>
  <pageSetup paperSize="9" scale="96" orientation="landscape" horizontalDpi="300" verticalDpi="300" r:id="rId1"/>
  <headerFooter alignWithMargins="0"/>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Hoja61">
    <pageSetUpPr fitToPage="1"/>
  </sheetPr>
  <dimension ref="A1:V33"/>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63</v>
      </c>
    </row>
    <row r="2" spans="1:22" s="343" customFormat="1" ht="49.5" customHeight="1" x14ac:dyDescent="0.35">
      <c r="B2" s="1392"/>
      <c r="C2" s="1392"/>
      <c r="D2" s="1392"/>
      <c r="E2" s="1392"/>
      <c r="F2" s="344"/>
      <c r="G2" s="1590"/>
      <c r="H2" s="1590"/>
      <c r="I2" s="1590"/>
      <c r="J2" s="1590"/>
      <c r="K2" s="1590"/>
      <c r="L2" s="1590"/>
      <c r="M2" s="1590"/>
      <c r="N2" s="1590"/>
      <c r="O2" s="1590"/>
      <c r="P2" s="1590"/>
      <c r="Q2" s="1590"/>
      <c r="R2" s="1590"/>
      <c r="T2" s="344"/>
    </row>
    <row r="3" spans="1:22" s="343" customFormat="1" ht="3" customHeight="1" x14ac:dyDescent="0.35">
      <c r="B3" s="344"/>
      <c r="C3" s="344"/>
      <c r="D3" s="344"/>
      <c r="E3" s="344"/>
      <c r="F3" s="344"/>
      <c r="L3" s="344"/>
      <c r="Q3" s="344"/>
      <c r="T3" s="344"/>
    </row>
    <row r="4" spans="1:22" s="345" customFormat="1" ht="15" customHeight="1" x14ac:dyDescent="0.25">
      <c r="B4" s="1419" t="s">
        <v>435</v>
      </c>
      <c r="C4" s="1419"/>
      <c r="D4" s="1419"/>
      <c r="E4" s="1419"/>
      <c r="F4" s="1419"/>
      <c r="G4" s="1419"/>
      <c r="H4" s="1419"/>
      <c r="I4" s="1419"/>
      <c r="J4" s="1419"/>
      <c r="K4" s="1419"/>
      <c r="L4" s="1419"/>
      <c r="M4" s="1419"/>
      <c r="N4" s="1419"/>
      <c r="O4" s="1419"/>
      <c r="P4" s="1419"/>
      <c r="Q4" s="1419"/>
      <c r="R4" s="1419"/>
      <c r="S4" s="1419"/>
      <c r="T4" s="1419"/>
      <c r="U4" s="924"/>
    </row>
    <row r="5" spans="1:22" s="345" customFormat="1" ht="15" customHeight="1" x14ac:dyDescent="0.25">
      <c r="B5" s="1420" t="str">
        <f>porsaad!$B$6</f>
        <v>Situación a 30 de noviembre de 2024</v>
      </c>
      <c r="C5" s="1420"/>
      <c r="D5" s="1420"/>
      <c r="E5" s="1420"/>
      <c r="F5" s="1420"/>
      <c r="G5" s="1420"/>
      <c r="H5" s="1420"/>
      <c r="I5" s="1420"/>
      <c r="J5" s="1420"/>
      <c r="K5" s="1420"/>
      <c r="L5" s="1420"/>
      <c r="M5" s="1420"/>
      <c r="N5" s="1420"/>
      <c r="O5" s="1420"/>
      <c r="P5" s="1420"/>
      <c r="Q5" s="1420"/>
      <c r="R5" s="1420"/>
      <c r="S5" s="1420"/>
      <c r="T5" s="1420"/>
      <c r="U5" s="925"/>
      <c r="V5" s="875"/>
    </row>
    <row r="6" spans="1:22" s="345" customFormat="1" ht="4.5" customHeight="1" x14ac:dyDescent="0.25"/>
    <row r="7" spans="1:22" s="322" customFormat="1" ht="15" customHeight="1" x14ac:dyDescent="0.25">
      <c r="A7" s="316"/>
      <c r="B7" s="1591" t="s">
        <v>12</v>
      </c>
      <c r="C7" s="920"/>
      <c r="D7" s="1610" t="s">
        <v>75</v>
      </c>
      <c r="E7" s="1596"/>
      <c r="F7" s="920"/>
      <c r="G7" s="1612" t="s">
        <v>31</v>
      </c>
      <c r="H7" s="1613"/>
      <c r="I7" s="1613"/>
      <c r="J7" s="1614"/>
      <c r="K7" s="921"/>
      <c r="L7" s="1612" t="s">
        <v>49</v>
      </c>
      <c r="M7" s="1613"/>
      <c r="N7" s="1613"/>
      <c r="O7" s="1614"/>
      <c r="P7" s="921"/>
      <c r="Q7" s="1612" t="s">
        <v>50</v>
      </c>
      <c r="R7" s="1613"/>
      <c r="S7" s="1613"/>
      <c r="T7" s="1614"/>
    </row>
    <row r="8" spans="1:22" s="322" customFormat="1" ht="35.25" customHeight="1" x14ac:dyDescent="0.25">
      <c r="A8" s="316"/>
      <c r="B8" s="1592"/>
      <c r="C8" s="920"/>
      <c r="D8" s="1611"/>
      <c r="E8" s="1599"/>
      <c r="F8" s="920"/>
      <c r="G8" s="1615" t="s">
        <v>69</v>
      </c>
      <c r="H8" s="1616"/>
      <c r="I8" s="1606" t="s">
        <v>129</v>
      </c>
      <c r="J8" s="1607"/>
      <c r="K8" s="957"/>
      <c r="L8" s="1617" t="s">
        <v>69</v>
      </c>
      <c r="M8" s="1618"/>
      <c r="N8" s="1606" t="s">
        <v>129</v>
      </c>
      <c r="O8" s="1607"/>
      <c r="P8" s="957"/>
      <c r="Q8" s="1617" t="s">
        <v>69</v>
      </c>
      <c r="R8" s="1618"/>
      <c r="S8" s="1606" t="s">
        <v>129</v>
      </c>
      <c r="T8" s="1607"/>
    </row>
    <row r="9" spans="1:22" s="322" customFormat="1" ht="29.25" customHeight="1" x14ac:dyDescent="0.25">
      <c r="A9" s="316"/>
      <c r="B9" s="1593"/>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14782</v>
      </c>
      <c r="E11" s="928">
        <f>D11/D$29*100</f>
        <v>13.449063333060385</v>
      </c>
      <c r="F11" s="930"/>
      <c r="G11" s="927">
        <v>5961</v>
      </c>
      <c r="H11" s="928">
        <v>40.326072250033825</v>
      </c>
      <c r="I11" s="927">
        <v>2074</v>
      </c>
      <c r="J11" s="928">
        <v>34.792819996644859</v>
      </c>
      <c r="K11" s="930"/>
      <c r="L11" s="927">
        <v>8208</v>
      </c>
      <c r="M11" s="928">
        <v>55.526992287917743</v>
      </c>
      <c r="N11" s="927">
        <v>3336</v>
      </c>
      <c r="O11" s="928">
        <v>40.643274853801174</v>
      </c>
      <c r="P11" s="930"/>
      <c r="Q11" s="927">
        <v>613</v>
      </c>
      <c r="R11" s="928">
        <v>4.1469354620484369</v>
      </c>
      <c r="S11" s="927">
        <v>468</v>
      </c>
      <c r="T11" s="928">
        <f>IFERROR(S11/Q11*100,"-")</f>
        <v>76.345840130505707</v>
      </c>
    </row>
    <row r="12" spans="1:22" s="331" customFormat="1" ht="18" customHeight="1" x14ac:dyDescent="0.25">
      <c r="A12" s="330"/>
      <c r="B12" s="931" t="s">
        <v>7</v>
      </c>
      <c r="C12" s="930"/>
      <c r="D12" s="932">
        <f t="shared" ref="D12:D28" si="0">G12+L12+Q12</f>
        <v>1806</v>
      </c>
      <c r="E12" s="933">
        <f t="shared" ref="E12:E29" si="1">D12/D$29*100</f>
        <v>1.6431476376340859</v>
      </c>
      <c r="F12" s="930"/>
      <c r="G12" s="932">
        <v>508</v>
      </c>
      <c r="H12" s="933">
        <v>28.128460686600221</v>
      </c>
      <c r="I12" s="932">
        <v>217</v>
      </c>
      <c r="J12" s="933">
        <v>42.716535433070867</v>
      </c>
      <c r="K12" s="930"/>
      <c r="L12" s="932">
        <v>651</v>
      </c>
      <c r="M12" s="933">
        <v>36.046511627906973</v>
      </c>
      <c r="N12" s="932">
        <v>265</v>
      </c>
      <c r="O12" s="933">
        <v>40.706605222734254</v>
      </c>
      <c r="P12" s="930"/>
      <c r="Q12" s="932">
        <v>647</v>
      </c>
      <c r="R12" s="933">
        <v>35.825027685492799</v>
      </c>
      <c r="S12" s="932">
        <v>143</v>
      </c>
      <c r="T12" s="933">
        <f t="shared" ref="T12:T28" si="2">IFERROR(S12/Q12*100,"-")</f>
        <v>22.102009273570324</v>
      </c>
    </row>
    <row r="13" spans="1:22" s="331" customFormat="1" ht="18" customHeight="1" x14ac:dyDescent="0.25">
      <c r="A13" s="330"/>
      <c r="B13" s="931" t="s">
        <v>37</v>
      </c>
      <c r="C13" s="930"/>
      <c r="D13" s="932">
        <f t="shared" si="0"/>
        <v>2216</v>
      </c>
      <c r="E13" s="933">
        <f t="shared" si="1"/>
        <v>2.0161767248046147</v>
      </c>
      <c r="F13" s="930"/>
      <c r="G13" s="932">
        <v>571</v>
      </c>
      <c r="H13" s="933">
        <v>25.767148014440433</v>
      </c>
      <c r="I13" s="932">
        <v>10</v>
      </c>
      <c r="J13" s="933">
        <v>1.7513134851138354</v>
      </c>
      <c r="K13" s="930"/>
      <c r="L13" s="932">
        <v>859</v>
      </c>
      <c r="M13" s="933">
        <v>38.763537906137188</v>
      </c>
      <c r="N13" s="932">
        <v>16</v>
      </c>
      <c r="O13" s="933">
        <v>1.8626309662398137</v>
      </c>
      <c r="P13" s="930"/>
      <c r="Q13" s="932">
        <v>786</v>
      </c>
      <c r="R13" s="933">
        <v>35.469314079422382</v>
      </c>
      <c r="S13" s="932">
        <v>23</v>
      </c>
      <c r="T13" s="933">
        <f t="shared" si="2"/>
        <v>2.9262086513994912</v>
      </c>
    </row>
    <row r="14" spans="1:22" s="331" customFormat="1" ht="18" customHeight="1" x14ac:dyDescent="0.25">
      <c r="A14" s="330"/>
      <c r="B14" s="931" t="s">
        <v>38</v>
      </c>
      <c r="C14" s="930"/>
      <c r="D14" s="932">
        <f t="shared" si="0"/>
        <v>1764</v>
      </c>
      <c r="E14" s="933">
        <f t="shared" si="1"/>
        <v>1.6049349018751535</v>
      </c>
      <c r="F14" s="930"/>
      <c r="G14" s="932">
        <v>615</v>
      </c>
      <c r="H14" s="933">
        <v>34.863945578231295</v>
      </c>
      <c r="I14" s="932">
        <v>284</v>
      </c>
      <c r="J14" s="933">
        <v>46.178861788617887</v>
      </c>
      <c r="K14" s="930"/>
      <c r="L14" s="932">
        <v>948</v>
      </c>
      <c r="M14" s="933">
        <v>53.741496598639458</v>
      </c>
      <c r="N14" s="932">
        <v>210</v>
      </c>
      <c r="O14" s="933">
        <v>22.151898734177212</v>
      </c>
      <c r="P14" s="930"/>
      <c r="Q14" s="932">
        <v>201</v>
      </c>
      <c r="R14" s="933">
        <v>11.394557823129253</v>
      </c>
      <c r="S14" s="932">
        <v>56</v>
      </c>
      <c r="T14" s="933">
        <f t="shared" si="2"/>
        <v>27.860696517412936</v>
      </c>
    </row>
    <row r="15" spans="1:22" s="331" customFormat="1" ht="18" customHeight="1" x14ac:dyDescent="0.25">
      <c r="A15" s="330"/>
      <c r="B15" s="931" t="s">
        <v>6</v>
      </c>
      <c r="C15" s="930"/>
      <c r="D15" s="932">
        <f t="shared" si="0"/>
        <v>6574</v>
      </c>
      <c r="E15" s="933">
        <f t="shared" si="1"/>
        <v>5.9812029733147725</v>
      </c>
      <c r="F15" s="930"/>
      <c r="G15" s="932">
        <v>1733</v>
      </c>
      <c r="H15" s="933">
        <v>26.361423790690598</v>
      </c>
      <c r="I15" s="932">
        <v>740</v>
      </c>
      <c r="J15" s="933">
        <v>42.70051933064051</v>
      </c>
      <c r="K15" s="930"/>
      <c r="L15" s="932">
        <v>2284</v>
      </c>
      <c r="M15" s="933">
        <v>34.742926680864009</v>
      </c>
      <c r="N15" s="932">
        <v>1108</v>
      </c>
      <c r="O15" s="933">
        <v>48.511383537653238</v>
      </c>
      <c r="P15" s="930"/>
      <c r="Q15" s="932">
        <v>2557</v>
      </c>
      <c r="R15" s="933">
        <v>38.895649528445389</v>
      </c>
      <c r="S15" s="932">
        <v>1471</v>
      </c>
      <c r="T15" s="933">
        <f t="shared" si="2"/>
        <v>57.528353539303865</v>
      </c>
    </row>
    <row r="16" spans="1:22" s="331" customFormat="1" ht="18" customHeight="1" x14ac:dyDescent="0.25">
      <c r="A16" s="330"/>
      <c r="B16" s="931" t="s">
        <v>5</v>
      </c>
      <c r="C16" s="930"/>
      <c r="D16" s="932">
        <f t="shared" si="0"/>
        <v>2292</v>
      </c>
      <c r="E16" s="933">
        <f t="shared" si="1"/>
        <v>2.0853235799874441</v>
      </c>
      <c r="F16" s="930"/>
      <c r="G16" s="932">
        <v>774</v>
      </c>
      <c r="H16" s="933">
        <v>33.769633507853399</v>
      </c>
      <c r="I16" s="932">
        <v>2</v>
      </c>
      <c r="J16" s="933">
        <v>0.2583979328165375</v>
      </c>
      <c r="K16" s="930"/>
      <c r="L16" s="932">
        <v>871</v>
      </c>
      <c r="M16" s="933">
        <v>38.001745200698082</v>
      </c>
      <c r="N16" s="932">
        <v>3</v>
      </c>
      <c r="O16" s="933">
        <v>0.34443168771526977</v>
      </c>
      <c r="P16" s="930"/>
      <c r="Q16" s="932">
        <v>647</v>
      </c>
      <c r="R16" s="933">
        <v>28.228621291448519</v>
      </c>
      <c r="S16" s="932">
        <v>7</v>
      </c>
      <c r="T16" s="933">
        <f t="shared" si="2"/>
        <v>1.0819165378670788</v>
      </c>
    </row>
    <row r="17" spans="1:20" s="331" customFormat="1" ht="18" customHeight="1" x14ac:dyDescent="0.25">
      <c r="A17" s="330"/>
      <c r="B17" s="931" t="s">
        <v>4</v>
      </c>
      <c r="C17" s="930"/>
      <c r="D17" s="932">
        <f t="shared" si="0"/>
        <v>8183</v>
      </c>
      <c r="E17" s="933">
        <f t="shared" si="1"/>
        <v>7.4451146836986295</v>
      </c>
      <c r="F17" s="930"/>
      <c r="G17" s="932">
        <v>2070</v>
      </c>
      <c r="H17" s="933">
        <v>25.296346083343519</v>
      </c>
      <c r="I17" s="932">
        <v>19</v>
      </c>
      <c r="J17" s="933">
        <v>0.91787439613526567</v>
      </c>
      <c r="K17" s="930"/>
      <c r="L17" s="932">
        <v>2452</v>
      </c>
      <c r="M17" s="933">
        <v>29.964560674569228</v>
      </c>
      <c r="N17" s="932">
        <v>11</v>
      </c>
      <c r="O17" s="933">
        <v>0.4486133768352365</v>
      </c>
      <c r="P17" s="930"/>
      <c r="Q17" s="932">
        <v>3661</v>
      </c>
      <c r="R17" s="933">
        <v>44.73909324208725</v>
      </c>
      <c r="S17" s="932">
        <v>21</v>
      </c>
      <c r="T17" s="933">
        <f t="shared" si="2"/>
        <v>0.57361376673040154</v>
      </c>
    </row>
    <row r="18" spans="1:20" s="331" customFormat="1" ht="18" customHeight="1" x14ac:dyDescent="0.25">
      <c r="A18" s="330"/>
      <c r="B18" s="931" t="s">
        <v>40</v>
      </c>
      <c r="C18" s="930"/>
      <c r="D18" s="932">
        <f t="shared" si="0"/>
        <v>4294</v>
      </c>
      <c r="E18" s="933">
        <f t="shared" si="1"/>
        <v>3.9067973178298807</v>
      </c>
      <c r="F18" s="930"/>
      <c r="G18" s="932">
        <v>1419</v>
      </c>
      <c r="H18" s="933">
        <v>33.046110852352115</v>
      </c>
      <c r="I18" s="932">
        <v>321</v>
      </c>
      <c r="J18" s="933">
        <v>22.621564482029598</v>
      </c>
      <c r="K18" s="930"/>
      <c r="L18" s="932">
        <v>1755</v>
      </c>
      <c r="M18" s="933">
        <v>40.870982766651146</v>
      </c>
      <c r="N18" s="932">
        <v>680</v>
      </c>
      <c r="O18" s="933">
        <v>38.746438746438741</v>
      </c>
      <c r="P18" s="930"/>
      <c r="Q18" s="932">
        <v>1120</v>
      </c>
      <c r="R18" s="933">
        <v>26.082906380996739</v>
      </c>
      <c r="S18" s="932">
        <v>543</v>
      </c>
      <c r="T18" s="933">
        <f t="shared" si="2"/>
        <v>48.482142857142854</v>
      </c>
    </row>
    <row r="19" spans="1:20" s="331" customFormat="1" ht="18" customHeight="1" x14ac:dyDescent="0.25">
      <c r="A19" s="330"/>
      <c r="B19" s="931" t="s">
        <v>41</v>
      </c>
      <c r="C19" s="930"/>
      <c r="D19" s="932">
        <f t="shared" si="0"/>
        <v>14153</v>
      </c>
      <c r="E19" s="933">
        <f t="shared" si="1"/>
        <v>12.87678212371828</v>
      </c>
      <c r="F19" s="930"/>
      <c r="G19" s="932">
        <v>3564</v>
      </c>
      <c r="H19" s="933">
        <v>25.181940224687345</v>
      </c>
      <c r="I19" s="932">
        <v>275</v>
      </c>
      <c r="J19" s="933">
        <v>7.716049382716049</v>
      </c>
      <c r="K19" s="930"/>
      <c r="L19" s="932">
        <v>7321</v>
      </c>
      <c r="M19" s="933">
        <v>51.727548929555567</v>
      </c>
      <c r="N19" s="932">
        <v>1128</v>
      </c>
      <c r="O19" s="933">
        <v>15.407731184264446</v>
      </c>
      <c r="P19" s="930"/>
      <c r="Q19" s="932">
        <v>3268</v>
      </c>
      <c r="R19" s="933">
        <v>23.090510845757084</v>
      </c>
      <c r="S19" s="932">
        <v>2864</v>
      </c>
      <c r="T19" s="933">
        <f t="shared" si="2"/>
        <v>87.637698898408814</v>
      </c>
    </row>
    <row r="20" spans="1:20" s="331" customFormat="1" ht="18" customHeight="1" x14ac:dyDescent="0.25">
      <c r="A20" s="330"/>
      <c r="B20" s="931" t="s">
        <v>3</v>
      </c>
      <c r="C20" s="930"/>
      <c r="D20" s="932">
        <f t="shared" si="0"/>
        <v>9460</v>
      </c>
      <c r="E20" s="933">
        <f t="shared" si="1"/>
        <v>8.6069638161785456</v>
      </c>
      <c r="F20" s="930"/>
      <c r="G20" s="932">
        <v>3027</v>
      </c>
      <c r="H20" s="933">
        <v>31.997885835095136</v>
      </c>
      <c r="I20" s="932">
        <v>317</v>
      </c>
      <c r="J20" s="933">
        <v>10.47241493227618</v>
      </c>
      <c r="K20" s="930"/>
      <c r="L20" s="932">
        <v>4232</v>
      </c>
      <c r="M20" s="933">
        <v>44.735729386892174</v>
      </c>
      <c r="N20" s="932">
        <v>721</v>
      </c>
      <c r="O20" s="933">
        <v>17.036862003780719</v>
      </c>
      <c r="P20" s="930"/>
      <c r="Q20" s="932">
        <v>2201</v>
      </c>
      <c r="R20" s="933">
        <v>23.266384778012686</v>
      </c>
      <c r="S20" s="932">
        <v>475</v>
      </c>
      <c r="T20" s="933">
        <f t="shared" si="2"/>
        <v>21.581099500227168</v>
      </c>
    </row>
    <row r="21" spans="1:20" s="331" customFormat="1" ht="18" customHeight="1" x14ac:dyDescent="0.25">
      <c r="A21" s="330"/>
      <c r="B21" s="931" t="s">
        <v>2</v>
      </c>
      <c r="C21" s="930"/>
      <c r="D21" s="932">
        <f t="shared" si="0"/>
        <v>2420</v>
      </c>
      <c r="E21" s="933">
        <f t="shared" si="1"/>
        <v>2.2017814413479995</v>
      </c>
      <c r="F21" s="930"/>
      <c r="G21" s="932">
        <v>763</v>
      </c>
      <c r="H21" s="933">
        <v>31.528925619834713</v>
      </c>
      <c r="I21" s="932">
        <v>524</v>
      </c>
      <c r="J21" s="933">
        <v>68.67627785058977</v>
      </c>
      <c r="K21" s="930"/>
      <c r="L21" s="932">
        <v>920</v>
      </c>
      <c r="M21" s="933">
        <v>38.016528925619838</v>
      </c>
      <c r="N21" s="932">
        <v>660</v>
      </c>
      <c r="O21" s="933">
        <v>71.739130434782609</v>
      </c>
      <c r="P21" s="930"/>
      <c r="Q21" s="932">
        <v>737</v>
      </c>
      <c r="R21" s="933">
        <v>30.454545454545457</v>
      </c>
      <c r="S21" s="932">
        <v>571</v>
      </c>
      <c r="T21" s="933">
        <f t="shared" si="2"/>
        <v>77.476255088195387</v>
      </c>
    </row>
    <row r="22" spans="1:20" s="331" customFormat="1" ht="18" customHeight="1" x14ac:dyDescent="0.25">
      <c r="A22" s="330"/>
      <c r="B22" s="931" t="s">
        <v>35</v>
      </c>
      <c r="C22" s="930"/>
      <c r="D22" s="932">
        <f t="shared" si="0"/>
        <v>9091</v>
      </c>
      <c r="E22" s="933">
        <f t="shared" si="1"/>
        <v>8.2712376377250685</v>
      </c>
      <c r="F22" s="930"/>
      <c r="G22" s="932">
        <v>1964</v>
      </c>
      <c r="H22" s="933">
        <v>21.603783962160378</v>
      </c>
      <c r="I22" s="932">
        <v>331</v>
      </c>
      <c r="J22" s="933">
        <v>16.853360488798373</v>
      </c>
      <c r="K22" s="930"/>
      <c r="L22" s="932">
        <v>3233</v>
      </c>
      <c r="M22" s="933">
        <v>35.56264437355626</v>
      </c>
      <c r="N22" s="932">
        <v>921</v>
      </c>
      <c r="O22" s="933">
        <v>28.487472935354159</v>
      </c>
      <c r="P22" s="930"/>
      <c r="Q22" s="932">
        <v>3894</v>
      </c>
      <c r="R22" s="933">
        <v>42.833571664283362</v>
      </c>
      <c r="S22" s="932">
        <v>1662</v>
      </c>
      <c r="T22" s="933">
        <f t="shared" si="2"/>
        <v>42.681047765793529</v>
      </c>
    </row>
    <row r="23" spans="1:20" s="331" customFormat="1" ht="18" customHeight="1" x14ac:dyDescent="0.25">
      <c r="A23" s="330"/>
      <c r="B23" s="931" t="s">
        <v>42</v>
      </c>
      <c r="C23" s="930"/>
      <c r="D23" s="932">
        <f t="shared" si="0"/>
        <v>18659</v>
      </c>
      <c r="E23" s="933">
        <f t="shared" si="1"/>
        <v>16.976462774426583</v>
      </c>
      <c r="F23" s="930"/>
      <c r="G23" s="932">
        <v>7029</v>
      </c>
      <c r="H23" s="933">
        <v>37.670829090519319</v>
      </c>
      <c r="I23" s="932">
        <v>2452</v>
      </c>
      <c r="J23" s="933">
        <v>34.884051785460237</v>
      </c>
      <c r="K23" s="930"/>
      <c r="L23" s="932">
        <v>8152</v>
      </c>
      <c r="M23" s="933">
        <v>43.689372420815694</v>
      </c>
      <c r="N23" s="932">
        <v>4004</v>
      </c>
      <c r="O23" s="933">
        <v>49.116781157998034</v>
      </c>
      <c r="P23" s="930"/>
      <c r="Q23" s="932">
        <v>3478</v>
      </c>
      <c r="R23" s="933">
        <v>18.639798488664987</v>
      </c>
      <c r="S23" s="932">
        <v>2076</v>
      </c>
      <c r="T23" s="933">
        <f t="shared" si="2"/>
        <v>59.689476710753311</v>
      </c>
    </row>
    <row r="24" spans="1:20" s="331" customFormat="1" ht="18" customHeight="1" x14ac:dyDescent="0.25">
      <c r="A24" s="330">
        <v>47094</v>
      </c>
      <c r="B24" s="931" t="s">
        <v>43</v>
      </c>
      <c r="C24" s="930"/>
      <c r="D24" s="932">
        <f t="shared" si="0"/>
        <v>4185</v>
      </c>
      <c r="E24" s="933">
        <f t="shared" si="1"/>
        <v>3.8076261702650327</v>
      </c>
      <c r="F24" s="930"/>
      <c r="G24" s="932">
        <v>1471</v>
      </c>
      <c r="H24" s="933">
        <v>35.149342891278373</v>
      </c>
      <c r="I24" s="932">
        <v>401</v>
      </c>
      <c r="J24" s="933">
        <v>27.260367097212779</v>
      </c>
      <c r="K24" s="930"/>
      <c r="L24" s="932">
        <v>2047</v>
      </c>
      <c r="M24" s="933">
        <v>48.912783751493428</v>
      </c>
      <c r="N24" s="932">
        <v>430</v>
      </c>
      <c r="O24" s="933">
        <v>21.006350757205666</v>
      </c>
      <c r="P24" s="930"/>
      <c r="Q24" s="932">
        <v>667</v>
      </c>
      <c r="R24" s="933">
        <v>15.937873357228197</v>
      </c>
      <c r="S24" s="932">
        <v>214</v>
      </c>
      <c r="T24" s="933">
        <f t="shared" si="2"/>
        <v>32.083958020989506</v>
      </c>
    </row>
    <row r="25" spans="1:20" s="331" customFormat="1" ht="18" customHeight="1" x14ac:dyDescent="0.25">
      <c r="B25" s="931" t="s">
        <v>44</v>
      </c>
      <c r="C25" s="930"/>
      <c r="D25" s="932">
        <f t="shared" si="0"/>
        <v>803</v>
      </c>
      <c r="E25" s="933">
        <f t="shared" si="1"/>
        <v>0.73059111462910908</v>
      </c>
      <c r="F25" s="930"/>
      <c r="G25" s="932">
        <v>196</v>
      </c>
      <c r="H25" s="933">
        <v>24.408468244084684</v>
      </c>
      <c r="I25" s="932">
        <v>39</v>
      </c>
      <c r="J25" s="933">
        <v>19.897959183673468</v>
      </c>
      <c r="K25" s="930"/>
      <c r="L25" s="932">
        <v>350</v>
      </c>
      <c r="M25" s="933">
        <v>43.586550435865504</v>
      </c>
      <c r="N25" s="932">
        <v>115</v>
      </c>
      <c r="O25" s="933">
        <v>32.857142857142854</v>
      </c>
      <c r="P25" s="930"/>
      <c r="Q25" s="932">
        <v>257</v>
      </c>
      <c r="R25" s="933">
        <v>32.004981320049815</v>
      </c>
      <c r="S25" s="932">
        <v>102</v>
      </c>
      <c r="T25" s="933">
        <f t="shared" si="2"/>
        <v>39.688715953307394</v>
      </c>
    </row>
    <row r="26" spans="1:20" s="331" customFormat="1" ht="18" customHeight="1" x14ac:dyDescent="0.25">
      <c r="B26" s="931" t="s">
        <v>45</v>
      </c>
      <c r="C26" s="930"/>
      <c r="D26" s="932">
        <f t="shared" si="0"/>
        <v>7753</v>
      </c>
      <c r="E26" s="933">
        <f t="shared" si="1"/>
        <v>7.0538890556905125</v>
      </c>
      <c r="F26" s="930"/>
      <c r="G26" s="932">
        <v>1972</v>
      </c>
      <c r="H26" s="933">
        <v>25.435315361795436</v>
      </c>
      <c r="I26" s="932">
        <v>232</v>
      </c>
      <c r="J26" s="933">
        <v>11.76470588235294</v>
      </c>
      <c r="K26" s="930"/>
      <c r="L26" s="932">
        <v>3259</v>
      </c>
      <c r="M26" s="933">
        <v>42.035341158261318</v>
      </c>
      <c r="N26" s="932">
        <v>422</v>
      </c>
      <c r="O26" s="933">
        <v>12.948757287511507</v>
      </c>
      <c r="P26" s="930"/>
      <c r="Q26" s="932">
        <v>2522</v>
      </c>
      <c r="R26" s="933">
        <v>32.529343479943243</v>
      </c>
      <c r="S26" s="932">
        <v>638</v>
      </c>
      <c r="T26" s="933">
        <f t="shared" si="2"/>
        <v>25.297383029341791</v>
      </c>
    </row>
    <row r="27" spans="1:20" s="331" customFormat="1" ht="18" customHeight="1" x14ac:dyDescent="0.25">
      <c r="B27" s="931" t="s">
        <v>46</v>
      </c>
      <c r="C27" s="930"/>
      <c r="D27" s="932">
        <f t="shared" si="0"/>
        <v>1410</v>
      </c>
      <c r="E27" s="933">
        <f t="shared" si="1"/>
        <v>1.2828561290498677</v>
      </c>
      <c r="F27" s="930"/>
      <c r="G27" s="932">
        <v>438</v>
      </c>
      <c r="H27" s="933">
        <v>31.063829787234042</v>
      </c>
      <c r="I27" s="932">
        <v>36</v>
      </c>
      <c r="J27" s="933">
        <v>8.2191780821917799</v>
      </c>
      <c r="K27" s="930"/>
      <c r="L27" s="932">
        <v>717</v>
      </c>
      <c r="M27" s="933">
        <v>50.851063829787236</v>
      </c>
      <c r="N27" s="932">
        <v>70</v>
      </c>
      <c r="O27" s="933">
        <v>9.7629009762900978</v>
      </c>
      <c r="P27" s="930"/>
      <c r="Q27" s="932">
        <v>255</v>
      </c>
      <c r="R27" s="933">
        <v>18.085106382978726</v>
      </c>
      <c r="S27" s="932">
        <v>65</v>
      </c>
      <c r="T27" s="933">
        <f t="shared" si="2"/>
        <v>25.490196078431371</v>
      </c>
    </row>
    <row r="28" spans="1:20" s="331" customFormat="1" ht="18" customHeight="1" x14ac:dyDescent="0.25">
      <c r="B28" s="953" t="s">
        <v>1</v>
      </c>
      <c r="C28" s="930"/>
      <c r="D28" s="954">
        <f t="shared" si="0"/>
        <v>66</v>
      </c>
      <c r="E28" s="955">
        <f t="shared" si="1"/>
        <v>6.0048584764036357E-2</v>
      </c>
      <c r="F28" s="930"/>
      <c r="G28" s="954">
        <v>22</v>
      </c>
      <c r="H28" s="955">
        <v>33.333333333333329</v>
      </c>
      <c r="I28" s="954">
        <v>11</v>
      </c>
      <c r="J28" s="955">
        <v>50</v>
      </c>
      <c r="K28" s="930"/>
      <c r="L28" s="954">
        <v>27</v>
      </c>
      <c r="M28" s="955">
        <v>40.909090909090914</v>
      </c>
      <c r="N28" s="954">
        <v>12</v>
      </c>
      <c r="O28" s="955">
        <v>44.444444444444443</v>
      </c>
      <c r="P28" s="930"/>
      <c r="Q28" s="954">
        <v>17</v>
      </c>
      <c r="R28" s="955">
        <v>25.757575757575758</v>
      </c>
      <c r="S28" s="954">
        <v>10</v>
      </c>
      <c r="T28" s="955">
        <f t="shared" si="2"/>
        <v>58.82352941176471</v>
      </c>
    </row>
    <row r="29" spans="1:20" s="319" customFormat="1" ht="18" customHeight="1" x14ac:dyDescent="0.25">
      <c r="B29" s="1288" t="s">
        <v>0</v>
      </c>
      <c r="C29" s="1281"/>
      <c r="D29" s="1289">
        <f>SUM(D11:D28)</f>
        <v>109911</v>
      </c>
      <c r="E29" s="1290">
        <f t="shared" si="1"/>
        <v>100</v>
      </c>
      <c r="F29" s="1281"/>
      <c r="G29" s="1289">
        <f>SUM(G11:G28)</f>
        <v>34097</v>
      </c>
      <c r="H29" s="1290">
        <f t="shared" ref="H29" si="3">G29/$D29*100</f>
        <v>31.022372646959813</v>
      </c>
      <c r="I29" s="1289">
        <f>SUM(I11:I28)</f>
        <v>8285</v>
      </c>
      <c r="J29" s="1290">
        <f>I29/G29*100</f>
        <v>24.298325365867964</v>
      </c>
      <c r="K29" s="1281"/>
      <c r="L29" s="1289">
        <f>SUM(L11:L28)</f>
        <v>48286</v>
      </c>
      <c r="M29" s="1290">
        <f t="shared" ref="M29" si="4">L29/$D29*100</f>
        <v>43.931908544185752</v>
      </c>
      <c r="N29" s="1289">
        <f>SUM(N11:N28)</f>
        <v>14112</v>
      </c>
      <c r="O29" s="1290">
        <f>N29/L29*100</f>
        <v>29.225862568860538</v>
      </c>
      <c r="P29" s="1281"/>
      <c r="Q29" s="1289">
        <f>SUM(Q11:Q28)</f>
        <v>27528</v>
      </c>
      <c r="R29" s="1290">
        <f t="shared" ref="R29" si="5">Q29/$D29*100</f>
        <v>25.045718808854438</v>
      </c>
      <c r="S29" s="1289">
        <f>SUM(S11:S28)</f>
        <v>11409</v>
      </c>
      <c r="T29" s="1290">
        <f>S29/Q29*100</f>
        <v>41.44507410636443</v>
      </c>
    </row>
    <row r="30" spans="1:20" s="328" customFormat="1" ht="6.75" customHeight="1" x14ac:dyDescent="0.25">
      <c r="B30" s="1608"/>
      <c r="C30" s="1608"/>
      <c r="D30" s="1608"/>
      <c r="E30" s="1608"/>
      <c r="F30" s="779"/>
    </row>
    <row r="31" spans="1:20" x14ac:dyDescent="0.35">
      <c r="B31" s="1609"/>
      <c r="C31" s="1609"/>
      <c r="D31" s="1609"/>
      <c r="E31" s="1609"/>
      <c r="F31" s="1609"/>
      <c r="G31" s="1609"/>
      <c r="H31" s="1609"/>
      <c r="I31" s="1609"/>
      <c r="J31" s="1609"/>
      <c r="K31" s="1609"/>
      <c r="L31" s="1609"/>
      <c r="M31" s="1609"/>
      <c r="N31" s="1609"/>
      <c r="O31" s="1609"/>
      <c r="P31" s="1609"/>
      <c r="Q31" s="1609"/>
      <c r="R31" s="1609"/>
    </row>
    <row r="32" spans="1:20" x14ac:dyDescent="0.35">
      <c r="G32" s="935"/>
      <c r="L32" s="935"/>
    </row>
    <row r="33" spans="2:12" x14ac:dyDescent="0.35">
      <c r="B33" s="935"/>
      <c r="L33" s="935"/>
    </row>
  </sheetData>
  <mergeCells count="17">
    <mergeCell ref="B5:T5"/>
    <mergeCell ref="B31:R31"/>
    <mergeCell ref="B30:E30"/>
    <mergeCell ref="B2:E2"/>
    <mergeCell ref="G2:R2"/>
    <mergeCell ref="B7:B9"/>
    <mergeCell ref="D7:E8"/>
    <mergeCell ref="G7:J7"/>
    <mergeCell ref="L7:O7"/>
    <mergeCell ref="Q7:T7"/>
    <mergeCell ref="G8:H8"/>
    <mergeCell ref="I8:J8"/>
    <mergeCell ref="L8:M8"/>
    <mergeCell ref="N8:O8"/>
    <mergeCell ref="Q8:R8"/>
    <mergeCell ref="S8:T8"/>
    <mergeCell ref="B4:T4"/>
  </mergeCells>
  <printOptions horizontalCentered="1"/>
  <pageMargins left="0" right="0" top="0.43307086614173229" bottom="0.43307086614173229" header="0" footer="0"/>
  <pageSetup paperSize="9" scale="96" orientation="landscape" horizontalDpi="300"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109">
    <tabColor theme="0"/>
    <pageSetUpPr fitToPage="1"/>
  </sheetPr>
  <dimension ref="A1:AB28"/>
  <sheetViews>
    <sheetView zoomScaleNormal="100" workbookViewId="0"/>
  </sheetViews>
  <sheetFormatPr baseColWidth="10" defaultColWidth="11.453125" defaultRowHeight="14.5" x14ac:dyDescent="0.35"/>
  <cols>
    <col min="1" max="1" width="1.81640625" style="220" customWidth="1"/>
    <col min="2" max="2" width="24.54296875" style="220" customWidth="1"/>
    <col min="3" max="3" width="1" style="220" customWidth="1"/>
    <col min="4" max="10" width="10.81640625" style="220" customWidth="1"/>
    <col min="11" max="11" width="7.1796875" style="220" customWidth="1"/>
    <col min="12" max="12" width="1.1796875" style="220" customWidth="1"/>
    <col min="13" max="13" width="7.1796875" style="220" customWidth="1"/>
    <col min="14" max="14" width="7.7265625" style="220" customWidth="1"/>
    <col min="15" max="22" width="8.26953125" style="220" customWidth="1"/>
    <col min="23" max="24" width="7.7265625" style="220" customWidth="1"/>
    <col min="25" max="25" width="11.453125" style="220" customWidth="1"/>
    <col min="26" max="26" width="11.453125" style="220"/>
    <col min="27" max="27" width="11.81640625" style="220" bestFit="1" customWidth="1"/>
    <col min="28" max="16384" width="11.453125" style="220"/>
  </cols>
  <sheetData>
    <row r="1" spans="1:26" x14ac:dyDescent="0.35">
      <c r="A1" s="219"/>
      <c r="B1" s="219"/>
      <c r="J1" s="221"/>
      <c r="K1" s="221"/>
    </row>
    <row r="2" spans="1:26" ht="48.75" customHeight="1" x14ac:dyDescent="0.35">
      <c r="A2" s="219"/>
      <c r="B2" s="219"/>
      <c r="J2" s="221"/>
      <c r="K2" s="221"/>
    </row>
    <row r="3" spans="1:26" ht="24" customHeight="1" x14ac:dyDescent="0.35">
      <c r="A3" s="219"/>
      <c r="B3" s="1367" t="s">
        <v>367</v>
      </c>
      <c r="C3" s="1367"/>
      <c r="D3" s="1367"/>
      <c r="E3" s="1367"/>
      <c r="F3" s="1367"/>
      <c r="G3" s="1367"/>
      <c r="H3" s="1367"/>
      <c r="I3" s="1367"/>
      <c r="J3" s="1367"/>
      <c r="K3" s="1367"/>
      <c r="L3" s="1367"/>
      <c r="M3" s="1367"/>
      <c r="N3" s="1367"/>
      <c r="O3" s="1367"/>
      <c r="P3" s="1367"/>
      <c r="Q3" s="1367"/>
      <c r="R3" s="1367"/>
      <c r="S3" s="1367"/>
      <c r="T3" s="1367"/>
      <c r="U3" s="1367"/>
      <c r="V3" s="1367"/>
      <c r="W3" s="1367"/>
    </row>
    <row r="5" spans="1:26" x14ac:dyDescent="0.35">
      <c r="B5" s="219"/>
      <c r="C5" s="219"/>
      <c r="D5" s="1368" t="s">
        <v>366</v>
      </c>
      <c r="E5" s="1368"/>
      <c r="F5" s="1368"/>
      <c r="G5" s="1368"/>
      <c r="H5" s="1368"/>
      <c r="I5" s="1368"/>
      <c r="J5" s="1368"/>
      <c r="K5" s="1368"/>
      <c r="L5" s="219"/>
      <c r="M5" s="1369" t="s">
        <v>340</v>
      </c>
      <c r="N5" s="1369"/>
      <c r="O5" s="1369"/>
      <c r="P5" s="1369"/>
      <c r="Q5" s="1369"/>
      <c r="R5" s="1369"/>
      <c r="S5" s="1369"/>
      <c r="T5" s="1369"/>
      <c r="U5" s="1369"/>
      <c r="V5" s="1369"/>
      <c r="W5" s="1369"/>
      <c r="X5" s="1369"/>
    </row>
    <row r="6" spans="1:26" ht="21" customHeight="1" x14ac:dyDescent="0.35">
      <c r="B6" s="219"/>
      <c r="C6" s="219"/>
      <c r="D6" s="1369"/>
      <c r="E6" s="1369"/>
      <c r="F6" s="1369"/>
      <c r="G6" s="1369"/>
      <c r="H6" s="1369"/>
      <c r="I6" s="1369"/>
      <c r="J6" s="1369"/>
      <c r="K6" s="1369"/>
      <c r="L6" s="219"/>
      <c r="M6" s="1370">
        <v>43830</v>
      </c>
      <c r="N6" s="1371"/>
      <c r="O6" s="1372">
        <v>44196</v>
      </c>
      <c r="P6" s="1373"/>
      <c r="Q6" s="1372">
        <v>44561</v>
      </c>
      <c r="R6" s="1373"/>
      <c r="S6" s="1376">
        <v>44926</v>
      </c>
      <c r="T6" s="1377"/>
      <c r="U6" s="1374">
        <v>45291</v>
      </c>
      <c r="V6" s="1378"/>
      <c r="W6" s="1374" t="str">
        <f>EVO_sol!W6</f>
        <v>30/11/20224</v>
      </c>
      <c r="X6" s="1375"/>
    </row>
    <row r="7" spans="1:26" x14ac:dyDescent="0.35">
      <c r="B7" s="225"/>
      <c r="C7" s="219"/>
      <c r="D7" s="226">
        <v>43465</v>
      </c>
      <c r="E7" s="227">
        <v>43830</v>
      </c>
      <c r="F7" s="228">
        <v>44196</v>
      </c>
      <c r="G7" s="228">
        <v>44561</v>
      </c>
      <c r="H7" s="228">
        <v>44926</v>
      </c>
      <c r="I7" s="228">
        <v>45291</v>
      </c>
      <c r="J7" s="228" t="str">
        <f>EVO!J7</f>
        <v>30/11/20224</v>
      </c>
      <c r="K7" s="229"/>
      <c r="L7" s="219"/>
      <c r="M7" s="230" t="s">
        <v>28</v>
      </c>
      <c r="N7" s="231" t="s">
        <v>341</v>
      </c>
      <c r="O7" s="232" t="s">
        <v>28</v>
      </c>
      <c r="P7" s="233" t="s">
        <v>341</v>
      </c>
      <c r="Q7" s="231" t="s">
        <v>28</v>
      </c>
      <c r="R7" s="232" t="s">
        <v>341</v>
      </c>
      <c r="S7" s="232" t="s">
        <v>28</v>
      </c>
      <c r="T7" s="232" t="s">
        <v>341</v>
      </c>
      <c r="U7" s="232" t="s">
        <v>28</v>
      </c>
      <c r="V7" s="227" t="s">
        <v>341</v>
      </c>
      <c r="W7" s="231" t="s">
        <v>28</v>
      </c>
      <c r="X7" s="229" t="s">
        <v>341</v>
      </c>
    </row>
    <row r="8" spans="1:26" ht="8.25" customHeight="1" x14ac:dyDescent="0.35">
      <c r="B8" s="225"/>
      <c r="C8" s="219"/>
      <c r="D8" s="234"/>
      <c r="E8" s="234"/>
      <c r="F8" s="234"/>
      <c r="G8" s="297"/>
      <c r="H8" s="297"/>
      <c r="I8" s="297"/>
      <c r="J8" s="234"/>
      <c r="K8" s="234"/>
      <c r="L8" s="219"/>
    </row>
    <row r="9" spans="1:26" ht="15" customHeight="1" x14ac:dyDescent="0.35">
      <c r="B9" s="298" t="s">
        <v>8</v>
      </c>
      <c r="C9" s="219"/>
      <c r="D9" s="299">
        <v>354473</v>
      </c>
      <c r="E9" s="300">
        <v>361314</v>
      </c>
      <c r="F9" s="300">
        <v>351802</v>
      </c>
      <c r="G9" s="254">
        <v>362202</v>
      </c>
      <c r="H9" s="254">
        <v>375118</v>
      </c>
      <c r="I9" s="254">
        <v>392545</v>
      </c>
      <c r="J9" s="301">
        <v>385264</v>
      </c>
      <c r="K9" s="302"/>
      <c r="L9" s="222"/>
      <c r="M9" s="278">
        <v>1.9299072143717622E-2</v>
      </c>
      <c r="N9" s="279">
        <v>6841</v>
      </c>
      <c r="O9" s="280">
        <v>-2.632613184100252E-2</v>
      </c>
      <c r="P9" s="279">
        <v>-9512</v>
      </c>
      <c r="Q9" s="280">
        <f t="shared" ref="Q9:Q27" si="0">G9/F9-1</f>
        <v>2.9562083217264279E-2</v>
      </c>
      <c r="R9" s="279">
        <f t="shared" ref="R9:R27" si="1">G9-F9</f>
        <v>10400</v>
      </c>
      <c r="S9" s="280">
        <f>H9/G9-1</f>
        <v>3.5659659527004228E-2</v>
      </c>
      <c r="T9" s="279">
        <f>H9-G9</f>
        <v>12916</v>
      </c>
      <c r="U9" s="280">
        <f>I9/H9-1</f>
        <v>4.6457381410649479E-2</v>
      </c>
      <c r="V9" s="279">
        <f>I9-H9</f>
        <v>17427</v>
      </c>
      <c r="W9" s="280">
        <v>-2.460118334805983E-2</v>
      </c>
      <c r="X9" s="279">
        <v>-9717</v>
      </c>
    </row>
    <row r="10" spans="1:26" x14ac:dyDescent="0.35">
      <c r="B10" s="303" t="s">
        <v>7</v>
      </c>
      <c r="C10" s="219"/>
      <c r="D10" s="253">
        <v>42117</v>
      </c>
      <c r="E10" s="254">
        <v>47743</v>
      </c>
      <c r="F10" s="254">
        <v>44726</v>
      </c>
      <c r="G10" s="254">
        <v>45995</v>
      </c>
      <c r="H10" s="254">
        <v>46968</v>
      </c>
      <c r="I10" s="254">
        <v>48583</v>
      </c>
      <c r="J10" s="257">
        <v>52839</v>
      </c>
      <c r="L10" s="222"/>
      <c r="M10" s="256">
        <v>0.13358026450127025</v>
      </c>
      <c r="N10" s="257">
        <v>5626</v>
      </c>
      <c r="O10" s="258">
        <v>-6.3192509896738747E-2</v>
      </c>
      <c r="P10" s="257">
        <v>-3017</v>
      </c>
      <c r="Q10" s="258">
        <f t="shared" si="0"/>
        <v>2.837275857443089E-2</v>
      </c>
      <c r="R10" s="257">
        <f t="shared" si="1"/>
        <v>1269</v>
      </c>
      <c r="S10" s="258">
        <f t="shared" ref="S10:S26" si="2">H10/G10-1</f>
        <v>2.1154473312316568E-2</v>
      </c>
      <c r="T10" s="257">
        <f t="shared" ref="T10:T26" si="3">H10-G10</f>
        <v>973</v>
      </c>
      <c r="U10" s="258">
        <f t="shared" ref="U10:U26" si="4">I10/H10-1</f>
        <v>3.438511326860838E-2</v>
      </c>
      <c r="V10" s="257">
        <f t="shared" ref="V10:V26" si="5">I10-H10</f>
        <v>1615</v>
      </c>
      <c r="W10" s="258">
        <v>9.162465911908102E-2</v>
      </c>
      <c r="X10" s="257">
        <v>4435</v>
      </c>
    </row>
    <row r="11" spans="1:26" x14ac:dyDescent="0.35">
      <c r="B11" s="303" t="s">
        <v>37</v>
      </c>
      <c r="C11" s="219"/>
      <c r="D11" s="253">
        <v>33668</v>
      </c>
      <c r="E11" s="254">
        <v>35198</v>
      </c>
      <c r="F11" s="254">
        <v>35711</v>
      </c>
      <c r="G11" s="254">
        <v>38230</v>
      </c>
      <c r="H11" s="254">
        <v>40199</v>
      </c>
      <c r="I11" s="254">
        <v>41209</v>
      </c>
      <c r="J11" s="257">
        <v>42501</v>
      </c>
      <c r="L11" s="222"/>
      <c r="M11" s="256">
        <v>4.5443744802186048E-2</v>
      </c>
      <c r="N11" s="257">
        <v>1530</v>
      </c>
      <c r="O11" s="258">
        <v>1.4574691743849177E-2</v>
      </c>
      <c r="P11" s="257">
        <v>513</v>
      </c>
      <c r="Q11" s="258">
        <f t="shared" si="0"/>
        <v>7.0538489541037697E-2</v>
      </c>
      <c r="R11" s="257">
        <f t="shared" si="1"/>
        <v>2519</v>
      </c>
      <c r="S11" s="258">
        <f t="shared" si="2"/>
        <v>5.1504054407533362E-2</v>
      </c>
      <c r="T11" s="257">
        <f t="shared" si="3"/>
        <v>1969</v>
      </c>
      <c r="U11" s="258">
        <f t="shared" si="4"/>
        <v>2.5125003109530031E-2</v>
      </c>
      <c r="V11" s="257">
        <f t="shared" si="5"/>
        <v>1010</v>
      </c>
      <c r="W11" s="258">
        <v>3.308215848322793E-2</v>
      </c>
      <c r="X11" s="257">
        <v>1361</v>
      </c>
    </row>
    <row r="12" spans="1:26" x14ac:dyDescent="0.35">
      <c r="B12" s="303" t="s">
        <v>38</v>
      </c>
      <c r="C12" s="219"/>
      <c r="D12" s="253">
        <v>25370</v>
      </c>
      <c r="E12" s="254">
        <v>30928</v>
      </c>
      <c r="F12" s="254">
        <v>31586</v>
      </c>
      <c r="G12" s="254">
        <v>33061</v>
      </c>
      <c r="H12" s="254">
        <v>36020</v>
      </c>
      <c r="I12" s="254">
        <v>40725</v>
      </c>
      <c r="J12" s="257">
        <v>43954</v>
      </c>
      <c r="L12" s="222"/>
      <c r="M12" s="256">
        <v>0.21907765076862429</v>
      </c>
      <c r="N12" s="257">
        <v>5558</v>
      </c>
      <c r="O12" s="258">
        <v>2.1275219865493966E-2</v>
      </c>
      <c r="P12" s="257">
        <v>658</v>
      </c>
      <c r="Q12" s="258">
        <f t="shared" si="0"/>
        <v>4.6697904134743284E-2</v>
      </c>
      <c r="R12" s="257">
        <f t="shared" si="1"/>
        <v>1475</v>
      </c>
      <c r="S12" s="258">
        <f t="shared" si="2"/>
        <v>8.9501225008318031E-2</v>
      </c>
      <c r="T12" s="257">
        <f t="shared" si="3"/>
        <v>2959</v>
      </c>
      <c r="U12" s="258">
        <f t="shared" si="4"/>
        <v>0.13062187673514725</v>
      </c>
      <c r="V12" s="257">
        <f t="shared" si="5"/>
        <v>4705</v>
      </c>
      <c r="W12" s="258">
        <v>8.49089203732043E-2</v>
      </c>
      <c r="X12" s="257">
        <v>3440</v>
      </c>
    </row>
    <row r="13" spans="1:26" x14ac:dyDescent="0.35">
      <c r="B13" s="303" t="s">
        <v>6</v>
      </c>
      <c r="C13" s="219"/>
      <c r="D13" s="253">
        <v>35850</v>
      </c>
      <c r="E13" s="254">
        <v>37916</v>
      </c>
      <c r="F13" s="254">
        <v>38655</v>
      </c>
      <c r="G13" s="254">
        <v>42298</v>
      </c>
      <c r="H13" s="254">
        <v>47498</v>
      </c>
      <c r="I13" s="254">
        <v>52927</v>
      </c>
      <c r="J13" s="257">
        <v>58487</v>
      </c>
      <c r="K13" s="304"/>
      <c r="L13" s="219"/>
      <c r="M13" s="256">
        <v>5.7629009762901084E-2</v>
      </c>
      <c r="N13" s="257">
        <v>2066</v>
      </c>
      <c r="O13" s="258">
        <v>1.9490452579385975E-2</v>
      </c>
      <c r="P13" s="257">
        <v>739</v>
      </c>
      <c r="Q13" s="258">
        <f t="shared" si="0"/>
        <v>9.4243952916828411E-2</v>
      </c>
      <c r="R13" s="257">
        <f t="shared" si="1"/>
        <v>3643</v>
      </c>
      <c r="S13" s="258">
        <f t="shared" si="2"/>
        <v>0.12293725471653505</v>
      </c>
      <c r="T13" s="257">
        <f t="shared" si="3"/>
        <v>5200</v>
      </c>
      <c r="U13" s="258">
        <f t="shared" si="4"/>
        <v>0.11429954945471388</v>
      </c>
      <c r="V13" s="257">
        <f t="shared" si="5"/>
        <v>5429</v>
      </c>
      <c r="W13" s="258">
        <v>0.11510009532888454</v>
      </c>
      <c r="X13" s="257">
        <v>6037</v>
      </c>
      <c r="Z13" s="224"/>
    </row>
    <row r="14" spans="1:26" x14ac:dyDescent="0.35">
      <c r="B14" s="303" t="s">
        <v>5</v>
      </c>
      <c r="C14" s="219"/>
      <c r="D14" s="253">
        <v>24151</v>
      </c>
      <c r="E14" s="254">
        <v>24993</v>
      </c>
      <c r="F14" s="254">
        <v>24832</v>
      </c>
      <c r="G14" s="254">
        <v>22687</v>
      </c>
      <c r="H14" s="254">
        <v>22423</v>
      </c>
      <c r="I14" s="254">
        <v>23077</v>
      </c>
      <c r="J14" s="257">
        <v>23385</v>
      </c>
      <c r="L14" s="222"/>
      <c r="M14" s="256">
        <v>3.4863980787545046E-2</v>
      </c>
      <c r="N14" s="257">
        <v>842</v>
      </c>
      <c r="O14" s="258">
        <v>-6.441803705037441E-3</v>
      </c>
      <c r="P14" s="257">
        <v>-161</v>
      </c>
      <c r="Q14" s="258">
        <f t="shared" si="0"/>
        <v>-8.6380476804123751E-2</v>
      </c>
      <c r="R14" s="257">
        <f t="shared" si="1"/>
        <v>-2145</v>
      </c>
      <c r="S14" s="258">
        <f t="shared" si="2"/>
        <v>-1.1636620090800909E-2</v>
      </c>
      <c r="T14" s="257">
        <f t="shared" si="3"/>
        <v>-264</v>
      </c>
      <c r="U14" s="258">
        <f t="shared" si="4"/>
        <v>2.9166480845560283E-2</v>
      </c>
      <c r="V14" s="257">
        <f t="shared" si="5"/>
        <v>654</v>
      </c>
      <c r="W14" s="258">
        <v>1.5723407027754766E-2</v>
      </c>
      <c r="X14" s="257">
        <v>362</v>
      </c>
      <c r="Z14" s="224"/>
    </row>
    <row r="15" spans="1:26" x14ac:dyDescent="0.35">
      <c r="B15" s="303" t="s">
        <v>4</v>
      </c>
      <c r="C15" s="219"/>
      <c r="D15" s="253">
        <v>120362</v>
      </c>
      <c r="E15" s="254">
        <v>134693</v>
      </c>
      <c r="F15" s="254">
        <v>132386</v>
      </c>
      <c r="G15" s="254">
        <v>133847</v>
      </c>
      <c r="H15" s="254">
        <v>139217</v>
      </c>
      <c r="I15" s="254">
        <v>150140</v>
      </c>
      <c r="J15" s="257">
        <v>155773</v>
      </c>
      <c r="L15" s="222"/>
      <c r="M15" s="256">
        <v>0.11906581811535211</v>
      </c>
      <c r="N15" s="257">
        <v>14331</v>
      </c>
      <c r="O15" s="258">
        <v>-1.7127838863192579E-2</v>
      </c>
      <c r="P15" s="257">
        <v>-2307</v>
      </c>
      <c r="Q15" s="258">
        <f t="shared" si="0"/>
        <v>1.1035910141555805E-2</v>
      </c>
      <c r="R15" s="257">
        <f t="shared" si="1"/>
        <v>1461</v>
      </c>
      <c r="S15" s="258">
        <f t="shared" si="2"/>
        <v>4.0120436020232075E-2</v>
      </c>
      <c r="T15" s="257">
        <f t="shared" si="3"/>
        <v>5370</v>
      </c>
      <c r="U15" s="258">
        <f t="shared" si="4"/>
        <v>7.8460245515993066E-2</v>
      </c>
      <c r="V15" s="257">
        <f t="shared" si="5"/>
        <v>10923</v>
      </c>
      <c r="W15" s="258">
        <v>6.055324450738353E-2</v>
      </c>
      <c r="X15" s="257">
        <v>8894</v>
      </c>
      <c r="Z15" s="224"/>
    </row>
    <row r="16" spans="1:26" x14ac:dyDescent="0.35">
      <c r="B16" s="303" t="s">
        <v>40</v>
      </c>
      <c r="C16" s="219"/>
      <c r="D16" s="253">
        <v>81735</v>
      </c>
      <c r="E16" s="254">
        <v>85461</v>
      </c>
      <c r="F16" s="254">
        <v>81399</v>
      </c>
      <c r="G16" s="254">
        <v>83372</v>
      </c>
      <c r="H16" s="254">
        <v>86743</v>
      </c>
      <c r="I16" s="254">
        <v>91940</v>
      </c>
      <c r="J16" s="257">
        <v>96855</v>
      </c>
      <c r="L16" s="222"/>
      <c r="M16" s="256">
        <v>4.5586346118553944E-2</v>
      </c>
      <c r="N16" s="257">
        <v>3726</v>
      </c>
      <c r="O16" s="258">
        <v>-4.7530452487099417E-2</v>
      </c>
      <c r="P16" s="257">
        <v>-4062</v>
      </c>
      <c r="Q16" s="258">
        <f t="shared" si="0"/>
        <v>2.4238627010159774E-2</v>
      </c>
      <c r="R16" s="257">
        <f t="shared" si="1"/>
        <v>1973</v>
      </c>
      <c r="S16" s="258">
        <f t="shared" si="2"/>
        <v>4.0433238977114705E-2</v>
      </c>
      <c r="T16" s="257">
        <f t="shared" si="3"/>
        <v>3371</v>
      </c>
      <c r="U16" s="258">
        <f t="shared" si="4"/>
        <v>5.9912615427181404E-2</v>
      </c>
      <c r="V16" s="257">
        <f t="shared" si="5"/>
        <v>5197</v>
      </c>
      <c r="W16" s="258">
        <v>4.8736383914069759E-2</v>
      </c>
      <c r="X16" s="257">
        <v>4501</v>
      </c>
      <c r="Z16" s="224"/>
    </row>
    <row r="17" spans="2:28" x14ac:dyDescent="0.35">
      <c r="B17" s="303" t="s">
        <v>41</v>
      </c>
      <c r="C17" s="219"/>
      <c r="D17" s="253">
        <v>292526</v>
      </c>
      <c r="E17" s="254">
        <v>307817</v>
      </c>
      <c r="F17" s="254">
        <v>300021</v>
      </c>
      <c r="G17" s="254">
        <v>315907</v>
      </c>
      <c r="H17" s="254">
        <v>330438</v>
      </c>
      <c r="I17" s="254">
        <v>327571</v>
      </c>
      <c r="J17" s="257">
        <v>349423</v>
      </c>
      <c r="K17" s="304"/>
      <c r="L17" s="219"/>
      <c r="M17" s="256">
        <v>5.2272276652331806E-2</v>
      </c>
      <c r="N17" s="257">
        <v>15291</v>
      </c>
      <c r="O17" s="258">
        <v>-2.5326736340098188E-2</v>
      </c>
      <c r="P17" s="257">
        <v>-7796</v>
      </c>
      <c r="Q17" s="258">
        <f t="shared" si="0"/>
        <v>5.2949626859453147E-2</v>
      </c>
      <c r="R17" s="257">
        <f t="shared" si="1"/>
        <v>15886</v>
      </c>
      <c r="S17" s="258">
        <f t="shared" si="2"/>
        <v>4.5997714517247212E-2</v>
      </c>
      <c r="T17" s="257">
        <f t="shared" si="3"/>
        <v>14531</v>
      </c>
      <c r="U17" s="258">
        <f t="shared" si="4"/>
        <v>-8.676362888045519E-3</v>
      </c>
      <c r="V17" s="257">
        <f t="shared" si="5"/>
        <v>-2867</v>
      </c>
      <c r="W17" s="258">
        <v>7.5859414689717797E-2</v>
      </c>
      <c r="X17" s="257">
        <v>24638</v>
      </c>
      <c r="Z17" s="224"/>
    </row>
    <row r="18" spans="2:28" x14ac:dyDescent="0.35">
      <c r="B18" s="303" t="s">
        <v>3</v>
      </c>
      <c r="C18" s="219"/>
      <c r="D18" s="253">
        <v>102144</v>
      </c>
      <c r="E18" s="254">
        <v>121696</v>
      </c>
      <c r="F18" s="254">
        <v>136159</v>
      </c>
      <c r="G18" s="254">
        <v>151649</v>
      </c>
      <c r="H18" s="254">
        <v>169110</v>
      </c>
      <c r="I18" s="254">
        <v>189030</v>
      </c>
      <c r="J18" s="257">
        <v>200058</v>
      </c>
      <c r="L18" s="222"/>
      <c r="M18" s="256">
        <v>0.19141604010025071</v>
      </c>
      <c r="N18" s="257">
        <v>19552</v>
      </c>
      <c r="O18" s="258">
        <v>0.11884531948461752</v>
      </c>
      <c r="P18" s="257">
        <v>14463</v>
      </c>
      <c r="Q18" s="258">
        <f>G18/F18-1</f>
        <v>0.11376405525892519</v>
      </c>
      <c r="R18" s="257">
        <f>G18-F18</f>
        <v>15490</v>
      </c>
      <c r="S18" s="258">
        <f t="shared" si="2"/>
        <v>0.11514088454259497</v>
      </c>
      <c r="T18" s="257">
        <f t="shared" si="3"/>
        <v>17461</v>
      </c>
      <c r="U18" s="258">
        <f t="shared" si="4"/>
        <v>0.11779315238602095</v>
      </c>
      <c r="V18" s="257">
        <f t="shared" si="5"/>
        <v>19920</v>
      </c>
      <c r="W18" s="258">
        <v>6.7590932377049162E-2</v>
      </c>
      <c r="X18" s="257">
        <v>12666</v>
      </c>
      <c r="Z18" s="224"/>
    </row>
    <row r="19" spans="2:28" x14ac:dyDescent="0.35">
      <c r="B19" s="303" t="s">
        <v>2</v>
      </c>
      <c r="C19" s="219"/>
      <c r="D19" s="253">
        <v>46533</v>
      </c>
      <c r="E19" s="254">
        <v>49654</v>
      </c>
      <c r="F19" s="254">
        <v>49281</v>
      </c>
      <c r="G19" s="254">
        <v>50941</v>
      </c>
      <c r="H19" s="254">
        <v>53876</v>
      </c>
      <c r="I19" s="254">
        <v>56464</v>
      </c>
      <c r="J19" s="257">
        <v>56967</v>
      </c>
      <c r="L19" s="222"/>
      <c r="M19" s="256">
        <v>6.7070681022070255E-2</v>
      </c>
      <c r="N19" s="257">
        <v>3121</v>
      </c>
      <c r="O19" s="258">
        <v>-7.5119829218189826E-3</v>
      </c>
      <c r="P19" s="257">
        <v>-373</v>
      </c>
      <c r="Q19" s="258">
        <f t="shared" si="0"/>
        <v>3.3684381404598174E-2</v>
      </c>
      <c r="R19" s="257">
        <f t="shared" si="1"/>
        <v>1660</v>
      </c>
      <c r="S19" s="258">
        <f t="shared" si="2"/>
        <v>5.761567303350934E-2</v>
      </c>
      <c r="T19" s="257">
        <f t="shared" si="3"/>
        <v>2935</v>
      </c>
      <c r="U19" s="258">
        <f t="shared" si="4"/>
        <v>4.8036231346053837E-2</v>
      </c>
      <c r="V19" s="257">
        <f t="shared" si="5"/>
        <v>2588</v>
      </c>
      <c r="W19" s="258">
        <v>1.5816690442225445E-2</v>
      </c>
      <c r="X19" s="257">
        <v>887</v>
      </c>
      <c r="Z19" s="224"/>
    </row>
    <row r="20" spans="2:28" x14ac:dyDescent="0.35">
      <c r="B20" s="303" t="s">
        <v>35</v>
      </c>
      <c r="C20" s="219"/>
      <c r="D20" s="253">
        <v>79727</v>
      </c>
      <c r="E20" s="254">
        <v>80292</v>
      </c>
      <c r="F20" s="254">
        <v>77049</v>
      </c>
      <c r="G20" s="254">
        <v>77553</v>
      </c>
      <c r="H20" s="254">
        <v>79015</v>
      </c>
      <c r="I20" s="254">
        <v>83386</v>
      </c>
      <c r="J20" s="257">
        <v>85120</v>
      </c>
      <c r="L20" s="222"/>
      <c r="M20" s="256">
        <v>7.0866833067844137E-3</v>
      </c>
      <c r="N20" s="257">
        <v>565</v>
      </c>
      <c r="O20" s="258">
        <v>-4.0390076221790472E-2</v>
      </c>
      <c r="P20" s="257">
        <v>-3243</v>
      </c>
      <c r="Q20" s="258">
        <f t="shared" si="0"/>
        <v>6.5412919051512919E-3</v>
      </c>
      <c r="R20" s="257">
        <f t="shared" si="1"/>
        <v>504</v>
      </c>
      <c r="S20" s="258">
        <f t="shared" si="2"/>
        <v>1.8851624050649329E-2</v>
      </c>
      <c r="T20" s="257">
        <f t="shared" si="3"/>
        <v>1462</v>
      </c>
      <c r="U20" s="258">
        <f t="shared" si="4"/>
        <v>5.5318610390432177E-2</v>
      </c>
      <c r="V20" s="257">
        <f t="shared" si="5"/>
        <v>4371</v>
      </c>
      <c r="W20" s="258">
        <v>2.3113814200031335E-2</v>
      </c>
      <c r="X20" s="257">
        <v>1923</v>
      </c>
      <c r="Z20" s="224"/>
    </row>
    <row r="21" spans="2:28" x14ac:dyDescent="0.35">
      <c r="B21" s="303" t="s">
        <v>42</v>
      </c>
      <c r="C21" s="219"/>
      <c r="D21" s="253">
        <v>215050</v>
      </c>
      <c r="E21" s="254">
        <v>227239</v>
      </c>
      <c r="F21" s="254">
        <v>216497</v>
      </c>
      <c r="G21" s="254">
        <v>215854</v>
      </c>
      <c r="H21" s="254">
        <v>224758</v>
      </c>
      <c r="I21" s="254">
        <v>237020</v>
      </c>
      <c r="J21" s="257">
        <v>257527</v>
      </c>
      <c r="L21" s="222"/>
      <c r="M21" s="256">
        <v>5.6679841897233185E-2</v>
      </c>
      <c r="N21" s="257">
        <v>12189</v>
      </c>
      <c r="O21" s="258">
        <v>-4.7271815137366335E-2</v>
      </c>
      <c r="P21" s="257">
        <v>-10742</v>
      </c>
      <c r="Q21" s="258">
        <f t="shared" si="0"/>
        <v>-2.9700180602963977E-3</v>
      </c>
      <c r="R21" s="257">
        <f t="shared" si="1"/>
        <v>-643</v>
      </c>
      <c r="S21" s="258">
        <f t="shared" si="2"/>
        <v>4.1250104237123164E-2</v>
      </c>
      <c r="T21" s="257">
        <f t="shared" si="3"/>
        <v>8904</v>
      </c>
      <c r="U21" s="258">
        <f t="shared" si="4"/>
        <v>5.4556456277418341E-2</v>
      </c>
      <c r="V21" s="257">
        <f t="shared" si="5"/>
        <v>12262</v>
      </c>
      <c r="W21" s="258">
        <v>8.4561672450389036E-2</v>
      </c>
      <c r="X21" s="257">
        <v>20079</v>
      </c>
      <c r="Z21" s="224"/>
    </row>
    <row r="22" spans="2:28" x14ac:dyDescent="0.35">
      <c r="B22" s="303" t="s">
        <v>43</v>
      </c>
      <c r="C22" s="219"/>
      <c r="D22" s="253">
        <v>43671</v>
      </c>
      <c r="E22" s="254">
        <v>46430</v>
      </c>
      <c r="F22" s="254">
        <v>45294</v>
      </c>
      <c r="G22" s="254">
        <v>47556</v>
      </c>
      <c r="H22" s="254">
        <v>50117</v>
      </c>
      <c r="I22" s="254">
        <v>54056</v>
      </c>
      <c r="J22" s="257">
        <v>59207</v>
      </c>
      <c r="L22" s="222"/>
      <c r="M22" s="256">
        <v>6.3176936639875336E-2</v>
      </c>
      <c r="N22" s="257">
        <v>2759</v>
      </c>
      <c r="O22" s="258">
        <v>-2.446693947878531E-2</v>
      </c>
      <c r="P22" s="257">
        <v>-1136</v>
      </c>
      <c r="Q22" s="258">
        <f t="shared" si="0"/>
        <v>4.994038945555701E-2</v>
      </c>
      <c r="R22" s="257">
        <f t="shared" si="1"/>
        <v>2262</v>
      </c>
      <c r="S22" s="258">
        <f t="shared" si="2"/>
        <v>5.3852300445790258E-2</v>
      </c>
      <c r="T22" s="257">
        <f t="shared" si="3"/>
        <v>2561</v>
      </c>
      <c r="U22" s="258">
        <f t="shared" si="4"/>
        <v>7.8596085160723916E-2</v>
      </c>
      <c r="V22" s="257">
        <f t="shared" si="5"/>
        <v>3939</v>
      </c>
      <c r="W22" s="258">
        <v>0.10224332123243052</v>
      </c>
      <c r="X22" s="257">
        <v>5492</v>
      </c>
      <c r="Z22" s="224"/>
    </row>
    <row r="23" spans="2:28" x14ac:dyDescent="0.35">
      <c r="B23" s="303" t="s">
        <v>44</v>
      </c>
      <c r="C23" s="219"/>
      <c r="D23" s="253">
        <v>19559</v>
      </c>
      <c r="E23" s="254">
        <v>18635</v>
      </c>
      <c r="F23" s="254">
        <v>19594</v>
      </c>
      <c r="G23" s="254">
        <v>20339</v>
      </c>
      <c r="H23" s="254">
        <v>21233</v>
      </c>
      <c r="I23" s="254">
        <v>22030</v>
      </c>
      <c r="J23" s="257">
        <v>21123</v>
      </c>
      <c r="K23" s="304"/>
      <c r="L23" s="219"/>
      <c r="M23" s="256">
        <v>-4.7241679022444916E-2</v>
      </c>
      <c r="N23" s="257">
        <v>-924</v>
      </c>
      <c r="O23" s="258">
        <v>5.1462302119667402E-2</v>
      </c>
      <c r="P23" s="257">
        <v>959</v>
      </c>
      <c r="Q23" s="258">
        <f t="shared" si="0"/>
        <v>3.8021843421455648E-2</v>
      </c>
      <c r="R23" s="257">
        <f t="shared" si="1"/>
        <v>745</v>
      </c>
      <c r="S23" s="258">
        <f t="shared" si="2"/>
        <v>4.3954963370863798E-2</v>
      </c>
      <c r="T23" s="257">
        <f t="shared" si="3"/>
        <v>894</v>
      </c>
      <c r="U23" s="258">
        <f t="shared" si="4"/>
        <v>3.7535911081806539E-2</v>
      </c>
      <c r="V23" s="257">
        <f t="shared" si="5"/>
        <v>797</v>
      </c>
      <c r="W23" s="258">
        <v>-4.2084259217269104E-2</v>
      </c>
      <c r="X23" s="257">
        <v>-928</v>
      </c>
      <c r="Z23" s="224"/>
    </row>
    <row r="24" spans="2:28" x14ac:dyDescent="0.35">
      <c r="B24" s="303" t="s">
        <v>45</v>
      </c>
      <c r="C24" s="219"/>
      <c r="D24" s="253">
        <v>102231</v>
      </c>
      <c r="E24" s="254">
        <v>105837</v>
      </c>
      <c r="F24" s="254">
        <v>105419</v>
      </c>
      <c r="G24" s="254">
        <v>106624</v>
      </c>
      <c r="H24" s="254">
        <v>108415</v>
      </c>
      <c r="I24" s="254">
        <v>113823</v>
      </c>
      <c r="J24" s="257">
        <v>117475</v>
      </c>
      <c r="L24" s="222"/>
      <c r="M24" s="256">
        <v>3.5273058074360986E-2</v>
      </c>
      <c r="N24" s="257">
        <v>3606</v>
      </c>
      <c r="O24" s="258">
        <v>-3.9494694671995401E-3</v>
      </c>
      <c r="P24" s="257">
        <v>-418</v>
      </c>
      <c r="Q24" s="258">
        <f t="shared" si="0"/>
        <v>1.1430577030705935E-2</v>
      </c>
      <c r="R24" s="257">
        <f t="shared" si="1"/>
        <v>1205</v>
      </c>
      <c r="S24" s="258">
        <f t="shared" si="2"/>
        <v>1.6797343937575038E-2</v>
      </c>
      <c r="T24" s="257">
        <f t="shared" si="3"/>
        <v>1791</v>
      </c>
      <c r="U24" s="258">
        <f t="shared" si="4"/>
        <v>4.9882396347368907E-2</v>
      </c>
      <c r="V24" s="257">
        <f t="shared" si="5"/>
        <v>5408</v>
      </c>
      <c r="W24" s="258">
        <v>3.8269477219497139E-2</v>
      </c>
      <c r="X24" s="257">
        <v>4330</v>
      </c>
      <c r="Z24" s="224"/>
    </row>
    <row r="25" spans="2:28" x14ac:dyDescent="0.35">
      <c r="B25" s="303" t="s">
        <v>46</v>
      </c>
      <c r="C25" s="219"/>
      <c r="D25" s="253">
        <v>15250</v>
      </c>
      <c r="E25" s="254">
        <v>15370</v>
      </c>
      <c r="F25" s="254">
        <v>14678</v>
      </c>
      <c r="G25" s="254">
        <v>15446</v>
      </c>
      <c r="H25" s="254">
        <v>14352</v>
      </c>
      <c r="I25" s="254">
        <v>14615</v>
      </c>
      <c r="J25" s="257">
        <v>14750</v>
      </c>
      <c r="L25" s="222"/>
      <c r="M25" s="256">
        <v>7.8688524590164732E-3</v>
      </c>
      <c r="N25" s="257">
        <v>120</v>
      </c>
      <c r="O25" s="258">
        <v>-4.5022771633051351E-2</v>
      </c>
      <c r="P25" s="257">
        <v>-692</v>
      </c>
      <c r="Q25" s="258">
        <f t="shared" si="0"/>
        <v>5.2323204796293821E-2</v>
      </c>
      <c r="R25" s="257">
        <f t="shared" si="1"/>
        <v>768</v>
      </c>
      <c r="S25" s="258">
        <f t="shared" si="2"/>
        <v>-7.0827398679269682E-2</v>
      </c>
      <c r="T25" s="257">
        <f t="shared" si="3"/>
        <v>-1094</v>
      </c>
      <c r="U25" s="258">
        <f t="shared" si="4"/>
        <v>1.8324972129319939E-2</v>
      </c>
      <c r="V25" s="257">
        <f t="shared" si="5"/>
        <v>263</v>
      </c>
      <c r="W25" s="258">
        <v>1.5700316760776767E-2</v>
      </c>
      <c r="X25" s="257">
        <v>228</v>
      </c>
      <c r="Z25" s="224"/>
    </row>
    <row r="26" spans="2:28" x14ac:dyDescent="0.35">
      <c r="B26" s="305" t="s">
        <v>1</v>
      </c>
      <c r="C26" s="219"/>
      <c r="D26" s="260">
        <v>4201</v>
      </c>
      <c r="E26" s="261">
        <v>4335</v>
      </c>
      <c r="F26" s="261">
        <v>4305</v>
      </c>
      <c r="G26" s="261">
        <v>4447</v>
      </c>
      <c r="H26" s="261">
        <v>4708</v>
      </c>
      <c r="I26" s="261">
        <v>5044</v>
      </c>
      <c r="J26" s="265">
        <v>5377</v>
      </c>
      <c r="L26" s="222"/>
      <c r="M26" s="264">
        <v>3.1897167341109256E-2</v>
      </c>
      <c r="N26" s="265">
        <v>134</v>
      </c>
      <c r="O26" s="266">
        <v>-6.9204152249134898E-3</v>
      </c>
      <c r="P26" s="265">
        <v>-30</v>
      </c>
      <c r="Q26" s="266">
        <f t="shared" si="0"/>
        <v>3.2984901277584244E-2</v>
      </c>
      <c r="R26" s="265">
        <f t="shared" si="1"/>
        <v>142</v>
      </c>
      <c r="S26" s="266">
        <f t="shared" si="2"/>
        <v>5.8691252529795346E-2</v>
      </c>
      <c r="T26" s="265">
        <f t="shared" si="3"/>
        <v>261</v>
      </c>
      <c r="U26" s="266">
        <f t="shared" si="4"/>
        <v>7.136788445199671E-2</v>
      </c>
      <c r="V26" s="265">
        <f t="shared" si="5"/>
        <v>336</v>
      </c>
      <c r="W26" s="266">
        <v>7.475514691185281E-2</v>
      </c>
      <c r="X26" s="265">
        <v>374</v>
      </c>
      <c r="Z26" s="224"/>
      <c r="AA26" s="224"/>
      <c r="AB26" s="286"/>
    </row>
    <row r="27" spans="2:28" x14ac:dyDescent="0.35">
      <c r="B27" s="235" t="s">
        <v>0</v>
      </c>
      <c r="C27" s="219"/>
      <c r="D27" s="1226">
        <f>SUM(D9:D26)</f>
        <v>1638618</v>
      </c>
      <c r="E27" s="306">
        <f>SUM(E9:E26)</f>
        <v>1735551</v>
      </c>
      <c r="F27" s="307">
        <f>SUM(F9:F26)</f>
        <v>1709394</v>
      </c>
      <c r="G27" s="306">
        <f>SUM(G9:G26)</f>
        <v>1768008</v>
      </c>
      <c r="H27" s="307">
        <v>1850208</v>
      </c>
      <c r="I27" s="306">
        <f>SUM(I9:I26)</f>
        <v>1944185</v>
      </c>
      <c r="J27" s="306">
        <f>SUM(J9:J26)</f>
        <v>2026085</v>
      </c>
      <c r="K27" s="308"/>
      <c r="L27" s="222"/>
      <c r="M27" s="240">
        <f>E27/D27-1</f>
        <v>5.9155336997396502E-2</v>
      </c>
      <c r="N27" s="241">
        <f>E27-D27</f>
        <v>96933</v>
      </c>
      <c r="O27" s="242">
        <f>F27/E27-1</f>
        <v>-1.507129436127197E-2</v>
      </c>
      <c r="P27" s="243">
        <f>F27-E27</f>
        <v>-26157</v>
      </c>
      <c r="Q27" s="242">
        <f t="shared" si="0"/>
        <v>3.4289344644944375E-2</v>
      </c>
      <c r="R27" s="237">
        <f t="shared" si="1"/>
        <v>58614</v>
      </c>
      <c r="S27" s="242">
        <f>H27/G27-1</f>
        <v>4.6493002294107244E-2</v>
      </c>
      <c r="T27" s="243">
        <f>H27-G27</f>
        <v>82200</v>
      </c>
      <c r="U27" s="309">
        <f>I27/H27-1</f>
        <v>5.0792667635206401E-2</v>
      </c>
      <c r="V27" s="237">
        <f>I27-H27</f>
        <v>93977</v>
      </c>
      <c r="W27" s="242">
        <v>4.594640498109781E-2</v>
      </c>
      <c r="X27" s="243">
        <f>SUM(X9:X26)</f>
        <v>89002</v>
      </c>
    </row>
    <row r="28" spans="2:28" x14ac:dyDescent="0.35">
      <c r="D28" s="296"/>
      <c r="F28" s="296"/>
      <c r="H28" s="296"/>
      <c r="I28" s="296"/>
      <c r="K28" s="296"/>
    </row>
  </sheetData>
  <mergeCells count="9">
    <mergeCell ref="B3:W3"/>
    <mergeCell ref="D5:K6"/>
    <mergeCell ref="M5:X5"/>
    <mergeCell ref="M6:N6"/>
    <mergeCell ref="O6:P6"/>
    <mergeCell ref="W6:X6"/>
    <mergeCell ref="Q6:R6"/>
    <mergeCell ref="S6:T6"/>
    <mergeCell ref="U6:V6"/>
  </mergeCells>
  <pageMargins left="0.7" right="0.7" top="0.75" bottom="0.75" header="0.3" footer="0.3"/>
  <pageSetup paperSize="9" scale="64" orientation="landscape" horizontalDpi="300" verticalDpi="300"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300-000003000000}">
          <x14:colorSeries rgb="FF376092"/>
          <x14:colorNegative rgb="FFD00000"/>
          <x14:colorAxis rgb="FF000000"/>
          <x14:colorMarkers rgb="FFD00000"/>
          <x14:colorFirst rgb="FFD00000"/>
          <x14:colorLast rgb="FFD00000"/>
          <x14:colorHigh rgb="FFD00000"/>
          <x14:colorLow rgb="FFD00000"/>
          <x14:sparklines>
            <x14:sparkline>
              <xm:f>EVO_resol!D9:J9</xm:f>
              <xm:sqref>K9</xm:sqref>
            </x14:sparkline>
            <x14:sparkline>
              <xm:f>EVO_resol!D10:J10</xm:f>
              <xm:sqref>K10</xm:sqref>
            </x14:sparkline>
            <x14:sparkline>
              <xm:f>EVO_resol!D11:J11</xm:f>
              <xm:sqref>K11</xm:sqref>
            </x14:sparkline>
            <x14:sparkline>
              <xm:f>EVO_resol!D12:J12</xm:f>
              <xm:sqref>K12</xm:sqref>
            </x14:sparkline>
            <x14:sparkline>
              <xm:f>EVO_resol!D13:J13</xm:f>
              <xm:sqref>K13</xm:sqref>
            </x14:sparkline>
            <x14:sparkline>
              <xm:f>EVO_resol!D14:J14</xm:f>
              <xm:sqref>K14</xm:sqref>
            </x14:sparkline>
            <x14:sparkline>
              <xm:f>EVO_resol!D15:J15</xm:f>
              <xm:sqref>K15</xm:sqref>
            </x14:sparkline>
            <x14:sparkline>
              <xm:f>EVO_resol!D16:J16</xm:f>
              <xm:sqref>K16</xm:sqref>
            </x14:sparkline>
            <x14:sparkline>
              <xm:f>EVO_resol!D17:J17</xm:f>
              <xm:sqref>K17</xm:sqref>
            </x14:sparkline>
            <x14:sparkline>
              <xm:f>EVO_resol!D18:J18</xm:f>
              <xm:sqref>K18</xm:sqref>
            </x14:sparkline>
            <x14:sparkline>
              <xm:f>EVO_resol!D19:J19</xm:f>
              <xm:sqref>K19</xm:sqref>
            </x14:sparkline>
            <x14:sparkline>
              <xm:f>EVO_resol!D20:J20</xm:f>
              <xm:sqref>K20</xm:sqref>
            </x14:sparkline>
            <x14:sparkline>
              <xm:f>EVO_resol!D21:J21</xm:f>
              <xm:sqref>K21</xm:sqref>
            </x14:sparkline>
            <x14:sparkline>
              <xm:f>EVO_resol!D22:J22</xm:f>
              <xm:sqref>K22</xm:sqref>
            </x14:sparkline>
            <x14:sparkline>
              <xm:f>EVO_resol!D23:J23</xm:f>
              <xm:sqref>K23</xm:sqref>
            </x14:sparkline>
            <x14:sparkline>
              <xm:f>EVO_resol!D24:J24</xm:f>
              <xm:sqref>K24</xm:sqref>
            </x14:sparkline>
            <x14:sparkline>
              <xm:f>EVO_resol!D25:J25</xm:f>
              <xm:sqref>K25</xm:sqref>
            </x14:sparkline>
            <x14:sparkline>
              <xm:f>EVO_resol!D26:J26</xm:f>
              <xm:sqref>K26</xm:sqref>
            </x14:sparkline>
            <x14:sparkline>
              <xm:f>EVO_resol!D27:J27</xm:f>
              <xm:sqref>K27</xm:sqref>
            </x14:sparkline>
          </x14:sparklines>
        </x14:sparklineGroup>
      </x14:sparklineGroups>
    </ext>
  </extLs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Hoja62">
    <pageSetUpPr fitToPage="1"/>
  </sheetPr>
  <dimension ref="A1:V37"/>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58</v>
      </c>
    </row>
    <row r="2" spans="1:22" s="343" customFormat="1" ht="49.5" customHeight="1" x14ac:dyDescent="0.35">
      <c r="B2" s="1392"/>
      <c r="C2" s="1392"/>
      <c r="D2" s="1392"/>
      <c r="E2" s="1392"/>
      <c r="F2" s="344"/>
      <c r="G2" s="1590"/>
      <c r="H2" s="1590"/>
      <c r="I2" s="1590"/>
      <c r="J2" s="1590"/>
      <c r="K2" s="1590"/>
      <c r="L2" s="1590"/>
      <c r="M2" s="1590"/>
      <c r="N2" s="1590"/>
      <c r="O2" s="1590"/>
      <c r="P2" s="1590"/>
      <c r="Q2" s="1590"/>
      <c r="R2" s="1590"/>
      <c r="T2" s="344"/>
    </row>
    <row r="3" spans="1:22" s="343" customFormat="1" ht="3" customHeight="1" x14ac:dyDescent="0.35">
      <c r="B3" s="344"/>
      <c r="C3" s="344"/>
      <c r="D3" s="344"/>
      <c r="E3" s="344"/>
      <c r="F3" s="344"/>
      <c r="L3" s="344"/>
      <c r="Q3" s="344"/>
      <c r="T3" s="344"/>
    </row>
    <row r="4" spans="1:22" s="345" customFormat="1" ht="15" customHeight="1" x14ac:dyDescent="0.25">
      <c r="B4" s="1419" t="s">
        <v>434</v>
      </c>
      <c r="C4" s="1419"/>
      <c r="D4" s="1419"/>
      <c r="E4" s="1419"/>
      <c r="F4" s="1419"/>
      <c r="G4" s="1419"/>
      <c r="H4" s="1419"/>
      <c r="I4" s="1419"/>
      <c r="J4" s="1419"/>
      <c r="K4" s="1419"/>
      <c r="L4" s="1419"/>
      <c r="M4" s="1419"/>
      <c r="N4" s="1419"/>
      <c r="O4" s="1419"/>
      <c r="P4" s="1419"/>
      <c r="Q4" s="1419"/>
      <c r="R4" s="1419"/>
      <c r="S4" s="1419"/>
      <c r="T4" s="1419"/>
      <c r="U4" s="924"/>
    </row>
    <row r="5" spans="1:22" s="345" customFormat="1" ht="15" customHeight="1" x14ac:dyDescent="0.25">
      <c r="B5" s="1420" t="str">
        <f>porsaad!$B$6</f>
        <v>Situación a 30 de noviembre de 2024</v>
      </c>
      <c r="C5" s="1420"/>
      <c r="D5" s="1420"/>
      <c r="E5" s="1420"/>
      <c r="F5" s="1420"/>
      <c r="G5" s="1420"/>
      <c r="H5" s="1420"/>
      <c r="I5" s="1420"/>
      <c r="J5" s="1420"/>
      <c r="K5" s="1420"/>
      <c r="L5" s="1420"/>
      <c r="M5" s="1420"/>
      <c r="N5" s="1420"/>
      <c r="O5" s="1420"/>
      <c r="P5" s="1420"/>
      <c r="Q5" s="1420"/>
      <c r="R5" s="1420"/>
      <c r="S5" s="1420"/>
      <c r="T5" s="1420"/>
      <c r="U5" s="925"/>
      <c r="V5" s="875"/>
    </row>
    <row r="6" spans="1:22" s="345" customFormat="1" ht="4.5" customHeight="1" x14ac:dyDescent="0.25"/>
    <row r="7" spans="1:22" s="322" customFormat="1" ht="15" customHeight="1" x14ac:dyDescent="0.25">
      <c r="A7" s="316"/>
      <c r="B7" s="1591" t="s">
        <v>12</v>
      </c>
      <c r="C7" s="920"/>
      <c r="D7" s="1610" t="s">
        <v>76</v>
      </c>
      <c r="E7" s="1596"/>
      <c r="F7" s="920"/>
      <c r="G7" s="1612" t="s">
        <v>31</v>
      </c>
      <c r="H7" s="1613"/>
      <c r="I7" s="1613"/>
      <c r="J7" s="1614"/>
      <c r="K7" s="921"/>
      <c r="L7" s="1612" t="s">
        <v>49</v>
      </c>
      <c r="M7" s="1613"/>
      <c r="N7" s="1613"/>
      <c r="O7" s="1614"/>
      <c r="P7" s="921"/>
      <c r="Q7" s="1612" t="s">
        <v>50</v>
      </c>
      <c r="R7" s="1613"/>
      <c r="S7" s="1613"/>
      <c r="T7" s="1614"/>
    </row>
    <row r="8" spans="1:22" s="322" customFormat="1" ht="35.25" customHeight="1" x14ac:dyDescent="0.25">
      <c r="A8" s="316"/>
      <c r="B8" s="1592"/>
      <c r="C8" s="920"/>
      <c r="D8" s="1611"/>
      <c r="E8" s="1599"/>
      <c r="F8" s="920"/>
      <c r="G8" s="1615" t="s">
        <v>69</v>
      </c>
      <c r="H8" s="1616"/>
      <c r="I8" s="1606" t="s">
        <v>287</v>
      </c>
      <c r="J8" s="1607"/>
      <c r="K8" s="957"/>
      <c r="L8" s="1617" t="s">
        <v>69</v>
      </c>
      <c r="M8" s="1618"/>
      <c r="N8" s="1606" t="s">
        <v>287</v>
      </c>
      <c r="O8" s="1607"/>
      <c r="P8" s="957"/>
      <c r="Q8" s="1617" t="s">
        <v>69</v>
      </c>
      <c r="R8" s="1618"/>
      <c r="S8" s="1606" t="s">
        <v>287</v>
      </c>
      <c r="T8" s="1607"/>
    </row>
    <row r="9" spans="1:22" s="322" customFormat="1" ht="29.25" customHeight="1" x14ac:dyDescent="0.25">
      <c r="A9" s="316"/>
      <c r="B9" s="1593"/>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28511</v>
      </c>
      <c r="E11" s="928">
        <f>D11/D$29*100</f>
        <v>15.426527719161554</v>
      </c>
      <c r="F11" s="930"/>
      <c r="G11" s="927">
        <v>12691</v>
      </c>
      <c r="H11" s="928">
        <v>44.512644242573039</v>
      </c>
      <c r="I11" s="927">
        <v>12640</v>
      </c>
      <c r="J11" s="928">
        <v>99.59814041446694</v>
      </c>
      <c r="K11" s="930"/>
      <c r="L11" s="927">
        <v>15726</v>
      </c>
      <c r="M11" s="928">
        <v>55.157658447616711</v>
      </c>
      <c r="N11" s="927">
        <v>15582</v>
      </c>
      <c r="O11" s="928">
        <v>99.084318962228153</v>
      </c>
      <c r="P11" s="930"/>
      <c r="Q11" s="927">
        <v>94</v>
      </c>
      <c r="R11" s="928">
        <v>0.32969730981024864</v>
      </c>
      <c r="S11" s="927">
        <v>92</v>
      </c>
      <c r="T11" s="928">
        <f>IFERROR(S11/Q11*100,"-")</f>
        <v>97.872340425531917</v>
      </c>
    </row>
    <row r="12" spans="1:22" s="331" customFormat="1" ht="18" customHeight="1" x14ac:dyDescent="0.25">
      <c r="A12" s="330"/>
      <c r="B12" s="931" t="s">
        <v>7</v>
      </c>
      <c r="C12" s="930"/>
      <c r="D12" s="932">
        <f t="shared" ref="D12:D28" si="0">G12+L12+Q12</f>
        <v>4130</v>
      </c>
      <c r="E12" s="933">
        <f t="shared" ref="E12:E29" si="1">D12/D$29*100</f>
        <v>2.2346308260017964</v>
      </c>
      <c r="F12" s="930"/>
      <c r="G12" s="932">
        <v>2840</v>
      </c>
      <c r="H12" s="933">
        <v>68.765133171912822</v>
      </c>
      <c r="I12" s="932">
        <v>1102</v>
      </c>
      <c r="J12" s="933">
        <v>38.802816901408448</v>
      </c>
      <c r="K12" s="930"/>
      <c r="L12" s="932">
        <v>1189</v>
      </c>
      <c r="M12" s="933">
        <v>28.789346246973363</v>
      </c>
      <c r="N12" s="932">
        <v>516</v>
      </c>
      <c r="O12" s="933">
        <v>43.397813288477707</v>
      </c>
      <c r="P12" s="930"/>
      <c r="Q12" s="932">
        <v>101</v>
      </c>
      <c r="R12" s="933">
        <v>2.4455205811138017</v>
      </c>
      <c r="S12" s="932">
        <v>53</v>
      </c>
      <c r="T12" s="933">
        <f t="shared" ref="T12:T28" si="2">IFERROR(S12/Q12*100,"-")</f>
        <v>52.475247524752476</v>
      </c>
    </row>
    <row r="13" spans="1:22" s="331" customFormat="1" ht="18" customHeight="1" x14ac:dyDescent="0.25">
      <c r="A13" s="330"/>
      <c r="B13" s="931" t="s">
        <v>37</v>
      </c>
      <c r="C13" s="930"/>
      <c r="D13" s="932">
        <f t="shared" si="0"/>
        <v>3835</v>
      </c>
      <c r="E13" s="933">
        <f t="shared" si="1"/>
        <v>2.0750143384302393</v>
      </c>
      <c r="F13" s="930"/>
      <c r="G13" s="932">
        <v>1832</v>
      </c>
      <c r="H13" s="933">
        <v>47.770534550195563</v>
      </c>
      <c r="I13" s="932">
        <v>30</v>
      </c>
      <c r="J13" s="933">
        <v>1.6375545851528384</v>
      </c>
      <c r="K13" s="930"/>
      <c r="L13" s="932">
        <v>1931</v>
      </c>
      <c r="M13" s="933">
        <v>50.352020860495436</v>
      </c>
      <c r="N13" s="932">
        <v>38</v>
      </c>
      <c r="O13" s="933">
        <v>1.9678922837907822</v>
      </c>
      <c r="P13" s="930"/>
      <c r="Q13" s="932">
        <v>72</v>
      </c>
      <c r="R13" s="933">
        <v>1.8774445893089959</v>
      </c>
      <c r="S13" s="932">
        <v>24</v>
      </c>
      <c r="T13" s="933">
        <f t="shared" si="2"/>
        <v>33.333333333333329</v>
      </c>
    </row>
    <row r="14" spans="1:22" s="331" customFormat="1" ht="18" customHeight="1" x14ac:dyDescent="0.25">
      <c r="A14" s="330"/>
      <c r="B14" s="931" t="s">
        <v>38</v>
      </c>
      <c r="C14" s="930"/>
      <c r="D14" s="932">
        <f t="shared" si="0"/>
        <v>3007</v>
      </c>
      <c r="E14" s="933">
        <f t="shared" si="1"/>
        <v>1.6270060275514291</v>
      </c>
      <c r="F14" s="930"/>
      <c r="G14" s="932">
        <v>2139</v>
      </c>
      <c r="H14" s="933">
        <v>71.134020618556704</v>
      </c>
      <c r="I14" s="932">
        <v>2087</v>
      </c>
      <c r="J14" s="933">
        <v>97.568957456755484</v>
      </c>
      <c r="K14" s="930"/>
      <c r="L14" s="932">
        <v>863</v>
      </c>
      <c r="M14" s="933">
        <v>28.699700698370467</v>
      </c>
      <c r="N14" s="932">
        <v>763</v>
      </c>
      <c r="O14" s="933">
        <v>88.41251448435689</v>
      </c>
      <c r="P14" s="930"/>
      <c r="Q14" s="932">
        <v>5</v>
      </c>
      <c r="R14" s="933">
        <v>0.16627868307283006</v>
      </c>
      <c r="S14" s="932">
        <v>5</v>
      </c>
      <c r="T14" s="933">
        <f t="shared" si="2"/>
        <v>100</v>
      </c>
    </row>
    <row r="15" spans="1:22" s="331" customFormat="1" ht="18" customHeight="1" x14ac:dyDescent="0.25">
      <c r="A15" s="330"/>
      <c r="B15" s="931" t="s">
        <v>6</v>
      </c>
      <c r="C15" s="930"/>
      <c r="D15" s="932">
        <f t="shared" si="0"/>
        <v>5979</v>
      </c>
      <c r="E15" s="933">
        <f t="shared" si="1"/>
        <v>3.2350745057299615</v>
      </c>
      <c r="F15" s="930"/>
      <c r="G15" s="932">
        <v>3560</v>
      </c>
      <c r="H15" s="933">
        <v>59.541729386184983</v>
      </c>
      <c r="I15" s="932">
        <v>2764</v>
      </c>
      <c r="J15" s="933">
        <v>77.640449438202253</v>
      </c>
      <c r="K15" s="930"/>
      <c r="L15" s="932">
        <v>2337</v>
      </c>
      <c r="M15" s="933">
        <v>39.086803813346712</v>
      </c>
      <c r="N15" s="932">
        <v>1663</v>
      </c>
      <c r="O15" s="933">
        <v>71.15960633290544</v>
      </c>
      <c r="P15" s="930"/>
      <c r="Q15" s="932">
        <v>82</v>
      </c>
      <c r="R15" s="933">
        <v>1.3714668004683057</v>
      </c>
      <c r="S15" s="932">
        <v>70</v>
      </c>
      <c r="T15" s="933">
        <f t="shared" si="2"/>
        <v>85.365853658536579</v>
      </c>
    </row>
    <row r="16" spans="1:22" s="331" customFormat="1" ht="18" customHeight="1" x14ac:dyDescent="0.25">
      <c r="A16" s="330"/>
      <c r="B16" s="931" t="s">
        <v>5</v>
      </c>
      <c r="C16" s="930"/>
      <c r="D16" s="932">
        <f t="shared" si="0"/>
        <v>4680</v>
      </c>
      <c r="E16" s="933">
        <f t="shared" si="1"/>
        <v>2.5322208875758854</v>
      </c>
      <c r="F16" s="930"/>
      <c r="G16" s="932">
        <v>1949</v>
      </c>
      <c r="H16" s="933">
        <v>41.645299145299148</v>
      </c>
      <c r="I16" s="932">
        <v>15</v>
      </c>
      <c r="J16" s="933">
        <v>0.76962544894817853</v>
      </c>
      <c r="K16" s="930"/>
      <c r="L16" s="932">
        <v>2683</v>
      </c>
      <c r="M16" s="933">
        <v>57.329059829059823</v>
      </c>
      <c r="N16" s="932">
        <v>21</v>
      </c>
      <c r="O16" s="933">
        <v>0.78270592620201274</v>
      </c>
      <c r="P16" s="930"/>
      <c r="Q16" s="932">
        <v>48</v>
      </c>
      <c r="R16" s="933">
        <v>1.0256410256410255</v>
      </c>
      <c r="S16" s="932">
        <v>0</v>
      </c>
      <c r="T16" s="933">
        <f t="shared" si="2"/>
        <v>0</v>
      </c>
    </row>
    <row r="17" spans="1:20" s="331" customFormat="1" ht="18" customHeight="1" x14ac:dyDescent="0.25">
      <c r="A17" s="330"/>
      <c r="B17" s="931" t="s">
        <v>4</v>
      </c>
      <c r="C17" s="930"/>
      <c r="D17" s="932">
        <f t="shared" si="0"/>
        <v>9102</v>
      </c>
      <c r="E17" s="933">
        <f t="shared" si="1"/>
        <v>4.9248449826315621</v>
      </c>
      <c r="F17" s="930"/>
      <c r="G17" s="932">
        <v>5576</v>
      </c>
      <c r="H17" s="933">
        <v>61.261261261261254</v>
      </c>
      <c r="I17" s="932">
        <v>384</v>
      </c>
      <c r="J17" s="933">
        <v>6.8866571018651364</v>
      </c>
      <c r="K17" s="930"/>
      <c r="L17" s="932">
        <v>3522</v>
      </c>
      <c r="M17" s="933">
        <v>38.694792353328936</v>
      </c>
      <c r="N17" s="932">
        <v>93</v>
      </c>
      <c r="O17" s="933">
        <v>2.6405451448040886</v>
      </c>
      <c r="P17" s="930"/>
      <c r="Q17" s="932">
        <v>4</v>
      </c>
      <c r="R17" s="933">
        <v>4.3946385409800046E-2</v>
      </c>
      <c r="S17" s="932">
        <v>1</v>
      </c>
      <c r="T17" s="933">
        <f t="shared" si="2"/>
        <v>25</v>
      </c>
    </row>
    <row r="18" spans="1:20" s="331" customFormat="1" ht="18" customHeight="1" x14ac:dyDescent="0.25">
      <c r="A18" s="330"/>
      <c r="B18" s="931" t="s">
        <v>40</v>
      </c>
      <c r="C18" s="930"/>
      <c r="D18" s="932">
        <f t="shared" si="0"/>
        <v>12537</v>
      </c>
      <c r="E18" s="933">
        <f t="shared" si="1"/>
        <v>6.7834301853715546</v>
      </c>
      <c r="F18" s="930"/>
      <c r="G18" s="932">
        <v>7010</v>
      </c>
      <c r="H18" s="933">
        <v>55.914493100422746</v>
      </c>
      <c r="I18" s="932">
        <v>6767</v>
      </c>
      <c r="J18" s="933">
        <v>96.533523537803134</v>
      </c>
      <c r="K18" s="930"/>
      <c r="L18" s="932">
        <v>3965</v>
      </c>
      <c r="M18" s="933">
        <v>31.626385897742683</v>
      </c>
      <c r="N18" s="932">
        <v>3630</v>
      </c>
      <c r="O18" s="933">
        <v>91.551071878940732</v>
      </c>
      <c r="P18" s="930"/>
      <c r="Q18" s="932">
        <v>1562</v>
      </c>
      <c r="R18" s="933">
        <v>12.459121001834569</v>
      </c>
      <c r="S18" s="932">
        <v>1364</v>
      </c>
      <c r="T18" s="933">
        <f t="shared" si="2"/>
        <v>87.323943661971825</v>
      </c>
    </row>
    <row r="19" spans="1:20" s="331" customFormat="1" ht="18" customHeight="1" x14ac:dyDescent="0.25">
      <c r="A19" s="330"/>
      <c r="B19" s="931" t="s">
        <v>41</v>
      </c>
      <c r="C19" s="930"/>
      <c r="D19" s="932">
        <f t="shared" si="0"/>
        <v>38602</v>
      </c>
      <c r="E19" s="933">
        <f t="shared" si="1"/>
        <v>20.886493739787252</v>
      </c>
      <c r="F19" s="930"/>
      <c r="G19" s="932">
        <v>15022</v>
      </c>
      <c r="H19" s="933">
        <v>38.915082120097402</v>
      </c>
      <c r="I19" s="932">
        <v>14440</v>
      </c>
      <c r="J19" s="933">
        <v>96.12568233257889</v>
      </c>
      <c r="K19" s="930"/>
      <c r="L19" s="932">
        <v>20433</v>
      </c>
      <c r="M19" s="933">
        <v>52.932490544531376</v>
      </c>
      <c r="N19" s="932">
        <v>18978</v>
      </c>
      <c r="O19" s="933">
        <v>92.879166054911181</v>
      </c>
      <c r="P19" s="930"/>
      <c r="Q19" s="932">
        <v>3147</v>
      </c>
      <c r="R19" s="933">
        <v>8.1524273353712253</v>
      </c>
      <c r="S19" s="932">
        <v>3121</v>
      </c>
      <c r="T19" s="933">
        <f t="shared" si="2"/>
        <v>99.17381633301558</v>
      </c>
    </row>
    <row r="20" spans="1:20" s="331" customFormat="1" ht="18" customHeight="1" x14ac:dyDescent="0.25">
      <c r="A20" s="330"/>
      <c r="B20" s="931" t="s">
        <v>3</v>
      </c>
      <c r="C20" s="930"/>
      <c r="D20" s="932">
        <f t="shared" si="0"/>
        <v>13797</v>
      </c>
      <c r="E20" s="933">
        <f t="shared" si="1"/>
        <v>7.4651819627958318</v>
      </c>
      <c r="F20" s="930"/>
      <c r="G20" s="932">
        <v>6395</v>
      </c>
      <c r="H20" s="933">
        <v>46.350655939697035</v>
      </c>
      <c r="I20" s="932">
        <v>6123</v>
      </c>
      <c r="J20" s="933">
        <v>95.746677091477721</v>
      </c>
      <c r="K20" s="930"/>
      <c r="L20" s="932">
        <v>6474</v>
      </c>
      <c r="M20" s="933">
        <v>46.92324418351815</v>
      </c>
      <c r="N20" s="932">
        <v>6023</v>
      </c>
      <c r="O20" s="933">
        <v>93.033673154155082</v>
      </c>
      <c r="P20" s="930"/>
      <c r="Q20" s="932">
        <v>928</v>
      </c>
      <c r="R20" s="933">
        <v>6.7260998767848079</v>
      </c>
      <c r="S20" s="932">
        <v>581</v>
      </c>
      <c r="T20" s="933">
        <f t="shared" si="2"/>
        <v>62.607758620689658</v>
      </c>
    </row>
    <row r="21" spans="1:20" s="331" customFormat="1" ht="18" customHeight="1" x14ac:dyDescent="0.25">
      <c r="A21" s="330"/>
      <c r="B21" s="931" t="s">
        <v>2</v>
      </c>
      <c r="C21" s="930"/>
      <c r="D21" s="932">
        <f t="shared" si="0"/>
        <v>5388</v>
      </c>
      <c r="E21" s="933">
        <f t="shared" si="1"/>
        <v>2.9153004577476218</v>
      </c>
      <c r="F21" s="930"/>
      <c r="G21" s="932">
        <v>3484</v>
      </c>
      <c r="H21" s="933">
        <v>64.662212323682255</v>
      </c>
      <c r="I21" s="932">
        <v>3462</v>
      </c>
      <c r="J21" s="933">
        <v>99.368541905855338</v>
      </c>
      <c r="K21" s="930"/>
      <c r="L21" s="932">
        <v>1866</v>
      </c>
      <c r="M21" s="933">
        <v>34.632516703786195</v>
      </c>
      <c r="N21" s="932">
        <v>1855</v>
      </c>
      <c r="O21" s="933">
        <v>99.41050375133976</v>
      </c>
      <c r="P21" s="930"/>
      <c r="Q21" s="932">
        <v>38</v>
      </c>
      <c r="R21" s="933">
        <v>0.70527097253155158</v>
      </c>
      <c r="S21" s="932">
        <v>38</v>
      </c>
      <c r="T21" s="933">
        <f t="shared" si="2"/>
        <v>100</v>
      </c>
    </row>
    <row r="22" spans="1:20" s="331" customFormat="1" ht="18" customHeight="1" x14ac:dyDescent="0.25">
      <c r="A22" s="330"/>
      <c r="B22" s="931" t="s">
        <v>35</v>
      </c>
      <c r="C22" s="930"/>
      <c r="D22" s="932">
        <f t="shared" si="0"/>
        <v>6848</v>
      </c>
      <c r="E22" s="933">
        <f t="shared" si="1"/>
        <v>3.7052668030170226</v>
      </c>
      <c r="F22" s="930"/>
      <c r="G22" s="932">
        <v>4073</v>
      </c>
      <c r="H22" s="933">
        <v>59.477219626168221</v>
      </c>
      <c r="I22" s="932">
        <v>3904</v>
      </c>
      <c r="J22" s="933">
        <v>95.850724281856131</v>
      </c>
      <c r="K22" s="930"/>
      <c r="L22" s="932">
        <v>2623</v>
      </c>
      <c r="M22" s="933">
        <v>38.303154205607477</v>
      </c>
      <c r="N22" s="932">
        <v>2582</v>
      </c>
      <c r="O22" s="933">
        <v>98.43690430804422</v>
      </c>
      <c r="P22" s="930"/>
      <c r="Q22" s="932">
        <v>152</v>
      </c>
      <c r="R22" s="933">
        <v>2.2196261682242988</v>
      </c>
      <c r="S22" s="932">
        <v>152</v>
      </c>
      <c r="T22" s="933">
        <f t="shared" si="2"/>
        <v>100</v>
      </c>
    </row>
    <row r="23" spans="1:20" s="331" customFormat="1" ht="18" customHeight="1" x14ac:dyDescent="0.25">
      <c r="A23" s="330"/>
      <c r="B23" s="931" t="s">
        <v>42</v>
      </c>
      <c r="C23" s="930"/>
      <c r="D23" s="932">
        <f t="shared" si="0"/>
        <v>24818</v>
      </c>
      <c r="E23" s="933">
        <f t="shared" si="1"/>
        <v>13.428345723901353</v>
      </c>
      <c r="F23" s="930"/>
      <c r="G23" s="932">
        <v>15408</v>
      </c>
      <c r="H23" s="933">
        <v>62.083971311145135</v>
      </c>
      <c r="I23" s="932">
        <v>12929</v>
      </c>
      <c r="J23" s="933">
        <v>83.910955347871237</v>
      </c>
      <c r="K23" s="930"/>
      <c r="L23" s="932">
        <v>8110</v>
      </c>
      <c r="M23" s="933">
        <v>32.677895076154407</v>
      </c>
      <c r="N23" s="932">
        <v>7180</v>
      </c>
      <c r="O23" s="933">
        <v>88.532675709001225</v>
      </c>
      <c r="P23" s="930"/>
      <c r="Q23" s="932">
        <v>1300</v>
      </c>
      <c r="R23" s="933">
        <v>5.2381336127004596</v>
      </c>
      <c r="S23" s="932">
        <v>1289</v>
      </c>
      <c r="T23" s="933">
        <f t="shared" si="2"/>
        <v>99.15384615384616</v>
      </c>
    </row>
    <row r="24" spans="1:20" s="331" customFormat="1" ht="18" customHeight="1" x14ac:dyDescent="0.25">
      <c r="A24" s="330">
        <v>47094</v>
      </c>
      <c r="B24" s="931" t="s">
        <v>43</v>
      </c>
      <c r="C24" s="930"/>
      <c r="D24" s="932">
        <f t="shared" si="0"/>
        <v>5357</v>
      </c>
      <c r="E24" s="933">
        <f t="shared" si="1"/>
        <v>2.8985271997316278</v>
      </c>
      <c r="F24" s="930"/>
      <c r="G24" s="932">
        <v>2811</v>
      </c>
      <c r="H24" s="933">
        <v>52.473399290647748</v>
      </c>
      <c r="I24" s="932">
        <v>2802</v>
      </c>
      <c r="J24" s="933">
        <v>99.679829242262542</v>
      </c>
      <c r="K24" s="930"/>
      <c r="L24" s="932">
        <v>2523</v>
      </c>
      <c r="M24" s="933">
        <v>47.097255926824715</v>
      </c>
      <c r="N24" s="932">
        <v>2516</v>
      </c>
      <c r="O24" s="933">
        <v>99.722552516845028</v>
      </c>
      <c r="P24" s="930"/>
      <c r="Q24" s="932">
        <v>23</v>
      </c>
      <c r="R24" s="933">
        <v>0.42934478252753411</v>
      </c>
      <c r="S24" s="932">
        <v>22</v>
      </c>
      <c r="T24" s="933">
        <f t="shared" si="2"/>
        <v>95.652173913043484</v>
      </c>
    </row>
    <row r="25" spans="1:20" s="331" customFormat="1" ht="18" customHeight="1" x14ac:dyDescent="0.25">
      <c r="B25" s="931" t="s">
        <v>44</v>
      </c>
      <c r="C25" s="930"/>
      <c r="D25" s="932">
        <f t="shared" si="0"/>
        <v>2538</v>
      </c>
      <c r="E25" s="933">
        <f t="shared" si="1"/>
        <v>1.3732428659546148</v>
      </c>
      <c r="F25" s="930"/>
      <c r="G25" s="932">
        <v>953</v>
      </c>
      <c r="H25" s="933">
        <v>37.549251379038608</v>
      </c>
      <c r="I25" s="932">
        <v>947</v>
      </c>
      <c r="J25" s="933">
        <v>99.370409233997904</v>
      </c>
      <c r="K25" s="930"/>
      <c r="L25" s="932">
        <v>1501</v>
      </c>
      <c r="M25" s="933">
        <v>59.141055949566592</v>
      </c>
      <c r="N25" s="932">
        <v>1492</v>
      </c>
      <c r="O25" s="933">
        <v>99.400399733510994</v>
      </c>
      <c r="P25" s="930"/>
      <c r="Q25" s="932">
        <v>84</v>
      </c>
      <c r="R25" s="933">
        <v>3.3096926713947989</v>
      </c>
      <c r="S25" s="932">
        <v>84</v>
      </c>
      <c r="T25" s="933">
        <f t="shared" si="2"/>
        <v>100</v>
      </c>
    </row>
    <row r="26" spans="1:20" s="331" customFormat="1" ht="18" customHeight="1" x14ac:dyDescent="0.25">
      <c r="B26" s="931" t="s">
        <v>45</v>
      </c>
      <c r="C26" s="930"/>
      <c r="D26" s="932">
        <f t="shared" si="0"/>
        <v>13443</v>
      </c>
      <c r="E26" s="933">
        <f t="shared" si="1"/>
        <v>7.2736421777099629</v>
      </c>
      <c r="F26" s="930"/>
      <c r="G26" s="932">
        <v>6150</v>
      </c>
      <c r="H26" s="933">
        <v>45.748716804284754</v>
      </c>
      <c r="I26" s="932">
        <v>5233</v>
      </c>
      <c r="J26" s="933">
        <v>85.089430894308947</v>
      </c>
      <c r="K26" s="930"/>
      <c r="L26" s="932">
        <v>4924</v>
      </c>
      <c r="M26" s="933">
        <v>36.628728706389943</v>
      </c>
      <c r="N26" s="932">
        <v>3984</v>
      </c>
      <c r="O26" s="933">
        <v>80.909829406986191</v>
      </c>
      <c r="P26" s="930"/>
      <c r="Q26" s="932">
        <v>2369</v>
      </c>
      <c r="R26" s="933">
        <v>17.622554489325299</v>
      </c>
      <c r="S26" s="932">
        <v>1694</v>
      </c>
      <c r="T26" s="933">
        <f t="shared" si="2"/>
        <v>71.506964964119874</v>
      </c>
    </row>
    <row r="27" spans="1:20" s="331" customFormat="1" ht="18" customHeight="1" x14ac:dyDescent="0.25">
      <c r="B27" s="931" t="s">
        <v>46</v>
      </c>
      <c r="C27" s="930"/>
      <c r="D27" s="932">
        <f t="shared" si="0"/>
        <v>2022</v>
      </c>
      <c r="E27" s="933">
        <f t="shared" si="1"/>
        <v>1.0940492809141966</v>
      </c>
      <c r="F27" s="930"/>
      <c r="G27" s="932">
        <v>715</v>
      </c>
      <c r="H27" s="933">
        <v>35.361028684470817</v>
      </c>
      <c r="I27" s="932">
        <v>514</v>
      </c>
      <c r="J27" s="933">
        <v>71.888111888111879</v>
      </c>
      <c r="K27" s="930"/>
      <c r="L27" s="932">
        <v>1189</v>
      </c>
      <c r="M27" s="933">
        <v>58.803165182987136</v>
      </c>
      <c r="N27" s="932">
        <v>913</v>
      </c>
      <c r="O27" s="933">
        <v>76.787216148023546</v>
      </c>
      <c r="P27" s="930"/>
      <c r="Q27" s="932">
        <v>118</v>
      </c>
      <c r="R27" s="933">
        <v>5.8358061325420376</v>
      </c>
      <c r="S27" s="932">
        <v>94</v>
      </c>
      <c r="T27" s="933">
        <f t="shared" si="2"/>
        <v>79.66101694915254</v>
      </c>
    </row>
    <row r="28" spans="1:20" s="331" customFormat="1" ht="18" customHeight="1" x14ac:dyDescent="0.25">
      <c r="B28" s="953" t="s">
        <v>1</v>
      </c>
      <c r="C28" s="930"/>
      <c r="D28" s="954">
        <f t="shared" si="0"/>
        <v>224</v>
      </c>
      <c r="E28" s="955">
        <f t="shared" si="1"/>
        <v>0.1212003159865381</v>
      </c>
      <c r="F28" s="930"/>
      <c r="G28" s="954">
        <v>104</v>
      </c>
      <c r="H28" s="955">
        <v>46.428571428571431</v>
      </c>
      <c r="I28" s="954">
        <v>97</v>
      </c>
      <c r="J28" s="955">
        <v>93.269230769230774</v>
      </c>
      <c r="K28" s="930"/>
      <c r="L28" s="954">
        <v>120</v>
      </c>
      <c r="M28" s="955">
        <v>53.571428571428569</v>
      </c>
      <c r="N28" s="954">
        <v>114</v>
      </c>
      <c r="O28" s="955">
        <v>95</v>
      </c>
      <c r="P28" s="930"/>
      <c r="Q28" s="954">
        <v>0</v>
      </c>
      <c r="R28" s="955">
        <v>0</v>
      </c>
      <c r="S28" s="954">
        <v>0</v>
      </c>
      <c r="T28" s="955" t="str">
        <f t="shared" si="2"/>
        <v>-</v>
      </c>
    </row>
    <row r="29" spans="1:20" s="319" customFormat="1" ht="18" customHeight="1" x14ac:dyDescent="0.25">
      <c r="B29" s="1288" t="s">
        <v>0</v>
      </c>
      <c r="C29" s="1281"/>
      <c r="D29" s="1289">
        <f>SUM(D11:D28)</f>
        <v>184818</v>
      </c>
      <c r="E29" s="1290">
        <f t="shared" si="1"/>
        <v>100</v>
      </c>
      <c r="F29" s="1281"/>
      <c r="G29" s="1289">
        <f>SUM(G11:G28)</f>
        <v>92712</v>
      </c>
      <c r="H29" s="1290">
        <f t="shared" ref="H29" si="3">G29/$D29*100</f>
        <v>50.163945070285365</v>
      </c>
      <c r="I29" s="1289">
        <f>SUM(I11:I28)</f>
        <v>76240</v>
      </c>
      <c r="J29" s="1290">
        <f>I29/G29*100</f>
        <v>82.233152127016993</v>
      </c>
      <c r="K29" s="1281"/>
      <c r="L29" s="1289">
        <f>SUM(L11:L28)</f>
        <v>81979</v>
      </c>
      <c r="M29" s="1290">
        <f t="shared" ref="M29" si="4">L29/$D29*100</f>
        <v>44.356610286876816</v>
      </c>
      <c r="N29" s="1289">
        <f>SUM(N11:N28)</f>
        <v>67943</v>
      </c>
      <c r="O29" s="1290">
        <f>N29/L29*100</f>
        <v>82.878542065650961</v>
      </c>
      <c r="P29" s="1281"/>
      <c r="Q29" s="1289">
        <f>SUM(Q11:Q28)</f>
        <v>10127</v>
      </c>
      <c r="R29" s="1290">
        <f t="shared" ref="R29" si="5">Q29/$D29*100</f>
        <v>5.4794446428378194</v>
      </c>
      <c r="S29" s="1289">
        <f>SUM(S11:S28)</f>
        <v>8684</v>
      </c>
      <c r="T29" s="1290">
        <f>S29/Q29*100</f>
        <v>85.750962772785627</v>
      </c>
    </row>
    <row r="30" spans="1:20" s="328" customFormat="1" ht="6.75" customHeight="1" x14ac:dyDescent="0.25">
      <c r="B30" s="1608"/>
      <c r="C30" s="1608"/>
      <c r="D30" s="1608"/>
      <c r="E30" s="1608"/>
      <c r="F30" s="779"/>
    </row>
    <row r="31" spans="1:20" x14ac:dyDescent="0.35">
      <c r="B31" s="1609"/>
      <c r="C31" s="1609"/>
      <c r="D31" s="1609"/>
      <c r="E31" s="1609"/>
      <c r="F31" s="1609"/>
      <c r="G31" s="1609"/>
      <c r="H31" s="1609"/>
      <c r="I31" s="1609"/>
      <c r="J31" s="1609"/>
      <c r="K31" s="1609"/>
      <c r="L31" s="1609"/>
      <c r="M31" s="1609"/>
      <c r="N31" s="1609"/>
      <c r="O31" s="1609"/>
      <c r="P31" s="1609"/>
      <c r="Q31" s="1609"/>
      <c r="R31" s="1609"/>
    </row>
    <row r="32" spans="1:20" x14ac:dyDescent="0.35">
      <c r="G32" s="935"/>
      <c r="L32" s="935"/>
    </row>
    <row r="33" spans="2:17" x14ac:dyDescent="0.35">
      <c r="B33" s="935"/>
      <c r="L33" s="935"/>
    </row>
    <row r="34" spans="2:17" s="567" customFormat="1" x14ac:dyDescent="0.35">
      <c r="B34" s="567" t="s">
        <v>39</v>
      </c>
      <c r="G34" s="567" t="e">
        <f>GETPIVOTDATA("ID PRESTACION
COUNT",#REF!,"
CCAA",$B34,"
Tipo Prestación",$B$1,"Grado Resuelto",G$7)</f>
        <v>#REF!</v>
      </c>
      <c r="K34" s="567" t="e">
        <f>GETPIVOTDATA("ID PRESTACION
COUNT",#REF!,"
CCAA",$B34,"
Tipo Prestación",$B$1,"Grado Resuelto",K$7)</f>
        <v>#REF!</v>
      </c>
      <c r="L34" s="567" t="e">
        <f>GETPIVOTDATA("ID PRESTACION
COUNT",#REF!,"
CCAA",$B34,"
Tipo Prestación",$B$1,"Grado Resuelto",L$7)</f>
        <v>#REF!</v>
      </c>
      <c r="P34" s="567" t="e">
        <f>GETPIVOTDATA("ID PRESTACION
COUNT",#REF!,"
CCAA",$B34,"
Tipo Prestación",$B$1,"Grado Resuelto",P$7)</f>
        <v>#REF!</v>
      </c>
      <c r="Q34" s="567" t="e">
        <f>GETPIVOTDATA("ID PRESTACION
COUNT",#REF!,"
CCAA",$B34,"
Tipo Prestación",$B$1,"Grado Resuelto",Q$7)</f>
        <v>#REF!</v>
      </c>
    </row>
    <row r="35" spans="2:17" s="567" customFormat="1" x14ac:dyDescent="0.35">
      <c r="B35" s="567" t="s">
        <v>47</v>
      </c>
      <c r="G35" s="567" t="e">
        <f>GETPIVOTDATA("ID PRESTACION
COUNT",#REF!,"
CCAA",$B35,"
Tipo Prestación",$B$1,"Grado Resuelto",G$7)</f>
        <v>#REF!</v>
      </c>
      <c r="K35" s="567" t="e">
        <f>GETPIVOTDATA("ID PRESTACION
COUNT",#REF!,"
CCAA",$B35,"
Tipo Prestación",$B$1,"Grado Resuelto",K$7)</f>
        <v>#REF!</v>
      </c>
      <c r="L35" s="567" t="e">
        <f>GETPIVOTDATA("ID PRESTACION
COUNT",#REF!,"
CCAA",$B35,"
Tipo Prestación",$B$1,"Grado Resuelto",L$7)</f>
        <v>#REF!</v>
      </c>
      <c r="P35" s="567" t="e">
        <f>GETPIVOTDATA("ID PRESTACION
COUNT",#REF!,"
CCAA",$B35,"
Tipo Prestación",$B$1,"Grado Resuelto",P$7)</f>
        <v>#REF!</v>
      </c>
      <c r="Q35" s="567" t="e">
        <f>GETPIVOTDATA("ID PRESTACION
COUNT",#REF!,"
CCAA",$B35,"
Tipo Prestación",$B$1,"Grado Resuelto",Q$7)</f>
        <v>#REF!</v>
      </c>
    </row>
    <row r="36" spans="2:17" s="567" customFormat="1" x14ac:dyDescent="0.35"/>
    <row r="37" spans="2:17" s="567" customFormat="1" x14ac:dyDescent="0.35"/>
  </sheetData>
  <mergeCells count="17">
    <mergeCell ref="B5:T5"/>
    <mergeCell ref="B31:R31"/>
    <mergeCell ref="B30:E30"/>
    <mergeCell ref="B2:E2"/>
    <mergeCell ref="G2:R2"/>
    <mergeCell ref="B7:B9"/>
    <mergeCell ref="D7:E8"/>
    <mergeCell ref="G7:J7"/>
    <mergeCell ref="L7:O7"/>
    <mergeCell ref="Q7:T7"/>
    <mergeCell ref="G8:H8"/>
    <mergeCell ref="I8:J8"/>
    <mergeCell ref="L8:M8"/>
    <mergeCell ref="N8:O8"/>
    <mergeCell ref="Q8:R8"/>
    <mergeCell ref="S8:T8"/>
    <mergeCell ref="B4:T4"/>
  </mergeCells>
  <printOptions horizontalCentered="1"/>
  <pageMargins left="0" right="0" top="0.43307086614173229" bottom="0.43307086614173229" header="0" footer="0"/>
  <pageSetup paperSize="9" scale="96" orientation="landscape" horizontalDpi="300" verticalDpi="300" r:id="rId1"/>
  <headerFooter alignWithMargins="0"/>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Hoja63">
    <pageSetUpPr fitToPage="1"/>
  </sheetPr>
  <dimension ref="A1:V33"/>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67</v>
      </c>
    </row>
    <row r="2" spans="1:22" s="343" customFormat="1" ht="49.5" customHeight="1" x14ac:dyDescent="0.35">
      <c r="B2" s="1392"/>
      <c r="C2" s="1392"/>
      <c r="D2" s="1392"/>
      <c r="E2" s="1392"/>
      <c r="F2" s="344"/>
      <c r="G2" s="1590"/>
      <c r="H2" s="1590"/>
      <c r="I2" s="1590"/>
      <c r="J2" s="1590"/>
      <c r="K2" s="1590"/>
      <c r="L2" s="1590"/>
      <c r="M2" s="1590"/>
      <c r="N2" s="1590"/>
      <c r="O2" s="1590"/>
      <c r="P2" s="1590"/>
      <c r="Q2" s="1590"/>
      <c r="R2" s="1590"/>
      <c r="T2" s="344"/>
    </row>
    <row r="3" spans="1:22" s="343" customFormat="1" ht="3" customHeight="1" x14ac:dyDescent="0.35">
      <c r="B3" s="344"/>
      <c r="C3" s="344"/>
      <c r="D3" s="344"/>
      <c r="E3" s="344"/>
      <c r="F3" s="344"/>
      <c r="L3" s="344"/>
      <c r="Q3" s="344"/>
      <c r="T3" s="344"/>
    </row>
    <row r="4" spans="1:22" s="345" customFormat="1" ht="15" customHeight="1" x14ac:dyDescent="0.25">
      <c r="B4" s="1419" t="s">
        <v>433</v>
      </c>
      <c r="C4" s="1419"/>
      <c r="D4" s="1419"/>
      <c r="E4" s="1419"/>
      <c r="F4" s="1419"/>
      <c r="G4" s="1419"/>
      <c r="H4" s="1419"/>
      <c r="I4" s="1419"/>
      <c r="J4" s="1419"/>
      <c r="K4" s="1419"/>
      <c r="L4" s="1419"/>
      <c r="M4" s="1419"/>
      <c r="N4" s="1419"/>
      <c r="O4" s="1419"/>
      <c r="P4" s="1419"/>
      <c r="Q4" s="1419"/>
      <c r="R4" s="1419"/>
      <c r="S4" s="1419"/>
      <c r="T4" s="1419"/>
      <c r="U4" s="924"/>
    </row>
    <row r="5" spans="1:22" s="345" customFormat="1" ht="15" customHeight="1" x14ac:dyDescent="0.25">
      <c r="B5" s="1420" t="str">
        <f>porsaad!$B$6</f>
        <v>Situación a 30 de noviembre de 2024</v>
      </c>
      <c r="C5" s="1420"/>
      <c r="D5" s="1420"/>
      <c r="E5" s="1420"/>
      <c r="F5" s="1420"/>
      <c r="G5" s="1420"/>
      <c r="H5" s="1420"/>
      <c r="I5" s="1420"/>
      <c r="J5" s="1420"/>
      <c r="K5" s="1420"/>
      <c r="L5" s="1420"/>
      <c r="M5" s="1420"/>
      <c r="N5" s="1420"/>
      <c r="O5" s="1420"/>
      <c r="P5" s="1420"/>
      <c r="Q5" s="1420"/>
      <c r="R5" s="1420"/>
      <c r="S5" s="1420"/>
      <c r="T5" s="1420"/>
      <c r="U5" s="925"/>
      <c r="V5" s="875"/>
    </row>
    <row r="6" spans="1:22" s="345" customFormat="1" ht="4.5" customHeight="1" x14ac:dyDescent="0.25"/>
    <row r="7" spans="1:22" s="322" customFormat="1" ht="15" customHeight="1" x14ac:dyDescent="0.25">
      <c r="A7" s="316"/>
      <c r="B7" s="1591" t="s">
        <v>12</v>
      </c>
      <c r="C7" s="920"/>
      <c r="D7" s="1610" t="s">
        <v>77</v>
      </c>
      <c r="E7" s="1596"/>
      <c r="F7" s="920"/>
      <c r="G7" s="1612" t="s">
        <v>31</v>
      </c>
      <c r="H7" s="1613"/>
      <c r="I7" s="1613"/>
      <c r="J7" s="1614"/>
      <c r="K7" s="921"/>
      <c r="L7" s="1612" t="s">
        <v>49</v>
      </c>
      <c r="M7" s="1613"/>
      <c r="N7" s="1613"/>
      <c r="O7" s="1614"/>
      <c r="P7" s="921"/>
      <c r="Q7" s="1612" t="s">
        <v>50</v>
      </c>
      <c r="R7" s="1613"/>
      <c r="S7" s="1613"/>
      <c r="T7" s="1614"/>
    </row>
    <row r="8" spans="1:22" s="322" customFormat="1" ht="35.25" customHeight="1" x14ac:dyDescent="0.25">
      <c r="A8" s="316"/>
      <c r="B8" s="1592"/>
      <c r="C8" s="920"/>
      <c r="D8" s="1611"/>
      <c r="E8" s="1599"/>
      <c r="F8" s="920"/>
      <c r="G8" s="1615" t="s">
        <v>69</v>
      </c>
      <c r="H8" s="1616"/>
      <c r="I8" s="1606" t="s">
        <v>287</v>
      </c>
      <c r="J8" s="1607"/>
      <c r="K8" s="957"/>
      <c r="L8" s="1617" t="s">
        <v>69</v>
      </c>
      <c r="M8" s="1618"/>
      <c r="N8" s="1606" t="s">
        <v>287</v>
      </c>
      <c r="O8" s="1607"/>
      <c r="P8" s="957"/>
      <c r="Q8" s="1617" t="s">
        <v>69</v>
      </c>
      <c r="R8" s="1618"/>
      <c r="S8" s="1606" t="s">
        <v>287</v>
      </c>
      <c r="T8" s="1607"/>
    </row>
    <row r="9" spans="1:22" s="322" customFormat="1" ht="29.25" customHeight="1" x14ac:dyDescent="0.25">
      <c r="A9" s="316"/>
      <c r="B9" s="1593"/>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5044</v>
      </c>
      <c r="E11" s="928">
        <f>D11/D$29*100</f>
        <v>2.2649303996407721</v>
      </c>
      <c r="F11" s="930"/>
      <c r="G11" s="927">
        <v>2546</v>
      </c>
      <c r="H11" s="928">
        <v>50.475812846946866</v>
      </c>
      <c r="I11" s="927">
        <v>2469</v>
      </c>
      <c r="J11" s="928">
        <v>96.975648075412408</v>
      </c>
      <c r="K11" s="930"/>
      <c r="L11" s="927">
        <v>2378</v>
      </c>
      <c r="M11" s="928">
        <v>47.145122918318791</v>
      </c>
      <c r="N11" s="927">
        <v>2257</v>
      </c>
      <c r="O11" s="928">
        <v>94.9116904962153</v>
      </c>
      <c r="P11" s="930"/>
      <c r="Q11" s="927">
        <v>120</v>
      </c>
      <c r="R11" s="928">
        <v>2.3790642347343378</v>
      </c>
      <c r="S11" s="927">
        <v>48</v>
      </c>
      <c r="T11" s="928">
        <f>IFERROR(S11/Q11*100,"-")</f>
        <v>40</v>
      </c>
    </row>
    <row r="12" spans="1:22" s="331" customFormat="1" ht="18" customHeight="1" x14ac:dyDescent="0.25">
      <c r="A12" s="330"/>
      <c r="B12" s="931" t="s">
        <v>7</v>
      </c>
      <c r="C12" s="930"/>
      <c r="D12" s="932">
        <f t="shared" ref="D12:D28" si="0">G12+L12+Q12</f>
        <v>9727</v>
      </c>
      <c r="E12" s="933">
        <f t="shared" ref="E12:E29" si="1">D12/D$29*100</f>
        <v>4.3677593174674447</v>
      </c>
      <c r="F12" s="930"/>
      <c r="G12" s="932">
        <v>4027</v>
      </c>
      <c r="H12" s="933">
        <v>41.400226174565638</v>
      </c>
      <c r="I12" s="932">
        <v>3933</v>
      </c>
      <c r="J12" s="933">
        <v>97.665756146014402</v>
      </c>
      <c r="K12" s="930"/>
      <c r="L12" s="932">
        <v>3975</v>
      </c>
      <c r="M12" s="933">
        <v>40.865631746684485</v>
      </c>
      <c r="N12" s="932">
        <v>3846</v>
      </c>
      <c r="O12" s="933">
        <v>96.754716981132077</v>
      </c>
      <c r="P12" s="930"/>
      <c r="Q12" s="932">
        <v>1725</v>
      </c>
      <c r="R12" s="933">
        <v>17.734142078749869</v>
      </c>
      <c r="S12" s="932">
        <v>1641</v>
      </c>
      <c r="T12" s="933">
        <f t="shared" ref="T12:T28" si="2">IFERROR(S12/Q12*100,"-")</f>
        <v>95.130434782608702</v>
      </c>
    </row>
    <row r="13" spans="1:22" s="331" customFormat="1" ht="18" customHeight="1" x14ac:dyDescent="0.25">
      <c r="A13" s="330"/>
      <c r="B13" s="931" t="s">
        <v>37</v>
      </c>
      <c r="C13" s="930"/>
      <c r="D13" s="932">
        <f t="shared" si="0"/>
        <v>5012</v>
      </c>
      <c r="E13" s="933">
        <f t="shared" si="1"/>
        <v>2.2505612932195782</v>
      </c>
      <c r="F13" s="930"/>
      <c r="G13" s="932">
        <v>1712</v>
      </c>
      <c r="H13" s="933">
        <v>34.158020750199519</v>
      </c>
      <c r="I13" s="932">
        <v>1654</v>
      </c>
      <c r="J13" s="933">
        <v>96.612149532710276</v>
      </c>
      <c r="K13" s="930"/>
      <c r="L13" s="932">
        <v>1788</v>
      </c>
      <c r="M13" s="933">
        <v>35.674381484437347</v>
      </c>
      <c r="N13" s="932">
        <v>1655</v>
      </c>
      <c r="O13" s="933">
        <v>92.561521252796425</v>
      </c>
      <c r="P13" s="930"/>
      <c r="Q13" s="932">
        <v>1512</v>
      </c>
      <c r="R13" s="933">
        <v>30.16759776536313</v>
      </c>
      <c r="S13" s="932">
        <v>1256</v>
      </c>
      <c r="T13" s="933">
        <f t="shared" si="2"/>
        <v>83.068783068783063</v>
      </c>
    </row>
    <row r="14" spans="1:22" s="331" customFormat="1" ht="18" customHeight="1" x14ac:dyDescent="0.25">
      <c r="A14" s="330"/>
      <c r="B14" s="931" t="s">
        <v>38</v>
      </c>
      <c r="C14" s="930"/>
      <c r="D14" s="932">
        <f t="shared" si="0"/>
        <v>816</v>
      </c>
      <c r="E14" s="933">
        <f t="shared" si="1"/>
        <v>0.36641221374045801</v>
      </c>
      <c r="F14" s="930"/>
      <c r="G14" s="932">
        <v>386</v>
      </c>
      <c r="H14" s="933">
        <v>47.303921568627452</v>
      </c>
      <c r="I14" s="932">
        <v>338</v>
      </c>
      <c r="J14" s="933">
        <v>87.564766839378237</v>
      </c>
      <c r="K14" s="930"/>
      <c r="L14" s="932">
        <v>384</v>
      </c>
      <c r="M14" s="933">
        <v>47.058823529411761</v>
      </c>
      <c r="N14" s="932">
        <v>329</v>
      </c>
      <c r="O14" s="933">
        <v>85.677083333333343</v>
      </c>
      <c r="P14" s="930"/>
      <c r="Q14" s="932">
        <v>46</v>
      </c>
      <c r="R14" s="933">
        <v>5.6372549019607847</v>
      </c>
      <c r="S14" s="932">
        <v>11</v>
      </c>
      <c r="T14" s="933">
        <f t="shared" si="2"/>
        <v>23.913043478260871</v>
      </c>
    </row>
    <row r="15" spans="1:22" s="331" customFormat="1" ht="18" customHeight="1" x14ac:dyDescent="0.25">
      <c r="A15" s="330"/>
      <c r="B15" s="931" t="s">
        <v>6</v>
      </c>
      <c r="C15" s="930"/>
      <c r="D15" s="932">
        <f t="shared" si="0"/>
        <v>15091</v>
      </c>
      <c r="E15" s="933">
        <f t="shared" si="1"/>
        <v>6.7763807813201611</v>
      </c>
      <c r="F15" s="930"/>
      <c r="G15" s="932">
        <v>4257</v>
      </c>
      <c r="H15" s="933">
        <v>28.208866211649326</v>
      </c>
      <c r="I15" s="932">
        <v>3078</v>
      </c>
      <c r="J15" s="933">
        <v>72.304439746300204</v>
      </c>
      <c r="K15" s="930"/>
      <c r="L15" s="932">
        <v>5022</v>
      </c>
      <c r="M15" s="933">
        <v>33.278112782453121</v>
      </c>
      <c r="N15" s="932">
        <v>3532</v>
      </c>
      <c r="O15" s="933">
        <v>70.330545599362807</v>
      </c>
      <c r="P15" s="930"/>
      <c r="Q15" s="932">
        <v>5812</v>
      </c>
      <c r="R15" s="933">
        <v>38.513021005897556</v>
      </c>
      <c r="S15" s="932">
        <v>4238</v>
      </c>
      <c r="T15" s="933">
        <f t="shared" si="2"/>
        <v>72.918100481761869</v>
      </c>
    </row>
    <row r="16" spans="1:22" s="331" customFormat="1" ht="18" customHeight="1" x14ac:dyDescent="0.25">
      <c r="A16" s="330"/>
      <c r="B16" s="931" t="s">
        <v>5</v>
      </c>
      <c r="C16" s="930"/>
      <c r="D16" s="932">
        <f t="shared" si="0"/>
        <v>311</v>
      </c>
      <c r="E16" s="933">
        <f t="shared" si="1"/>
        <v>0.13964975303098337</v>
      </c>
      <c r="F16" s="930"/>
      <c r="G16" s="932">
        <v>156</v>
      </c>
      <c r="H16" s="933">
        <v>50.160771704180064</v>
      </c>
      <c r="I16" s="932">
        <v>156</v>
      </c>
      <c r="J16" s="933">
        <v>100</v>
      </c>
      <c r="K16" s="930"/>
      <c r="L16" s="932">
        <v>154</v>
      </c>
      <c r="M16" s="933">
        <v>49.517684887459808</v>
      </c>
      <c r="N16" s="932">
        <v>154</v>
      </c>
      <c r="O16" s="933">
        <v>100</v>
      </c>
      <c r="P16" s="930"/>
      <c r="Q16" s="932">
        <v>1</v>
      </c>
      <c r="R16" s="933">
        <v>0.32154340836012862</v>
      </c>
      <c r="S16" s="932">
        <v>0</v>
      </c>
      <c r="T16" s="933">
        <f t="shared" si="2"/>
        <v>0</v>
      </c>
    </row>
    <row r="17" spans="1:20" s="331" customFormat="1" ht="18" customHeight="1" x14ac:dyDescent="0.25">
      <c r="A17" s="330"/>
      <c r="B17" s="931" t="s">
        <v>4</v>
      </c>
      <c r="C17" s="930"/>
      <c r="D17" s="932">
        <f t="shared" si="0"/>
        <v>53696</v>
      </c>
      <c r="E17" s="933">
        <f t="shared" si="1"/>
        <v>24.111360574764255</v>
      </c>
      <c r="F17" s="930"/>
      <c r="G17" s="932">
        <v>16573</v>
      </c>
      <c r="H17" s="933">
        <v>30.864496424314659</v>
      </c>
      <c r="I17" s="932">
        <v>14291</v>
      </c>
      <c r="J17" s="933">
        <v>86.230616062269959</v>
      </c>
      <c r="K17" s="930"/>
      <c r="L17" s="932">
        <v>16969</v>
      </c>
      <c r="M17" s="933">
        <v>31.601981525625746</v>
      </c>
      <c r="N17" s="932">
        <v>13838</v>
      </c>
      <c r="O17" s="933">
        <v>81.548706464729804</v>
      </c>
      <c r="P17" s="930"/>
      <c r="Q17" s="932">
        <v>20154</v>
      </c>
      <c r="R17" s="933">
        <v>37.533522050059595</v>
      </c>
      <c r="S17" s="932">
        <v>14328</v>
      </c>
      <c r="T17" s="933">
        <f t="shared" si="2"/>
        <v>71.092587079487942</v>
      </c>
    </row>
    <row r="18" spans="1:20" s="331" customFormat="1" ht="18" customHeight="1" x14ac:dyDescent="0.25">
      <c r="A18" s="330"/>
      <c r="B18" s="931" t="s">
        <v>40</v>
      </c>
      <c r="C18" s="930"/>
      <c r="D18" s="932">
        <f t="shared" si="0"/>
        <v>11738</v>
      </c>
      <c r="E18" s="933">
        <f t="shared" si="1"/>
        <v>5.2707678491243826</v>
      </c>
      <c r="F18" s="930"/>
      <c r="G18" s="932">
        <v>4115</v>
      </c>
      <c r="H18" s="933">
        <v>35.057079570625319</v>
      </c>
      <c r="I18" s="932">
        <v>3433</v>
      </c>
      <c r="J18" s="933">
        <v>83.426488456865115</v>
      </c>
      <c r="K18" s="930"/>
      <c r="L18" s="932">
        <v>4378</v>
      </c>
      <c r="M18" s="933">
        <v>37.29766570114159</v>
      </c>
      <c r="N18" s="932">
        <v>3632</v>
      </c>
      <c r="O18" s="933">
        <v>82.96025582457743</v>
      </c>
      <c r="P18" s="930"/>
      <c r="Q18" s="932">
        <v>3245</v>
      </c>
      <c r="R18" s="933">
        <v>27.645254728233088</v>
      </c>
      <c r="S18" s="932">
        <v>2454</v>
      </c>
      <c r="T18" s="933">
        <f t="shared" si="2"/>
        <v>75.624036979969176</v>
      </c>
    </row>
    <row r="19" spans="1:20" s="331" customFormat="1" ht="18" customHeight="1" x14ac:dyDescent="0.25">
      <c r="A19" s="330"/>
      <c r="B19" s="931" t="s">
        <v>41</v>
      </c>
      <c r="C19" s="930"/>
      <c r="D19" s="932">
        <f t="shared" si="0"/>
        <v>24191</v>
      </c>
      <c r="E19" s="933">
        <f t="shared" si="1"/>
        <v>10.862595419847327</v>
      </c>
      <c r="F19" s="930"/>
      <c r="G19" s="932">
        <v>6534</v>
      </c>
      <c r="H19" s="933">
        <v>27.010045058079452</v>
      </c>
      <c r="I19" s="932">
        <v>6214</v>
      </c>
      <c r="J19" s="933">
        <v>95.102540557086016</v>
      </c>
      <c r="K19" s="930"/>
      <c r="L19" s="932">
        <v>11914</v>
      </c>
      <c r="M19" s="933">
        <v>49.249720970608905</v>
      </c>
      <c r="N19" s="932">
        <v>10973</v>
      </c>
      <c r="O19" s="933">
        <v>92.101729058250797</v>
      </c>
      <c r="P19" s="930"/>
      <c r="Q19" s="932">
        <v>5743</v>
      </c>
      <c r="R19" s="933">
        <v>23.740233971311646</v>
      </c>
      <c r="S19" s="932">
        <v>4564</v>
      </c>
      <c r="T19" s="933">
        <f t="shared" si="2"/>
        <v>79.470659933832493</v>
      </c>
    </row>
    <row r="20" spans="1:20" s="331" customFormat="1" ht="18" customHeight="1" x14ac:dyDescent="0.25">
      <c r="A20" s="330"/>
      <c r="B20" s="931" t="s">
        <v>3</v>
      </c>
      <c r="C20" s="930"/>
      <c r="D20" s="932">
        <f t="shared" si="0"/>
        <v>24933</v>
      </c>
      <c r="E20" s="933">
        <f t="shared" si="1"/>
        <v>11.195779074988774</v>
      </c>
      <c r="F20" s="930"/>
      <c r="G20" s="932">
        <v>7758</v>
      </c>
      <c r="H20" s="933">
        <v>31.115389243171698</v>
      </c>
      <c r="I20" s="932">
        <v>4564</v>
      </c>
      <c r="J20" s="933">
        <v>58.829595256509414</v>
      </c>
      <c r="K20" s="930"/>
      <c r="L20" s="932">
        <v>9406</v>
      </c>
      <c r="M20" s="933">
        <v>37.725103276781773</v>
      </c>
      <c r="N20" s="932">
        <v>4968</v>
      </c>
      <c r="O20" s="933">
        <v>52.817350627259195</v>
      </c>
      <c r="P20" s="930"/>
      <c r="Q20" s="932">
        <v>7769</v>
      </c>
      <c r="R20" s="933">
        <v>31.159507480046521</v>
      </c>
      <c r="S20" s="932">
        <v>2924</v>
      </c>
      <c r="T20" s="933">
        <f t="shared" si="2"/>
        <v>37.636761487964989</v>
      </c>
    </row>
    <row r="21" spans="1:20" s="331" customFormat="1" ht="18" customHeight="1" x14ac:dyDescent="0.25">
      <c r="A21" s="330"/>
      <c r="B21" s="931" t="s">
        <v>2</v>
      </c>
      <c r="C21" s="930"/>
      <c r="D21" s="932">
        <f t="shared" si="0"/>
        <v>20227</v>
      </c>
      <c r="E21" s="933">
        <f t="shared" si="1"/>
        <v>9.0826223619218673</v>
      </c>
      <c r="F21" s="930"/>
      <c r="G21" s="932">
        <v>6177</v>
      </c>
      <c r="H21" s="933">
        <v>30.538389281653235</v>
      </c>
      <c r="I21" s="932">
        <v>5146</v>
      </c>
      <c r="J21" s="933">
        <v>83.309049700501859</v>
      </c>
      <c r="K21" s="930"/>
      <c r="L21" s="932">
        <v>6673</v>
      </c>
      <c r="M21" s="933">
        <v>32.990557176051809</v>
      </c>
      <c r="N21" s="932">
        <v>4755</v>
      </c>
      <c r="O21" s="933">
        <v>71.257305559718262</v>
      </c>
      <c r="P21" s="930"/>
      <c r="Q21" s="932">
        <v>7377</v>
      </c>
      <c r="R21" s="933">
        <v>36.471053542294953</v>
      </c>
      <c r="S21" s="932">
        <v>4591</v>
      </c>
      <c r="T21" s="933">
        <f t="shared" si="2"/>
        <v>62.233970448691878</v>
      </c>
    </row>
    <row r="22" spans="1:20" s="331" customFormat="1" ht="18" customHeight="1" x14ac:dyDescent="0.25">
      <c r="A22" s="330"/>
      <c r="B22" s="931" t="s">
        <v>35</v>
      </c>
      <c r="C22" s="930"/>
      <c r="D22" s="932">
        <f t="shared" si="0"/>
        <v>16295</v>
      </c>
      <c r="E22" s="933">
        <f t="shared" si="1"/>
        <v>7.317018410417603</v>
      </c>
      <c r="F22" s="930"/>
      <c r="G22" s="932">
        <v>5956</v>
      </c>
      <c r="H22" s="933">
        <v>36.55108929119362</v>
      </c>
      <c r="I22" s="932">
        <v>5250</v>
      </c>
      <c r="J22" s="933">
        <v>88.146406984553394</v>
      </c>
      <c r="K22" s="930"/>
      <c r="L22" s="932">
        <v>5276</v>
      </c>
      <c r="M22" s="933">
        <v>32.378030070573793</v>
      </c>
      <c r="N22" s="932">
        <v>4175</v>
      </c>
      <c r="O22" s="933">
        <v>79.131918119787713</v>
      </c>
      <c r="P22" s="930"/>
      <c r="Q22" s="932">
        <v>5063</v>
      </c>
      <c r="R22" s="933">
        <v>31.070880638232584</v>
      </c>
      <c r="S22" s="932">
        <v>3651</v>
      </c>
      <c r="T22" s="933">
        <f t="shared" si="2"/>
        <v>72.111396405293306</v>
      </c>
    </row>
    <row r="23" spans="1:20" s="331" customFormat="1" ht="18" customHeight="1" x14ac:dyDescent="0.25">
      <c r="A23" s="330"/>
      <c r="B23" s="931" t="s">
        <v>42</v>
      </c>
      <c r="C23" s="930"/>
      <c r="D23" s="932">
        <f t="shared" si="0"/>
        <v>28978</v>
      </c>
      <c r="E23" s="933">
        <f t="shared" si="1"/>
        <v>13.012123933542883</v>
      </c>
      <c r="F23" s="930"/>
      <c r="G23" s="932">
        <v>13613</v>
      </c>
      <c r="H23" s="933">
        <v>46.977017047415281</v>
      </c>
      <c r="I23" s="932">
        <v>11575</v>
      </c>
      <c r="J23" s="933">
        <v>85.02901638140014</v>
      </c>
      <c r="K23" s="930"/>
      <c r="L23" s="932">
        <v>10396</v>
      </c>
      <c r="M23" s="933">
        <v>35.875491752363864</v>
      </c>
      <c r="N23" s="932">
        <v>8402</v>
      </c>
      <c r="O23" s="933">
        <v>80.819545979222767</v>
      </c>
      <c r="P23" s="930"/>
      <c r="Q23" s="932">
        <v>4969</v>
      </c>
      <c r="R23" s="933">
        <v>17.147491200220859</v>
      </c>
      <c r="S23" s="932">
        <v>3576</v>
      </c>
      <c r="T23" s="933">
        <f t="shared" si="2"/>
        <v>71.966190380358213</v>
      </c>
    </row>
    <row r="24" spans="1:20" s="331" customFormat="1" ht="18" customHeight="1" x14ac:dyDescent="0.25">
      <c r="A24" s="330">
        <v>47094</v>
      </c>
      <c r="B24" s="931" t="s">
        <v>43</v>
      </c>
      <c r="C24" s="930"/>
      <c r="D24" s="932">
        <f t="shared" si="0"/>
        <v>1397</v>
      </c>
      <c r="E24" s="933">
        <f t="shared" si="1"/>
        <v>0.62730130220026936</v>
      </c>
      <c r="F24" s="930"/>
      <c r="G24" s="932">
        <v>770</v>
      </c>
      <c r="H24" s="933">
        <v>55.118110236220474</v>
      </c>
      <c r="I24" s="932">
        <v>735</v>
      </c>
      <c r="J24" s="933">
        <v>95.454545454545453</v>
      </c>
      <c r="K24" s="930"/>
      <c r="L24" s="932">
        <v>444</v>
      </c>
      <c r="M24" s="933">
        <v>31.782390837508949</v>
      </c>
      <c r="N24" s="932">
        <v>399</v>
      </c>
      <c r="O24" s="933">
        <v>89.86486486486487</v>
      </c>
      <c r="P24" s="930"/>
      <c r="Q24" s="932">
        <v>183</v>
      </c>
      <c r="R24" s="933">
        <v>13.099498926270581</v>
      </c>
      <c r="S24" s="932">
        <v>147</v>
      </c>
      <c r="T24" s="933">
        <f t="shared" si="2"/>
        <v>80.327868852459019</v>
      </c>
    </row>
    <row r="25" spans="1:20" s="331" customFormat="1" ht="18" customHeight="1" x14ac:dyDescent="0.25">
      <c r="B25" s="931" t="s">
        <v>44</v>
      </c>
      <c r="C25" s="930"/>
      <c r="D25" s="932">
        <f t="shared" si="0"/>
        <v>2851</v>
      </c>
      <c r="E25" s="933">
        <f t="shared" si="1"/>
        <v>1.2801975752132913</v>
      </c>
      <c r="F25" s="930"/>
      <c r="G25" s="932">
        <v>766</v>
      </c>
      <c r="H25" s="933">
        <v>26.867765696246931</v>
      </c>
      <c r="I25" s="932">
        <v>594</v>
      </c>
      <c r="J25" s="933">
        <v>77.545691906005217</v>
      </c>
      <c r="K25" s="930"/>
      <c r="L25" s="932">
        <v>1336</v>
      </c>
      <c r="M25" s="933">
        <v>46.860750613819711</v>
      </c>
      <c r="N25" s="932">
        <v>1015</v>
      </c>
      <c r="O25" s="933">
        <v>75.973053892215574</v>
      </c>
      <c r="P25" s="930"/>
      <c r="Q25" s="932">
        <v>749</v>
      </c>
      <c r="R25" s="933">
        <v>26.271483689933355</v>
      </c>
      <c r="S25" s="932">
        <v>433</v>
      </c>
      <c r="T25" s="933">
        <f t="shared" si="2"/>
        <v>57.810413885180246</v>
      </c>
    </row>
    <row r="26" spans="1:20" s="331" customFormat="1" ht="18" customHeight="1" x14ac:dyDescent="0.25">
      <c r="B26" s="931" t="s">
        <v>45</v>
      </c>
      <c r="C26" s="930"/>
      <c r="D26" s="932">
        <f t="shared" si="0"/>
        <v>1363</v>
      </c>
      <c r="E26" s="933">
        <f t="shared" si="1"/>
        <v>0.61203412662775036</v>
      </c>
      <c r="F26" s="930"/>
      <c r="G26" s="932">
        <v>682</v>
      </c>
      <c r="H26" s="933">
        <v>50.036683785766691</v>
      </c>
      <c r="I26" s="932">
        <v>595</v>
      </c>
      <c r="J26" s="933">
        <v>87.243401759530798</v>
      </c>
      <c r="K26" s="930"/>
      <c r="L26" s="932">
        <v>651</v>
      </c>
      <c r="M26" s="933">
        <v>47.762289068231837</v>
      </c>
      <c r="N26" s="932">
        <v>568</v>
      </c>
      <c r="O26" s="933">
        <v>87.250384024577571</v>
      </c>
      <c r="P26" s="930"/>
      <c r="Q26" s="932">
        <v>30</v>
      </c>
      <c r="R26" s="933">
        <v>2.2010271460014672</v>
      </c>
      <c r="S26" s="932">
        <v>24</v>
      </c>
      <c r="T26" s="933">
        <f t="shared" si="2"/>
        <v>80</v>
      </c>
    </row>
    <row r="27" spans="1:20" s="331" customFormat="1" ht="18" customHeight="1" x14ac:dyDescent="0.25">
      <c r="B27" s="931" t="s">
        <v>46</v>
      </c>
      <c r="C27" s="930"/>
      <c r="D27" s="932">
        <f t="shared" si="0"/>
        <v>1026</v>
      </c>
      <c r="E27" s="933">
        <f t="shared" si="1"/>
        <v>0.46070947462954648</v>
      </c>
      <c r="F27" s="930"/>
      <c r="G27" s="932">
        <v>478</v>
      </c>
      <c r="H27" s="933">
        <v>46.588693957115005</v>
      </c>
      <c r="I27" s="932">
        <v>407</v>
      </c>
      <c r="J27" s="933">
        <v>85.146443514644361</v>
      </c>
      <c r="K27" s="930"/>
      <c r="L27" s="932">
        <v>522</v>
      </c>
      <c r="M27" s="933">
        <v>50.877192982456144</v>
      </c>
      <c r="N27" s="932">
        <v>434</v>
      </c>
      <c r="O27" s="933">
        <v>83.141762452107287</v>
      </c>
      <c r="P27" s="930"/>
      <c r="Q27" s="932">
        <v>26</v>
      </c>
      <c r="R27" s="933">
        <v>2.53411306042885</v>
      </c>
      <c r="S27" s="932">
        <v>17</v>
      </c>
      <c r="T27" s="933">
        <f t="shared" si="2"/>
        <v>65.384615384615387</v>
      </c>
    </row>
    <row r="28" spans="1:20" s="331" customFormat="1" ht="18" customHeight="1" x14ac:dyDescent="0.25">
      <c r="B28" s="953" t="s">
        <v>1</v>
      </c>
      <c r="C28" s="930"/>
      <c r="D28" s="954">
        <f t="shared" si="0"/>
        <v>4</v>
      </c>
      <c r="E28" s="955">
        <f t="shared" si="1"/>
        <v>1.7961383026493039E-3</v>
      </c>
      <c r="F28" s="930"/>
      <c r="G28" s="954">
        <v>0</v>
      </c>
      <c r="H28" s="955">
        <v>0</v>
      </c>
      <c r="I28" s="954">
        <v>0</v>
      </c>
      <c r="J28" s="955" t="s">
        <v>364</v>
      </c>
      <c r="K28" s="930"/>
      <c r="L28" s="954">
        <v>3</v>
      </c>
      <c r="M28" s="955">
        <v>75</v>
      </c>
      <c r="N28" s="954">
        <v>2</v>
      </c>
      <c r="O28" s="955">
        <v>66.666666666666657</v>
      </c>
      <c r="P28" s="930"/>
      <c r="Q28" s="954">
        <v>1</v>
      </c>
      <c r="R28" s="955">
        <v>25</v>
      </c>
      <c r="S28" s="954">
        <v>0</v>
      </c>
      <c r="T28" s="955">
        <f t="shared" si="2"/>
        <v>0</v>
      </c>
    </row>
    <row r="29" spans="1:20" s="319" customFormat="1" ht="18" customHeight="1" x14ac:dyDescent="0.25">
      <c r="B29" s="1288" t="s">
        <v>0</v>
      </c>
      <c r="C29" s="1281"/>
      <c r="D29" s="1289">
        <f>SUM(D11:D28)</f>
        <v>222700</v>
      </c>
      <c r="E29" s="1290">
        <f t="shared" si="1"/>
        <v>100</v>
      </c>
      <c r="F29" s="1281"/>
      <c r="G29" s="1289">
        <f>SUM(G11:G28)</f>
        <v>76506</v>
      </c>
      <c r="H29" s="1290">
        <f>G29/$D29*100</f>
        <v>34.353839245621913</v>
      </c>
      <c r="I29" s="1289">
        <f>SUM(I11:I28)</f>
        <v>64432</v>
      </c>
      <c r="J29" s="1290">
        <f>I29/G29*100</f>
        <v>84.21823124983662</v>
      </c>
      <c r="K29" s="1281"/>
      <c r="L29" s="1289">
        <f>SUM(L11:L28)</f>
        <v>81669</v>
      </c>
      <c r="M29" s="1290">
        <f>L29/$D29*100</f>
        <v>36.672204759766501</v>
      </c>
      <c r="N29" s="1289">
        <f>SUM(N11:N28)</f>
        <v>64934</v>
      </c>
      <c r="O29" s="1290">
        <f>N29/L29*100</f>
        <v>79.508748729628138</v>
      </c>
      <c r="P29" s="1281"/>
      <c r="Q29" s="1289">
        <f>SUM(Q11:Q28)</f>
        <v>64525</v>
      </c>
      <c r="R29" s="1290">
        <f>Q29/$D29*100</f>
        <v>28.973955994611583</v>
      </c>
      <c r="S29" s="1289">
        <f>SUM(S11:S28)</f>
        <v>43903</v>
      </c>
      <c r="T29" s="1290">
        <f>S29/Q29*100</f>
        <v>68.040294459511813</v>
      </c>
    </row>
    <row r="30" spans="1:20" s="328" customFormat="1" ht="6.75" customHeight="1" x14ac:dyDescent="0.25">
      <c r="B30" s="1608"/>
      <c r="C30" s="1608"/>
      <c r="D30" s="1608"/>
      <c r="E30" s="1608"/>
      <c r="F30" s="779"/>
    </row>
    <row r="31" spans="1:20" x14ac:dyDescent="0.35">
      <c r="B31" s="1609"/>
      <c r="C31" s="1609"/>
      <c r="D31" s="1609"/>
      <c r="E31" s="1609"/>
      <c r="F31" s="1609"/>
      <c r="G31" s="1609"/>
      <c r="H31" s="1609"/>
      <c r="I31" s="1609"/>
      <c r="J31" s="1609"/>
      <c r="K31" s="1609"/>
      <c r="L31" s="1609"/>
      <c r="M31" s="1609"/>
      <c r="N31" s="1609"/>
      <c r="O31" s="1609"/>
      <c r="P31" s="1609"/>
      <c r="Q31" s="1609"/>
      <c r="R31" s="1609"/>
    </row>
    <row r="32" spans="1:20" x14ac:dyDescent="0.35">
      <c r="G32" s="935"/>
      <c r="L32" s="935"/>
    </row>
    <row r="33" spans="2:12" x14ac:dyDescent="0.35">
      <c r="B33" s="935"/>
      <c r="L33" s="935"/>
    </row>
  </sheetData>
  <mergeCells count="17">
    <mergeCell ref="B5:T5"/>
    <mergeCell ref="B31:R31"/>
    <mergeCell ref="B30:E30"/>
    <mergeCell ref="B2:E2"/>
    <mergeCell ref="G2:R2"/>
    <mergeCell ref="B7:B9"/>
    <mergeCell ref="D7:E8"/>
    <mergeCell ref="G7:J7"/>
    <mergeCell ref="L7:O7"/>
    <mergeCell ref="Q7:T7"/>
    <mergeCell ref="G8:H8"/>
    <mergeCell ref="I8:J8"/>
    <mergeCell ref="L8:M8"/>
    <mergeCell ref="N8:O8"/>
    <mergeCell ref="Q8:R8"/>
    <mergeCell ref="S8:T8"/>
    <mergeCell ref="B4:T4"/>
  </mergeCells>
  <printOptions horizontalCentered="1"/>
  <pageMargins left="0" right="0" top="0.43307086614173229" bottom="0.43307086614173229" header="0" footer="0"/>
  <pageSetup paperSize="9" scale="96" orientation="landscape" horizontalDpi="300" verticalDpi="300" r:id="rId1"/>
  <headerFooter alignWithMargins="0"/>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Hoja64">
    <pageSetUpPr fitToPage="1"/>
  </sheetPr>
  <dimension ref="A1:V33"/>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66</v>
      </c>
    </row>
    <row r="2" spans="1:22" s="343" customFormat="1" ht="49.5" customHeight="1" x14ac:dyDescent="0.35">
      <c r="B2" s="1392"/>
      <c r="C2" s="1392"/>
      <c r="D2" s="1392"/>
      <c r="E2" s="1392"/>
      <c r="F2" s="344"/>
      <c r="G2" s="1590"/>
      <c r="H2" s="1590"/>
      <c r="I2" s="1590"/>
      <c r="J2" s="1590"/>
      <c r="K2" s="1590"/>
      <c r="L2" s="1590"/>
      <c r="M2" s="1590"/>
      <c r="N2" s="1590"/>
      <c r="O2" s="1590"/>
      <c r="P2" s="1590"/>
      <c r="Q2" s="1590"/>
      <c r="R2" s="1590"/>
      <c r="T2" s="344"/>
    </row>
    <row r="3" spans="1:22" s="343" customFormat="1" ht="3" customHeight="1" x14ac:dyDescent="0.35">
      <c r="B3" s="344"/>
      <c r="C3" s="344"/>
      <c r="D3" s="344"/>
      <c r="E3" s="344"/>
      <c r="F3" s="344"/>
      <c r="L3" s="344"/>
      <c r="Q3" s="344"/>
      <c r="T3" s="344"/>
    </row>
    <row r="4" spans="1:22" s="345" customFormat="1" ht="15" customHeight="1" x14ac:dyDescent="0.25">
      <c r="B4" s="1419" t="s">
        <v>432</v>
      </c>
      <c r="C4" s="1419"/>
      <c r="D4" s="1419"/>
      <c r="E4" s="1419"/>
      <c r="F4" s="1419"/>
      <c r="G4" s="1419"/>
      <c r="H4" s="1419"/>
      <c r="I4" s="1419"/>
      <c r="J4" s="1419"/>
      <c r="K4" s="1419"/>
      <c r="L4" s="1419"/>
      <c r="M4" s="1419"/>
      <c r="N4" s="1419"/>
      <c r="O4" s="1419"/>
      <c r="P4" s="1419"/>
      <c r="Q4" s="1419"/>
      <c r="R4" s="1419"/>
      <c r="S4" s="1419"/>
      <c r="T4" s="1419"/>
      <c r="U4" s="924"/>
    </row>
    <row r="5" spans="1:22" s="345" customFormat="1" ht="15" customHeight="1" x14ac:dyDescent="0.25">
      <c r="B5" s="1420" t="str">
        <f>porsaad!$B$6</f>
        <v>Situación a 30 de noviembre de 2024</v>
      </c>
      <c r="C5" s="1420"/>
      <c r="D5" s="1420"/>
      <c r="E5" s="1420"/>
      <c r="F5" s="1420"/>
      <c r="G5" s="1420"/>
      <c r="H5" s="1420"/>
      <c r="I5" s="1420"/>
      <c r="J5" s="1420"/>
      <c r="K5" s="1420"/>
      <c r="L5" s="1420"/>
      <c r="M5" s="1420"/>
      <c r="N5" s="1420"/>
      <c r="O5" s="1420"/>
      <c r="P5" s="1420"/>
      <c r="Q5" s="1420"/>
      <c r="R5" s="1420"/>
      <c r="S5" s="1420"/>
      <c r="T5" s="1420"/>
      <c r="U5" s="925"/>
      <c r="V5" s="875"/>
    </row>
    <row r="6" spans="1:22" s="345" customFormat="1" ht="4.5" customHeight="1" x14ac:dyDescent="0.25"/>
    <row r="7" spans="1:22" s="322" customFormat="1" ht="15" customHeight="1" x14ac:dyDescent="0.25">
      <c r="A7" s="316"/>
      <c r="B7" s="1591" t="s">
        <v>12</v>
      </c>
      <c r="C7" s="920"/>
      <c r="D7" s="1610" t="s">
        <v>66</v>
      </c>
      <c r="E7" s="1596"/>
      <c r="F7" s="920"/>
      <c r="G7" s="1612" t="s">
        <v>31</v>
      </c>
      <c r="H7" s="1613"/>
      <c r="I7" s="1613"/>
      <c r="J7" s="1614"/>
      <c r="K7" s="921"/>
      <c r="L7" s="1612" t="s">
        <v>49</v>
      </c>
      <c r="M7" s="1613"/>
      <c r="N7" s="1613"/>
      <c r="O7" s="1614"/>
      <c r="P7" s="921"/>
      <c r="Q7" s="1612" t="s">
        <v>50</v>
      </c>
      <c r="R7" s="1613"/>
      <c r="S7" s="1613"/>
      <c r="T7" s="1614"/>
    </row>
    <row r="8" spans="1:22" s="322" customFormat="1" ht="35.25" customHeight="1" x14ac:dyDescent="0.25">
      <c r="A8" s="316"/>
      <c r="B8" s="1592"/>
      <c r="C8" s="920"/>
      <c r="D8" s="1611"/>
      <c r="E8" s="1599"/>
      <c r="F8" s="920"/>
      <c r="G8" s="1615" t="s">
        <v>69</v>
      </c>
      <c r="H8" s="1616"/>
      <c r="I8" s="1606" t="s">
        <v>287</v>
      </c>
      <c r="J8" s="1607"/>
      <c r="K8" s="957"/>
      <c r="L8" s="1617" t="s">
        <v>69</v>
      </c>
      <c r="M8" s="1618"/>
      <c r="N8" s="1606" t="s">
        <v>287</v>
      </c>
      <c r="O8" s="1607"/>
      <c r="P8" s="957"/>
      <c r="Q8" s="1617" t="s">
        <v>69</v>
      </c>
      <c r="R8" s="1618"/>
      <c r="S8" s="1606" t="s">
        <v>287</v>
      </c>
      <c r="T8" s="1607"/>
    </row>
    <row r="9" spans="1:22" s="322" customFormat="1" ht="29.25" customHeight="1" x14ac:dyDescent="0.25">
      <c r="A9" s="316"/>
      <c r="B9" s="1593"/>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86172</v>
      </c>
      <c r="E11" s="928">
        <f>D11/D$29*100</f>
        <v>13.733683958881185</v>
      </c>
      <c r="F11" s="930"/>
      <c r="G11" s="927">
        <v>26661</v>
      </c>
      <c r="H11" s="928">
        <v>30.939284222253168</v>
      </c>
      <c r="I11" s="927">
        <v>21561</v>
      </c>
      <c r="J11" s="928">
        <v>80.870935073703166</v>
      </c>
      <c r="K11" s="930"/>
      <c r="L11" s="927">
        <v>39827</v>
      </c>
      <c r="M11" s="928">
        <v>46.218029058162749</v>
      </c>
      <c r="N11" s="927">
        <v>31569</v>
      </c>
      <c r="O11" s="928">
        <v>79.265322519898561</v>
      </c>
      <c r="P11" s="930"/>
      <c r="Q11" s="927">
        <v>19684</v>
      </c>
      <c r="R11" s="928">
        <v>22.842686719584087</v>
      </c>
      <c r="S11" s="927">
        <v>15660</v>
      </c>
      <c r="T11" s="928">
        <f>IFERROR(S11/Q11*100,"-")</f>
        <v>79.557000609632183</v>
      </c>
    </row>
    <row r="12" spans="1:22" s="331" customFormat="1" ht="18" customHeight="1" x14ac:dyDescent="0.25">
      <c r="A12" s="330"/>
      <c r="B12" s="931" t="s">
        <v>7</v>
      </c>
      <c r="C12" s="930"/>
      <c r="D12" s="932">
        <f t="shared" ref="D12:D28" si="0">G12+L12+Q12</f>
        <v>23180</v>
      </c>
      <c r="E12" s="933">
        <f t="shared" ref="E12:E29" si="1">D12/D$29*100</f>
        <v>3.6943182723723003</v>
      </c>
      <c r="F12" s="930"/>
      <c r="G12" s="932">
        <v>5147</v>
      </c>
      <c r="H12" s="933">
        <v>22.204486626402069</v>
      </c>
      <c r="I12" s="932">
        <v>3760</v>
      </c>
      <c r="J12" s="933">
        <v>73.052263454439483</v>
      </c>
      <c r="K12" s="930"/>
      <c r="L12" s="932">
        <v>8487</v>
      </c>
      <c r="M12" s="933">
        <v>36.613459879206211</v>
      </c>
      <c r="N12" s="932">
        <v>5960</v>
      </c>
      <c r="O12" s="933">
        <v>70.225050076587721</v>
      </c>
      <c r="P12" s="930"/>
      <c r="Q12" s="932">
        <v>9546</v>
      </c>
      <c r="R12" s="933">
        <v>41.182053494391717</v>
      </c>
      <c r="S12" s="932">
        <v>6405</v>
      </c>
      <c r="T12" s="933">
        <f t="shared" ref="T12:T28" si="2">IFERROR(S12/Q12*100,"-")</f>
        <v>67.096165933375246</v>
      </c>
    </row>
    <row r="13" spans="1:22" s="331" customFormat="1" ht="18" customHeight="1" x14ac:dyDescent="0.25">
      <c r="A13" s="330"/>
      <c r="B13" s="931" t="s">
        <v>37</v>
      </c>
      <c r="C13" s="930"/>
      <c r="D13" s="932">
        <f t="shared" si="0"/>
        <v>12243</v>
      </c>
      <c r="E13" s="933">
        <f t="shared" si="1"/>
        <v>1.9512311737987089</v>
      </c>
      <c r="F13" s="930"/>
      <c r="G13" s="932">
        <v>2794</v>
      </c>
      <c r="H13" s="933">
        <v>22.821203953279426</v>
      </c>
      <c r="I13" s="932">
        <v>2479</v>
      </c>
      <c r="J13" s="933">
        <v>88.725841088045811</v>
      </c>
      <c r="K13" s="930"/>
      <c r="L13" s="932">
        <v>4321</v>
      </c>
      <c r="M13" s="933">
        <v>35.293637180429634</v>
      </c>
      <c r="N13" s="932">
        <v>3660</v>
      </c>
      <c r="O13" s="933">
        <v>84.702615135385329</v>
      </c>
      <c r="P13" s="930"/>
      <c r="Q13" s="932">
        <v>5128</v>
      </c>
      <c r="R13" s="933">
        <v>41.885158866290936</v>
      </c>
      <c r="S13" s="932">
        <v>3939</v>
      </c>
      <c r="T13" s="933">
        <f t="shared" si="2"/>
        <v>76.813572542901724</v>
      </c>
    </row>
    <row r="14" spans="1:22" s="331" customFormat="1" ht="18" customHeight="1" x14ac:dyDescent="0.25">
      <c r="A14" s="330"/>
      <c r="B14" s="931" t="s">
        <v>38</v>
      </c>
      <c r="C14" s="930"/>
      <c r="D14" s="932">
        <f t="shared" si="0"/>
        <v>24197</v>
      </c>
      <c r="E14" s="933">
        <f t="shared" si="1"/>
        <v>3.8564029006295324</v>
      </c>
      <c r="F14" s="930"/>
      <c r="G14" s="932">
        <v>4674</v>
      </c>
      <c r="H14" s="933">
        <v>19.316444187295943</v>
      </c>
      <c r="I14" s="932">
        <v>2085</v>
      </c>
      <c r="J14" s="933">
        <v>44.608472400513477</v>
      </c>
      <c r="K14" s="930"/>
      <c r="L14" s="932">
        <v>8041</v>
      </c>
      <c r="M14" s="933">
        <v>33.231392321362151</v>
      </c>
      <c r="N14" s="932">
        <v>2818</v>
      </c>
      <c r="O14" s="933">
        <v>35.045392364133818</v>
      </c>
      <c r="P14" s="930"/>
      <c r="Q14" s="932">
        <v>11482</v>
      </c>
      <c r="R14" s="933">
        <v>47.452163491341906</v>
      </c>
      <c r="S14" s="932">
        <v>3274</v>
      </c>
      <c r="T14" s="933">
        <f t="shared" si="2"/>
        <v>28.514196133077863</v>
      </c>
    </row>
    <row r="15" spans="1:22" s="331" customFormat="1" ht="18" customHeight="1" x14ac:dyDescent="0.25">
      <c r="A15" s="330"/>
      <c r="B15" s="931" t="s">
        <v>6</v>
      </c>
      <c r="C15" s="930"/>
      <c r="D15" s="932">
        <f t="shared" si="0"/>
        <v>19915</v>
      </c>
      <c r="E15" s="933">
        <f t="shared" si="1"/>
        <v>3.1739580843095068</v>
      </c>
      <c r="F15" s="930"/>
      <c r="G15" s="932">
        <v>6819</v>
      </c>
      <c r="H15" s="933">
        <v>34.240522219432592</v>
      </c>
      <c r="I15" s="932">
        <v>5153</v>
      </c>
      <c r="J15" s="933">
        <v>75.568265141516349</v>
      </c>
      <c r="K15" s="930"/>
      <c r="L15" s="932">
        <v>7426</v>
      </c>
      <c r="M15" s="933">
        <v>37.288476023098163</v>
      </c>
      <c r="N15" s="932">
        <v>5784</v>
      </c>
      <c r="O15" s="933">
        <v>77.888499865338005</v>
      </c>
      <c r="P15" s="930"/>
      <c r="Q15" s="932">
        <v>5670</v>
      </c>
      <c r="R15" s="933">
        <v>28.471001757469246</v>
      </c>
      <c r="S15" s="932">
        <v>4425</v>
      </c>
      <c r="T15" s="933">
        <f t="shared" si="2"/>
        <v>78.042328042328052</v>
      </c>
    </row>
    <row r="16" spans="1:22" s="331" customFormat="1" ht="18" customHeight="1" x14ac:dyDescent="0.25">
      <c r="A16" s="330"/>
      <c r="B16" s="931" t="s">
        <v>5</v>
      </c>
      <c r="C16" s="930"/>
      <c r="D16" s="932">
        <f t="shared" si="0"/>
        <v>9451</v>
      </c>
      <c r="E16" s="933">
        <f t="shared" si="1"/>
        <v>1.5062554785241851</v>
      </c>
      <c r="F16" s="930"/>
      <c r="G16" s="932">
        <v>2308</v>
      </c>
      <c r="H16" s="933">
        <v>24.420696222621945</v>
      </c>
      <c r="I16" s="932">
        <v>1956</v>
      </c>
      <c r="J16" s="933">
        <v>84.748700173310226</v>
      </c>
      <c r="K16" s="930"/>
      <c r="L16" s="932">
        <v>3635</v>
      </c>
      <c r="M16" s="933">
        <v>38.461538461538467</v>
      </c>
      <c r="N16" s="932">
        <v>2693</v>
      </c>
      <c r="O16" s="933">
        <v>74.085281980742778</v>
      </c>
      <c r="P16" s="930"/>
      <c r="Q16" s="932">
        <v>3508</v>
      </c>
      <c r="R16" s="933">
        <v>37.117765315839598</v>
      </c>
      <c r="S16" s="932">
        <v>2479</v>
      </c>
      <c r="T16" s="933">
        <f t="shared" si="2"/>
        <v>70.667046750285067</v>
      </c>
    </row>
    <row r="17" spans="1:20" s="331" customFormat="1" ht="18" customHeight="1" x14ac:dyDescent="0.25">
      <c r="A17" s="330"/>
      <c r="B17" s="931" t="s">
        <v>4</v>
      </c>
      <c r="C17" s="930"/>
      <c r="D17" s="932">
        <f t="shared" si="0"/>
        <v>36517</v>
      </c>
      <c r="E17" s="933">
        <f t="shared" si="1"/>
        <v>5.8199059686030754</v>
      </c>
      <c r="F17" s="930"/>
      <c r="G17" s="932">
        <v>9659</v>
      </c>
      <c r="H17" s="933">
        <v>26.450694197223214</v>
      </c>
      <c r="I17" s="932">
        <v>6968</v>
      </c>
      <c r="J17" s="933">
        <v>72.139973082099601</v>
      </c>
      <c r="K17" s="930"/>
      <c r="L17" s="932">
        <v>13325</v>
      </c>
      <c r="M17" s="933">
        <v>36.489854040583836</v>
      </c>
      <c r="N17" s="932">
        <v>9371</v>
      </c>
      <c r="O17" s="933">
        <v>70.3264540337711</v>
      </c>
      <c r="P17" s="930"/>
      <c r="Q17" s="932">
        <v>13533</v>
      </c>
      <c r="R17" s="933">
        <v>37.05945176219295</v>
      </c>
      <c r="S17" s="932">
        <v>9732</v>
      </c>
      <c r="T17" s="933">
        <f t="shared" si="2"/>
        <v>71.91310130791399</v>
      </c>
    </row>
    <row r="18" spans="1:20" s="331" customFormat="1" ht="18" customHeight="1" x14ac:dyDescent="0.25">
      <c r="A18" s="330"/>
      <c r="B18" s="931" t="s">
        <v>40</v>
      </c>
      <c r="C18" s="930"/>
      <c r="D18" s="932">
        <f t="shared" si="0"/>
        <v>19001</v>
      </c>
      <c r="E18" s="933">
        <f t="shared" si="1"/>
        <v>3.0282891067017292</v>
      </c>
      <c r="F18" s="930"/>
      <c r="G18" s="932">
        <v>7946</v>
      </c>
      <c r="H18" s="933">
        <v>41.818851639387397</v>
      </c>
      <c r="I18" s="932">
        <v>3955</v>
      </c>
      <c r="J18" s="933">
        <v>49.773470928769193</v>
      </c>
      <c r="K18" s="930"/>
      <c r="L18" s="932">
        <v>7762</v>
      </c>
      <c r="M18" s="933">
        <v>40.850481553602442</v>
      </c>
      <c r="N18" s="932">
        <v>4586</v>
      </c>
      <c r="O18" s="933">
        <v>59.082710641587219</v>
      </c>
      <c r="P18" s="930"/>
      <c r="Q18" s="932">
        <v>3293</v>
      </c>
      <c r="R18" s="933">
        <v>17.330666807010157</v>
      </c>
      <c r="S18" s="932">
        <v>2159</v>
      </c>
      <c r="T18" s="933">
        <f t="shared" si="2"/>
        <v>65.563316125113886</v>
      </c>
    </row>
    <row r="19" spans="1:20" s="331" customFormat="1" ht="18" customHeight="1" x14ac:dyDescent="0.25">
      <c r="A19" s="330"/>
      <c r="B19" s="931" t="s">
        <v>41</v>
      </c>
      <c r="C19" s="930"/>
      <c r="D19" s="932">
        <f t="shared" si="0"/>
        <v>133389</v>
      </c>
      <c r="E19" s="933">
        <f t="shared" si="1"/>
        <v>21.258905092039207</v>
      </c>
      <c r="F19" s="930"/>
      <c r="G19" s="932">
        <v>21289</v>
      </c>
      <c r="H19" s="933">
        <v>15.960086663817858</v>
      </c>
      <c r="I19" s="932">
        <v>14148</v>
      </c>
      <c r="J19" s="933">
        <v>66.456855653154207</v>
      </c>
      <c r="K19" s="930"/>
      <c r="L19" s="932">
        <v>47838</v>
      </c>
      <c r="M19" s="933">
        <v>35.863526977486899</v>
      </c>
      <c r="N19" s="932">
        <v>34621</v>
      </c>
      <c r="O19" s="933">
        <v>72.371336594339226</v>
      </c>
      <c r="P19" s="930"/>
      <c r="Q19" s="932">
        <v>64262</v>
      </c>
      <c r="R19" s="933">
        <v>48.176386358695247</v>
      </c>
      <c r="S19" s="932">
        <v>53480</v>
      </c>
      <c r="T19" s="933">
        <f t="shared" si="2"/>
        <v>83.22181071239612</v>
      </c>
    </row>
    <row r="20" spans="1:20" s="331" customFormat="1" ht="18" customHeight="1" x14ac:dyDescent="0.25">
      <c r="A20" s="330"/>
      <c r="B20" s="931" t="s">
        <v>3</v>
      </c>
      <c r="C20" s="930"/>
      <c r="D20" s="932">
        <f t="shared" si="0"/>
        <v>108076</v>
      </c>
      <c r="E20" s="933">
        <f t="shared" si="1"/>
        <v>17.224639413499084</v>
      </c>
      <c r="F20" s="930"/>
      <c r="G20" s="932">
        <v>30182</v>
      </c>
      <c r="H20" s="933">
        <v>27.926644213331357</v>
      </c>
      <c r="I20" s="932">
        <v>12503</v>
      </c>
      <c r="J20" s="933">
        <v>41.425352859320128</v>
      </c>
      <c r="K20" s="930"/>
      <c r="L20" s="932">
        <v>39751</v>
      </c>
      <c r="M20" s="933">
        <v>36.780598837854846</v>
      </c>
      <c r="N20" s="932">
        <v>15665</v>
      </c>
      <c r="O20" s="933">
        <v>39.407813639908426</v>
      </c>
      <c r="P20" s="930"/>
      <c r="Q20" s="932">
        <v>38143</v>
      </c>
      <c r="R20" s="933">
        <v>35.292756948813796</v>
      </c>
      <c r="S20" s="932">
        <v>15909</v>
      </c>
      <c r="T20" s="933">
        <f t="shared" si="2"/>
        <v>41.708832551188948</v>
      </c>
    </row>
    <row r="21" spans="1:20" s="331" customFormat="1" ht="18" customHeight="1" x14ac:dyDescent="0.25">
      <c r="A21" s="330"/>
      <c r="B21" s="931" t="s">
        <v>2</v>
      </c>
      <c r="C21" s="930"/>
      <c r="D21" s="932">
        <f t="shared" si="0"/>
        <v>6968</v>
      </c>
      <c r="E21" s="933">
        <f t="shared" si="1"/>
        <v>1.1105267351980237</v>
      </c>
      <c r="F21" s="930"/>
      <c r="G21" s="932">
        <v>2057</v>
      </c>
      <c r="H21" s="933">
        <v>29.520665901262916</v>
      </c>
      <c r="I21" s="932">
        <v>1662</v>
      </c>
      <c r="J21" s="933">
        <v>80.797277588721442</v>
      </c>
      <c r="K21" s="930"/>
      <c r="L21" s="932">
        <v>2656</v>
      </c>
      <c r="M21" s="933">
        <v>38.117106773823188</v>
      </c>
      <c r="N21" s="932">
        <v>2228</v>
      </c>
      <c r="O21" s="933">
        <v>83.885542168674704</v>
      </c>
      <c r="P21" s="930"/>
      <c r="Q21" s="932">
        <v>2255</v>
      </c>
      <c r="R21" s="933">
        <v>32.362227324913896</v>
      </c>
      <c r="S21" s="932">
        <v>1957</v>
      </c>
      <c r="T21" s="933">
        <f t="shared" si="2"/>
        <v>86.784922394678489</v>
      </c>
    </row>
    <row r="22" spans="1:20" s="331" customFormat="1" ht="18" customHeight="1" x14ac:dyDescent="0.25">
      <c r="A22" s="330"/>
      <c r="B22" s="931" t="s">
        <v>35</v>
      </c>
      <c r="C22" s="930"/>
      <c r="D22" s="932">
        <f t="shared" si="0"/>
        <v>20673</v>
      </c>
      <c r="E22" s="933">
        <f t="shared" si="1"/>
        <v>3.2947645230695675</v>
      </c>
      <c r="F22" s="930"/>
      <c r="G22" s="932">
        <v>5630</v>
      </c>
      <c r="H22" s="933">
        <v>27.2335897063803</v>
      </c>
      <c r="I22" s="932">
        <v>4206</v>
      </c>
      <c r="J22" s="933">
        <v>74.706927175843703</v>
      </c>
      <c r="K22" s="930"/>
      <c r="L22" s="932">
        <v>7230</v>
      </c>
      <c r="M22" s="933">
        <v>34.973153388477726</v>
      </c>
      <c r="N22" s="932">
        <v>5437</v>
      </c>
      <c r="O22" s="933">
        <v>75.200553250345777</v>
      </c>
      <c r="P22" s="930"/>
      <c r="Q22" s="932">
        <v>7813</v>
      </c>
      <c r="R22" s="933">
        <v>37.793256905141973</v>
      </c>
      <c r="S22" s="932">
        <v>5566</v>
      </c>
      <c r="T22" s="933">
        <f t="shared" si="2"/>
        <v>71.24024062460002</v>
      </c>
    </row>
    <row r="23" spans="1:20" s="331" customFormat="1" ht="18" customHeight="1" x14ac:dyDescent="0.25">
      <c r="A23" s="330"/>
      <c r="B23" s="931" t="s">
        <v>42</v>
      </c>
      <c r="C23" s="930"/>
      <c r="D23" s="932">
        <f t="shared" si="0"/>
        <v>51114</v>
      </c>
      <c r="E23" s="933">
        <f t="shared" si="1"/>
        <v>8.1463064786038721</v>
      </c>
      <c r="F23" s="930"/>
      <c r="G23" s="932">
        <v>16123</v>
      </c>
      <c r="H23" s="933">
        <v>31.543217122510463</v>
      </c>
      <c r="I23" s="932">
        <v>10821</v>
      </c>
      <c r="J23" s="933">
        <v>67.115301122619869</v>
      </c>
      <c r="K23" s="930"/>
      <c r="L23" s="932">
        <v>20475</v>
      </c>
      <c r="M23" s="933">
        <v>40.057518488085456</v>
      </c>
      <c r="N23" s="932">
        <v>14093</v>
      </c>
      <c r="O23" s="933">
        <v>68.830280830280827</v>
      </c>
      <c r="P23" s="930"/>
      <c r="Q23" s="932">
        <v>14516</v>
      </c>
      <c r="R23" s="933">
        <v>28.399264389404077</v>
      </c>
      <c r="S23" s="932">
        <v>10807</v>
      </c>
      <c r="T23" s="933">
        <f t="shared" si="2"/>
        <v>74.448883990079921</v>
      </c>
    </row>
    <row r="24" spans="1:20" s="331" customFormat="1" ht="18" customHeight="1" x14ac:dyDescent="0.25">
      <c r="A24" s="330">
        <v>47094</v>
      </c>
      <c r="B24" s="931" t="s">
        <v>43</v>
      </c>
      <c r="C24" s="930"/>
      <c r="D24" s="932">
        <f t="shared" si="0"/>
        <v>26386</v>
      </c>
      <c r="E24" s="933">
        <f t="shared" si="1"/>
        <v>4.2052753207426887</v>
      </c>
      <c r="F24" s="930"/>
      <c r="G24" s="932">
        <v>7669</v>
      </c>
      <c r="H24" s="933">
        <v>29.064655499128328</v>
      </c>
      <c r="I24" s="932">
        <v>6016</v>
      </c>
      <c r="J24" s="933">
        <v>78.445690442039378</v>
      </c>
      <c r="K24" s="930"/>
      <c r="L24" s="932">
        <v>10009</v>
      </c>
      <c r="M24" s="933">
        <v>37.932994769953766</v>
      </c>
      <c r="N24" s="932">
        <v>7555</v>
      </c>
      <c r="O24" s="933">
        <v>75.482066140473563</v>
      </c>
      <c r="P24" s="930"/>
      <c r="Q24" s="932">
        <v>8708</v>
      </c>
      <c r="R24" s="933">
        <v>33.002349730917913</v>
      </c>
      <c r="S24" s="932">
        <v>6013</v>
      </c>
      <c r="T24" s="933">
        <f t="shared" si="2"/>
        <v>69.051446945337631</v>
      </c>
    </row>
    <row r="25" spans="1:20" s="331" customFormat="1" ht="18" customHeight="1" x14ac:dyDescent="0.25">
      <c r="B25" s="931" t="s">
        <v>44</v>
      </c>
      <c r="C25" s="930"/>
      <c r="D25" s="932">
        <f t="shared" si="0"/>
        <v>9604</v>
      </c>
      <c r="E25" s="933">
        <f t="shared" si="1"/>
        <v>1.5306398916248307</v>
      </c>
      <c r="F25" s="930"/>
      <c r="G25" s="932">
        <v>1346</v>
      </c>
      <c r="H25" s="933">
        <v>14.014993752603083</v>
      </c>
      <c r="I25" s="932">
        <v>917</v>
      </c>
      <c r="J25" s="933">
        <v>68.127786032689457</v>
      </c>
      <c r="K25" s="930"/>
      <c r="L25" s="932">
        <v>3073</v>
      </c>
      <c r="M25" s="933">
        <v>31.997084548104954</v>
      </c>
      <c r="N25" s="932">
        <v>1923</v>
      </c>
      <c r="O25" s="933">
        <v>62.577286039700617</v>
      </c>
      <c r="P25" s="930"/>
      <c r="Q25" s="932">
        <v>5185</v>
      </c>
      <c r="R25" s="933">
        <v>53.987921699291959</v>
      </c>
      <c r="S25" s="932">
        <v>2863</v>
      </c>
      <c r="T25" s="933">
        <f t="shared" si="2"/>
        <v>55.216972034715525</v>
      </c>
    </row>
    <row r="26" spans="1:20" s="331" customFormat="1" ht="18" customHeight="1" x14ac:dyDescent="0.25">
      <c r="B26" s="931" t="s">
        <v>45</v>
      </c>
      <c r="C26" s="930"/>
      <c r="D26" s="932">
        <f t="shared" si="0"/>
        <v>37522</v>
      </c>
      <c r="E26" s="933">
        <f t="shared" si="1"/>
        <v>5.9800780938720219</v>
      </c>
      <c r="F26" s="930"/>
      <c r="G26" s="932">
        <v>7383</v>
      </c>
      <c r="H26" s="933">
        <v>19.676456478865731</v>
      </c>
      <c r="I26" s="932">
        <v>3720</v>
      </c>
      <c r="J26" s="933">
        <v>50.386021942299877</v>
      </c>
      <c r="K26" s="930"/>
      <c r="L26" s="932">
        <v>12456</v>
      </c>
      <c r="M26" s="933">
        <v>33.1965247055061</v>
      </c>
      <c r="N26" s="932">
        <v>6401</v>
      </c>
      <c r="O26" s="933">
        <v>51.388888888888886</v>
      </c>
      <c r="P26" s="930"/>
      <c r="Q26" s="932">
        <v>17683</v>
      </c>
      <c r="R26" s="933">
        <v>47.127018815628162</v>
      </c>
      <c r="S26" s="932">
        <v>9999</v>
      </c>
      <c r="T26" s="933">
        <f t="shared" si="2"/>
        <v>56.545834982751799</v>
      </c>
    </row>
    <row r="27" spans="1:20" s="331" customFormat="1" ht="18" customHeight="1" x14ac:dyDescent="0.25">
      <c r="B27" s="931" t="s">
        <v>46</v>
      </c>
      <c r="C27" s="930"/>
      <c r="D27" s="932">
        <f t="shared" si="0"/>
        <v>1183</v>
      </c>
      <c r="E27" s="933">
        <f t="shared" si="1"/>
        <v>0.18854091959518687</v>
      </c>
      <c r="F27" s="930"/>
      <c r="G27" s="932">
        <v>479</v>
      </c>
      <c r="H27" s="933">
        <v>40.490278951817416</v>
      </c>
      <c r="I27" s="932">
        <v>165</v>
      </c>
      <c r="J27" s="933">
        <v>34.446764091858043</v>
      </c>
      <c r="K27" s="930"/>
      <c r="L27" s="932">
        <v>700</v>
      </c>
      <c r="M27" s="933">
        <v>59.171597633136095</v>
      </c>
      <c r="N27" s="932">
        <v>248</v>
      </c>
      <c r="O27" s="933">
        <v>35.428571428571423</v>
      </c>
      <c r="P27" s="930"/>
      <c r="Q27" s="932">
        <v>4</v>
      </c>
      <c r="R27" s="933">
        <v>0.33812341504649196</v>
      </c>
      <c r="S27" s="932">
        <v>3</v>
      </c>
      <c r="T27" s="933">
        <f t="shared" si="2"/>
        <v>75</v>
      </c>
    </row>
    <row r="28" spans="1:20" s="331" customFormat="1" ht="18" customHeight="1" x14ac:dyDescent="0.25">
      <c r="B28" s="953" t="s">
        <v>1</v>
      </c>
      <c r="C28" s="930"/>
      <c r="D28" s="954">
        <f t="shared" si="0"/>
        <v>1859</v>
      </c>
      <c r="E28" s="955">
        <f t="shared" si="1"/>
        <v>0.2962785879352936</v>
      </c>
      <c r="F28" s="930"/>
      <c r="G28" s="954">
        <v>668</v>
      </c>
      <c r="H28" s="955">
        <v>35.933297471759012</v>
      </c>
      <c r="I28" s="954">
        <v>648</v>
      </c>
      <c r="J28" s="955">
        <v>97.005988023952099</v>
      </c>
      <c r="K28" s="930"/>
      <c r="L28" s="954">
        <v>711</v>
      </c>
      <c r="M28" s="955">
        <v>38.246369015599782</v>
      </c>
      <c r="N28" s="954">
        <v>689</v>
      </c>
      <c r="O28" s="955">
        <v>96.90576652601969</v>
      </c>
      <c r="P28" s="930"/>
      <c r="Q28" s="954">
        <v>480</v>
      </c>
      <c r="R28" s="955">
        <v>25.820333512641202</v>
      </c>
      <c r="S28" s="954">
        <v>461</v>
      </c>
      <c r="T28" s="955">
        <f t="shared" si="2"/>
        <v>96.041666666666671</v>
      </c>
    </row>
    <row r="29" spans="1:20" s="319" customFormat="1" ht="18" customHeight="1" x14ac:dyDescent="0.25">
      <c r="B29" s="1288" t="s">
        <v>0</v>
      </c>
      <c r="C29" s="1281"/>
      <c r="D29" s="1289">
        <f>SUM(D11:D28)</f>
        <v>627450</v>
      </c>
      <c r="E29" s="1290">
        <f t="shared" si="1"/>
        <v>100</v>
      </c>
      <c r="F29" s="1281"/>
      <c r="G29" s="1289">
        <f>SUM(G11:G28)</f>
        <v>158834</v>
      </c>
      <c r="H29" s="1290">
        <f>G29/$D29*100</f>
        <v>25.314208303450474</v>
      </c>
      <c r="I29" s="1289">
        <f>SUM(I11:I28)</f>
        <v>102723</v>
      </c>
      <c r="J29" s="1290">
        <f>I29/G29*100</f>
        <v>64.673180805117298</v>
      </c>
      <c r="K29" s="1281"/>
      <c r="L29" s="1289">
        <f>SUM(L11:L28)</f>
        <v>237723</v>
      </c>
      <c r="M29" s="1290">
        <f>L29/$D29*100</f>
        <v>37.887162323691129</v>
      </c>
      <c r="N29" s="1289">
        <f>SUM(N11:N28)</f>
        <v>155301</v>
      </c>
      <c r="O29" s="1290">
        <f>N29/L29*100</f>
        <v>65.328554662359124</v>
      </c>
      <c r="P29" s="1281"/>
      <c r="Q29" s="1289">
        <f>SUM(Q11:Q28)</f>
        <v>230893</v>
      </c>
      <c r="R29" s="1290">
        <f>Q29/$D29*100</f>
        <v>36.798629372858393</v>
      </c>
      <c r="S29" s="1289">
        <f>SUM(S11:S28)</f>
        <v>155131</v>
      </c>
      <c r="T29" s="1290">
        <f>S29/Q29*100</f>
        <v>67.187398491942147</v>
      </c>
    </row>
    <row r="30" spans="1:20" s="328" customFormat="1" ht="6.75" customHeight="1" x14ac:dyDescent="0.25">
      <c r="B30" s="1608"/>
      <c r="C30" s="1608"/>
      <c r="D30" s="1608"/>
      <c r="E30" s="1608"/>
      <c r="F30" s="779"/>
    </row>
    <row r="31" spans="1:20" x14ac:dyDescent="0.35">
      <c r="B31" s="1609"/>
      <c r="C31" s="1609"/>
      <c r="D31" s="1609"/>
      <c r="E31" s="1609"/>
      <c r="F31" s="1609"/>
      <c r="G31" s="1609"/>
      <c r="H31" s="1609"/>
      <c r="I31" s="1609"/>
      <c r="J31" s="1609"/>
      <c r="K31" s="1609"/>
      <c r="L31" s="1609"/>
      <c r="M31" s="1609"/>
      <c r="N31" s="1609"/>
      <c r="O31" s="1609"/>
      <c r="P31" s="1609"/>
      <c r="Q31" s="1609"/>
      <c r="R31" s="1609"/>
    </row>
    <row r="32" spans="1:20" x14ac:dyDescent="0.35">
      <c r="G32" s="935"/>
      <c r="L32" s="935"/>
    </row>
    <row r="33" spans="2:12" x14ac:dyDescent="0.35">
      <c r="B33" s="935"/>
      <c r="L33" s="935"/>
    </row>
  </sheetData>
  <mergeCells count="17">
    <mergeCell ref="B2:E2"/>
    <mergeCell ref="G2:R2"/>
    <mergeCell ref="B7:B9"/>
    <mergeCell ref="D7:E8"/>
    <mergeCell ref="G7:J7"/>
    <mergeCell ref="L7:O7"/>
    <mergeCell ref="Q7:T7"/>
    <mergeCell ref="G8:H8"/>
    <mergeCell ref="I8:J8"/>
    <mergeCell ref="L8:M8"/>
    <mergeCell ref="N8:O8"/>
    <mergeCell ref="Q8:R8"/>
    <mergeCell ref="S8:T8"/>
    <mergeCell ref="B4:T4"/>
    <mergeCell ref="B5:T5"/>
    <mergeCell ref="B30:E30"/>
    <mergeCell ref="B31:R31"/>
  </mergeCells>
  <printOptions horizontalCentered="1"/>
  <pageMargins left="0" right="0" top="0.43307086614173229" bottom="0.43307086614173229" header="0" footer="0"/>
  <pageSetup paperSize="9" scale="96" orientation="landscape" horizontalDpi="300" verticalDpi="300" r:id="rId1"/>
  <headerFooter alignWithMargins="0"/>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Hoja65">
    <pageSetUpPr fitToPage="1"/>
  </sheetPr>
  <dimension ref="A1:V33"/>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65</v>
      </c>
    </row>
    <row r="2" spans="1:22" s="343" customFormat="1" ht="49.5" customHeight="1" x14ac:dyDescent="0.35">
      <c r="B2" s="1392"/>
      <c r="C2" s="1392"/>
      <c r="D2" s="1392"/>
      <c r="E2" s="1392"/>
      <c r="F2" s="344"/>
      <c r="G2" s="1590"/>
      <c r="H2" s="1590"/>
      <c r="I2" s="1590"/>
      <c r="J2" s="1590"/>
      <c r="K2" s="1590"/>
      <c r="L2" s="1590"/>
      <c r="M2" s="1590"/>
      <c r="N2" s="1590"/>
      <c r="O2" s="1590"/>
      <c r="P2" s="1590"/>
      <c r="Q2" s="1590"/>
      <c r="R2" s="1590"/>
      <c r="T2" s="344"/>
    </row>
    <row r="3" spans="1:22" s="343" customFormat="1" ht="3" customHeight="1" x14ac:dyDescent="0.35">
      <c r="B3" s="344"/>
      <c r="C3" s="344"/>
      <c r="D3" s="344"/>
      <c r="E3" s="344"/>
      <c r="F3" s="344"/>
      <c r="L3" s="344"/>
      <c r="Q3" s="344"/>
      <c r="T3" s="344"/>
    </row>
    <row r="4" spans="1:22" s="345" customFormat="1" ht="15" customHeight="1" x14ac:dyDescent="0.25">
      <c r="B4" s="1419" t="s">
        <v>431</v>
      </c>
      <c r="C4" s="1419"/>
      <c r="D4" s="1419"/>
      <c r="E4" s="1419"/>
      <c r="F4" s="1419"/>
      <c r="G4" s="1419"/>
      <c r="H4" s="1419"/>
      <c r="I4" s="1419"/>
      <c r="J4" s="1419"/>
      <c r="K4" s="1419"/>
      <c r="L4" s="1419"/>
      <c r="M4" s="1419"/>
      <c r="N4" s="1419"/>
      <c r="O4" s="1419"/>
      <c r="P4" s="1419"/>
      <c r="Q4" s="1419"/>
      <c r="R4" s="1419"/>
      <c r="S4" s="1419"/>
      <c r="T4" s="1419"/>
      <c r="U4" s="924"/>
    </row>
    <row r="5" spans="1:22" s="345" customFormat="1" ht="15" customHeight="1" x14ac:dyDescent="0.25">
      <c r="B5" s="1420" t="str">
        <f>porsaad!$B$6</f>
        <v>Situación a 30 de noviembre de 2024</v>
      </c>
      <c r="C5" s="1420"/>
      <c r="D5" s="1420"/>
      <c r="E5" s="1420"/>
      <c r="F5" s="1420"/>
      <c r="G5" s="1420"/>
      <c r="H5" s="1420"/>
      <c r="I5" s="1420"/>
      <c r="J5" s="1420"/>
      <c r="K5" s="1420"/>
      <c r="L5" s="1420"/>
      <c r="M5" s="1420"/>
      <c r="N5" s="1420"/>
      <c r="O5" s="1420"/>
      <c r="P5" s="1420"/>
      <c r="Q5" s="1420"/>
      <c r="R5" s="1420"/>
      <c r="S5" s="1420"/>
      <c r="T5" s="1420"/>
      <c r="U5" s="925"/>
      <c r="V5" s="875"/>
    </row>
    <row r="6" spans="1:22" s="345" customFormat="1" ht="4.5" customHeight="1" x14ac:dyDescent="0.25"/>
    <row r="7" spans="1:22" s="322" customFormat="1" ht="15" customHeight="1" x14ac:dyDescent="0.25">
      <c r="A7" s="316"/>
      <c r="B7" s="1591" t="s">
        <v>12</v>
      </c>
      <c r="C7" s="920"/>
      <c r="D7" s="1610" t="s">
        <v>65</v>
      </c>
      <c r="E7" s="1596"/>
      <c r="F7" s="920"/>
      <c r="G7" s="1612" t="s">
        <v>31</v>
      </c>
      <c r="H7" s="1613"/>
      <c r="I7" s="1613"/>
      <c r="J7" s="1614"/>
      <c r="K7" s="921"/>
      <c r="L7" s="1612" t="s">
        <v>49</v>
      </c>
      <c r="M7" s="1613"/>
      <c r="N7" s="1613"/>
      <c r="O7" s="1614"/>
      <c r="P7" s="921"/>
      <c r="Q7" s="1612" t="s">
        <v>50</v>
      </c>
      <c r="R7" s="1613"/>
      <c r="S7" s="1613"/>
      <c r="T7" s="1614"/>
    </row>
    <row r="8" spans="1:22" s="322" customFormat="1" ht="35.25" customHeight="1" x14ac:dyDescent="0.25">
      <c r="A8" s="316"/>
      <c r="B8" s="1592"/>
      <c r="C8" s="920"/>
      <c r="D8" s="1611"/>
      <c r="E8" s="1599"/>
      <c r="F8" s="920"/>
      <c r="G8" s="1615" t="s">
        <v>69</v>
      </c>
      <c r="H8" s="1616"/>
      <c r="I8" s="1606" t="s">
        <v>287</v>
      </c>
      <c r="J8" s="1607"/>
      <c r="K8" s="957"/>
      <c r="L8" s="1617" t="s">
        <v>69</v>
      </c>
      <c r="M8" s="1618"/>
      <c r="N8" s="1606" t="s">
        <v>287</v>
      </c>
      <c r="O8" s="1607"/>
      <c r="P8" s="957"/>
      <c r="Q8" s="1617" t="s">
        <v>69</v>
      </c>
      <c r="R8" s="1618"/>
      <c r="S8" s="1606" t="s">
        <v>287</v>
      </c>
      <c r="T8" s="1607"/>
    </row>
    <row r="9" spans="1:22" s="322" customFormat="1" ht="29.25" customHeight="1" x14ac:dyDescent="0.25">
      <c r="A9" s="316"/>
      <c r="B9" s="1593"/>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12</v>
      </c>
      <c r="E11" s="928">
        <f>D11/D$29*100</f>
        <v>0.10913059294288831</v>
      </c>
      <c r="F11" s="930"/>
      <c r="G11" s="927">
        <v>8</v>
      </c>
      <c r="H11" s="928">
        <v>66.666666666666657</v>
      </c>
      <c r="I11" s="927">
        <v>7</v>
      </c>
      <c r="J11" s="928">
        <v>87.5</v>
      </c>
      <c r="K11" s="930"/>
      <c r="L11" s="927">
        <v>4</v>
      </c>
      <c r="M11" s="928">
        <v>33.333333333333329</v>
      </c>
      <c r="N11" s="927">
        <v>4</v>
      </c>
      <c r="O11" s="928">
        <v>100</v>
      </c>
      <c r="P11" s="930"/>
      <c r="Q11" s="927">
        <v>0</v>
      </c>
      <c r="R11" s="928">
        <v>0</v>
      </c>
      <c r="S11" s="927">
        <v>0</v>
      </c>
      <c r="T11" s="928" t="str">
        <f>IFERROR(S11/Q11*100,"-")</f>
        <v>-</v>
      </c>
    </row>
    <row r="12" spans="1:22" s="331" customFormat="1" ht="18" customHeight="1" x14ac:dyDescent="0.25">
      <c r="A12" s="330"/>
      <c r="B12" s="931" t="s">
        <v>7</v>
      </c>
      <c r="C12" s="930"/>
      <c r="D12" s="932">
        <f t="shared" ref="D12:D28" si="0">G12+L12+Q12</f>
        <v>0</v>
      </c>
      <c r="E12" s="933">
        <f t="shared" ref="E12:E29" si="1">D12/D$29*100</f>
        <v>0</v>
      </c>
      <c r="F12" s="930"/>
      <c r="G12" s="932">
        <v>0</v>
      </c>
      <c r="H12" s="933" t="s">
        <v>364</v>
      </c>
      <c r="I12" s="932">
        <v>0</v>
      </c>
      <c r="J12" s="933" t="s">
        <v>364</v>
      </c>
      <c r="K12" s="930"/>
      <c r="L12" s="932">
        <v>0</v>
      </c>
      <c r="M12" s="933" t="s">
        <v>364</v>
      </c>
      <c r="N12" s="932">
        <v>0</v>
      </c>
      <c r="O12" s="933" t="s">
        <v>364</v>
      </c>
      <c r="P12" s="930"/>
      <c r="Q12" s="932">
        <v>0</v>
      </c>
      <c r="R12" s="933" t="s">
        <v>364</v>
      </c>
      <c r="S12" s="932">
        <v>0</v>
      </c>
      <c r="T12" s="933" t="str">
        <f t="shared" ref="T12:T28" si="2">IFERROR(S12/Q12*100,"-")</f>
        <v>-</v>
      </c>
    </row>
    <row r="13" spans="1:22" s="331" customFormat="1" ht="18" customHeight="1" x14ac:dyDescent="0.25">
      <c r="A13" s="330"/>
      <c r="B13" s="931" t="s">
        <v>37</v>
      </c>
      <c r="C13" s="930"/>
      <c r="D13" s="932">
        <f t="shared" si="0"/>
        <v>24</v>
      </c>
      <c r="E13" s="933">
        <f t="shared" si="1"/>
        <v>0.21826118588577662</v>
      </c>
      <c r="F13" s="930"/>
      <c r="G13" s="932">
        <v>11</v>
      </c>
      <c r="H13" s="933">
        <v>45.833333333333329</v>
      </c>
      <c r="I13" s="932">
        <v>9</v>
      </c>
      <c r="J13" s="933">
        <v>81.818181818181827</v>
      </c>
      <c r="K13" s="930"/>
      <c r="L13" s="932">
        <v>5</v>
      </c>
      <c r="M13" s="933">
        <v>20.833333333333336</v>
      </c>
      <c r="N13" s="932">
        <v>4</v>
      </c>
      <c r="O13" s="933">
        <v>80</v>
      </c>
      <c r="P13" s="930"/>
      <c r="Q13" s="932">
        <v>8</v>
      </c>
      <c r="R13" s="933">
        <v>33.333333333333329</v>
      </c>
      <c r="S13" s="932">
        <v>7</v>
      </c>
      <c r="T13" s="933">
        <f t="shared" si="2"/>
        <v>87.5</v>
      </c>
    </row>
    <row r="14" spans="1:22" s="331" customFormat="1" ht="18" customHeight="1" x14ac:dyDescent="0.25">
      <c r="A14" s="330"/>
      <c r="B14" s="931" t="s">
        <v>38</v>
      </c>
      <c r="C14" s="930"/>
      <c r="D14" s="932">
        <f t="shared" si="0"/>
        <v>0</v>
      </c>
      <c r="E14" s="933">
        <f t="shared" si="1"/>
        <v>0</v>
      </c>
      <c r="F14" s="930"/>
      <c r="G14" s="932">
        <v>0</v>
      </c>
      <c r="H14" s="933" t="s">
        <v>364</v>
      </c>
      <c r="I14" s="932">
        <v>0</v>
      </c>
      <c r="J14" s="933" t="s">
        <v>364</v>
      </c>
      <c r="K14" s="930"/>
      <c r="L14" s="932">
        <v>0</v>
      </c>
      <c r="M14" s="933" t="s">
        <v>364</v>
      </c>
      <c r="N14" s="932">
        <v>0</v>
      </c>
      <c r="O14" s="933" t="s">
        <v>364</v>
      </c>
      <c r="P14" s="930"/>
      <c r="Q14" s="932">
        <v>0</v>
      </c>
      <c r="R14" s="933" t="s">
        <v>364</v>
      </c>
      <c r="S14" s="932">
        <v>0</v>
      </c>
      <c r="T14" s="933" t="str">
        <f t="shared" si="2"/>
        <v>-</v>
      </c>
    </row>
    <row r="15" spans="1:22" s="331" customFormat="1" ht="18" customHeight="1" x14ac:dyDescent="0.25">
      <c r="A15" s="330"/>
      <c r="B15" s="931" t="s">
        <v>6</v>
      </c>
      <c r="C15" s="930"/>
      <c r="D15" s="932">
        <f t="shared" si="0"/>
        <v>0</v>
      </c>
      <c r="E15" s="933">
        <f t="shared" si="1"/>
        <v>0</v>
      </c>
      <c r="F15" s="930"/>
      <c r="G15" s="932">
        <v>0</v>
      </c>
      <c r="H15" s="933" t="s">
        <v>364</v>
      </c>
      <c r="I15" s="932">
        <v>0</v>
      </c>
      <c r="J15" s="933" t="s">
        <v>364</v>
      </c>
      <c r="K15" s="930"/>
      <c r="L15" s="932">
        <v>0</v>
      </c>
      <c r="M15" s="933" t="s">
        <v>364</v>
      </c>
      <c r="N15" s="932">
        <v>0</v>
      </c>
      <c r="O15" s="933" t="s">
        <v>364</v>
      </c>
      <c r="P15" s="930"/>
      <c r="Q15" s="932">
        <v>0</v>
      </c>
      <c r="R15" s="933" t="s">
        <v>364</v>
      </c>
      <c r="S15" s="932">
        <v>0</v>
      </c>
      <c r="T15" s="933" t="str">
        <f t="shared" si="2"/>
        <v>-</v>
      </c>
    </row>
    <row r="16" spans="1:22" s="331" customFormat="1" ht="18" customHeight="1" x14ac:dyDescent="0.25">
      <c r="A16" s="330"/>
      <c r="B16" s="931" t="s">
        <v>5</v>
      </c>
      <c r="C16" s="930"/>
      <c r="D16" s="932">
        <f t="shared" si="0"/>
        <v>0</v>
      </c>
      <c r="E16" s="933">
        <f t="shared" si="1"/>
        <v>0</v>
      </c>
      <c r="F16" s="930"/>
      <c r="G16" s="932">
        <v>0</v>
      </c>
      <c r="H16" s="933" t="s">
        <v>364</v>
      </c>
      <c r="I16" s="932">
        <v>0</v>
      </c>
      <c r="J16" s="933" t="s">
        <v>364</v>
      </c>
      <c r="K16" s="930"/>
      <c r="L16" s="932">
        <v>0</v>
      </c>
      <c r="M16" s="933" t="s">
        <v>364</v>
      </c>
      <c r="N16" s="932">
        <v>0</v>
      </c>
      <c r="O16" s="933" t="s">
        <v>364</v>
      </c>
      <c r="P16" s="930"/>
      <c r="Q16" s="932">
        <v>0</v>
      </c>
      <c r="R16" s="933" t="s">
        <v>364</v>
      </c>
      <c r="S16" s="932">
        <v>0</v>
      </c>
      <c r="T16" s="933" t="str">
        <f t="shared" si="2"/>
        <v>-</v>
      </c>
    </row>
    <row r="17" spans="1:20" s="331" customFormat="1" ht="18" customHeight="1" x14ac:dyDescent="0.25">
      <c r="A17" s="330"/>
      <c r="B17" s="931" t="s">
        <v>4</v>
      </c>
      <c r="C17" s="930"/>
      <c r="D17" s="932">
        <f t="shared" si="0"/>
        <v>2671</v>
      </c>
      <c r="E17" s="933">
        <f t="shared" si="1"/>
        <v>24.290651145871227</v>
      </c>
      <c r="F17" s="930"/>
      <c r="G17" s="932">
        <v>613</v>
      </c>
      <c r="H17" s="933">
        <v>22.950205915387496</v>
      </c>
      <c r="I17" s="932">
        <v>502</v>
      </c>
      <c r="J17" s="933">
        <v>81.892332789559546</v>
      </c>
      <c r="K17" s="930"/>
      <c r="L17" s="932">
        <v>909</v>
      </c>
      <c r="M17" s="933">
        <v>34.032197678772</v>
      </c>
      <c r="N17" s="932">
        <v>689</v>
      </c>
      <c r="O17" s="933">
        <v>75.797579757975797</v>
      </c>
      <c r="P17" s="930"/>
      <c r="Q17" s="932">
        <v>1149</v>
      </c>
      <c r="R17" s="933">
        <v>43.017596405840507</v>
      </c>
      <c r="S17" s="932">
        <v>857</v>
      </c>
      <c r="T17" s="933">
        <f t="shared" si="2"/>
        <v>74.586597040905133</v>
      </c>
    </row>
    <row r="18" spans="1:20" s="331" customFormat="1" ht="18" customHeight="1" x14ac:dyDescent="0.25">
      <c r="A18" s="330"/>
      <c r="B18" s="931" t="s">
        <v>40</v>
      </c>
      <c r="C18" s="930"/>
      <c r="D18" s="932">
        <f t="shared" si="0"/>
        <v>22</v>
      </c>
      <c r="E18" s="933">
        <f t="shared" si="1"/>
        <v>0.20007275372862862</v>
      </c>
      <c r="F18" s="930"/>
      <c r="G18" s="932">
        <v>17</v>
      </c>
      <c r="H18" s="933">
        <v>77.272727272727266</v>
      </c>
      <c r="I18" s="932">
        <v>12</v>
      </c>
      <c r="J18" s="933">
        <v>70.588235294117652</v>
      </c>
      <c r="K18" s="930"/>
      <c r="L18" s="932">
        <v>3</v>
      </c>
      <c r="M18" s="933">
        <v>13.636363636363635</v>
      </c>
      <c r="N18" s="932">
        <v>2</v>
      </c>
      <c r="O18" s="933">
        <v>66.666666666666657</v>
      </c>
      <c r="P18" s="930"/>
      <c r="Q18" s="932">
        <v>2</v>
      </c>
      <c r="R18" s="933">
        <v>9.0909090909090917</v>
      </c>
      <c r="S18" s="932">
        <v>1</v>
      </c>
      <c r="T18" s="933">
        <f t="shared" si="2"/>
        <v>50</v>
      </c>
    </row>
    <row r="19" spans="1:20" s="331" customFormat="1" ht="18" customHeight="1" x14ac:dyDescent="0.25">
      <c r="A19" s="330"/>
      <c r="B19" s="931" t="s">
        <v>41</v>
      </c>
      <c r="C19" s="930"/>
      <c r="D19" s="932">
        <f t="shared" si="0"/>
        <v>85</v>
      </c>
      <c r="E19" s="933">
        <f t="shared" si="1"/>
        <v>0.77300836667879236</v>
      </c>
      <c r="F19" s="930"/>
      <c r="G19" s="932">
        <v>61</v>
      </c>
      <c r="H19" s="933">
        <v>71.764705882352942</v>
      </c>
      <c r="I19" s="932">
        <v>53</v>
      </c>
      <c r="J19" s="933">
        <v>86.885245901639337</v>
      </c>
      <c r="K19" s="930"/>
      <c r="L19" s="932">
        <v>17</v>
      </c>
      <c r="M19" s="933">
        <v>20</v>
      </c>
      <c r="N19" s="932">
        <v>15</v>
      </c>
      <c r="O19" s="933">
        <v>88.235294117647058</v>
      </c>
      <c r="P19" s="930"/>
      <c r="Q19" s="932">
        <v>7</v>
      </c>
      <c r="R19" s="933">
        <v>8.235294117647058</v>
      </c>
      <c r="S19" s="932">
        <v>7</v>
      </c>
      <c r="T19" s="933">
        <f t="shared" si="2"/>
        <v>100</v>
      </c>
    </row>
    <row r="20" spans="1:20" s="331" customFormat="1" ht="18" customHeight="1" x14ac:dyDescent="0.25">
      <c r="A20" s="330"/>
      <c r="B20" s="931" t="s">
        <v>3</v>
      </c>
      <c r="C20" s="930"/>
      <c r="D20" s="932">
        <f t="shared" si="0"/>
        <v>747</v>
      </c>
      <c r="E20" s="933">
        <f t="shared" si="1"/>
        <v>6.793379410694798</v>
      </c>
      <c r="F20" s="930"/>
      <c r="G20" s="932">
        <v>281</v>
      </c>
      <c r="H20" s="933">
        <v>37.617135207496652</v>
      </c>
      <c r="I20" s="932">
        <v>182</v>
      </c>
      <c r="J20" s="933">
        <v>64.768683274021356</v>
      </c>
      <c r="K20" s="930"/>
      <c r="L20" s="932">
        <v>333</v>
      </c>
      <c r="M20" s="933">
        <v>44.578313253012048</v>
      </c>
      <c r="N20" s="932">
        <v>253</v>
      </c>
      <c r="O20" s="933">
        <v>75.97597597597597</v>
      </c>
      <c r="P20" s="930"/>
      <c r="Q20" s="932">
        <v>133</v>
      </c>
      <c r="R20" s="933">
        <v>17.8045515394913</v>
      </c>
      <c r="S20" s="932">
        <v>104</v>
      </c>
      <c r="T20" s="933">
        <f t="shared" si="2"/>
        <v>78.195488721804509</v>
      </c>
    </row>
    <row r="21" spans="1:20" s="331" customFormat="1" ht="18" customHeight="1" x14ac:dyDescent="0.25">
      <c r="A21" s="330"/>
      <c r="B21" s="931" t="s">
        <v>2</v>
      </c>
      <c r="C21" s="930"/>
      <c r="D21" s="932">
        <f t="shared" si="0"/>
        <v>0</v>
      </c>
      <c r="E21" s="933">
        <f t="shared" si="1"/>
        <v>0</v>
      </c>
      <c r="F21" s="930"/>
      <c r="G21" s="932">
        <v>0</v>
      </c>
      <c r="H21" s="933" t="s">
        <v>364</v>
      </c>
      <c r="I21" s="932">
        <v>0</v>
      </c>
      <c r="J21" s="933" t="s">
        <v>364</v>
      </c>
      <c r="K21" s="930"/>
      <c r="L21" s="932">
        <v>0</v>
      </c>
      <c r="M21" s="933" t="s">
        <v>364</v>
      </c>
      <c r="N21" s="932">
        <v>0</v>
      </c>
      <c r="O21" s="933" t="s">
        <v>364</v>
      </c>
      <c r="P21" s="930"/>
      <c r="Q21" s="932">
        <v>0</v>
      </c>
      <c r="R21" s="933" t="s">
        <v>364</v>
      </c>
      <c r="S21" s="932">
        <v>0</v>
      </c>
      <c r="T21" s="933" t="str">
        <f t="shared" si="2"/>
        <v>-</v>
      </c>
    </row>
    <row r="22" spans="1:20" s="331" customFormat="1" ht="18" customHeight="1" x14ac:dyDescent="0.25">
      <c r="A22" s="330"/>
      <c r="B22" s="931" t="s">
        <v>35</v>
      </c>
      <c r="C22" s="930"/>
      <c r="D22" s="932">
        <f t="shared" si="0"/>
        <v>135</v>
      </c>
      <c r="E22" s="933">
        <f t="shared" si="1"/>
        <v>1.2277191706074937</v>
      </c>
      <c r="F22" s="930"/>
      <c r="G22" s="932">
        <v>85</v>
      </c>
      <c r="H22" s="933">
        <v>62.962962962962962</v>
      </c>
      <c r="I22" s="932">
        <v>75</v>
      </c>
      <c r="J22" s="933">
        <v>88.235294117647058</v>
      </c>
      <c r="K22" s="930"/>
      <c r="L22" s="932">
        <v>47</v>
      </c>
      <c r="M22" s="933">
        <v>34.814814814814817</v>
      </c>
      <c r="N22" s="932">
        <v>43</v>
      </c>
      <c r="O22" s="933">
        <v>91.489361702127653</v>
      </c>
      <c r="P22" s="930"/>
      <c r="Q22" s="932">
        <v>3</v>
      </c>
      <c r="R22" s="933">
        <v>2.2222222222222223</v>
      </c>
      <c r="S22" s="932">
        <v>3</v>
      </c>
      <c r="T22" s="933">
        <f t="shared" si="2"/>
        <v>100</v>
      </c>
    </row>
    <row r="23" spans="1:20" s="331" customFormat="1" ht="18" customHeight="1" x14ac:dyDescent="0.25">
      <c r="A23" s="330"/>
      <c r="B23" s="931" t="s">
        <v>42</v>
      </c>
      <c r="C23" s="930"/>
      <c r="D23" s="932">
        <f t="shared" si="0"/>
        <v>83</v>
      </c>
      <c r="E23" s="933">
        <f t="shared" si="1"/>
        <v>0.7548199345216442</v>
      </c>
      <c r="F23" s="930"/>
      <c r="G23" s="932">
        <v>66</v>
      </c>
      <c r="H23" s="933">
        <v>79.518072289156621</v>
      </c>
      <c r="I23" s="932">
        <v>56</v>
      </c>
      <c r="J23" s="933">
        <v>84.848484848484844</v>
      </c>
      <c r="K23" s="930"/>
      <c r="L23" s="932">
        <v>16</v>
      </c>
      <c r="M23" s="933">
        <v>19.277108433734941</v>
      </c>
      <c r="N23" s="932">
        <v>15</v>
      </c>
      <c r="O23" s="933">
        <v>93.75</v>
      </c>
      <c r="P23" s="930"/>
      <c r="Q23" s="932">
        <v>1</v>
      </c>
      <c r="R23" s="933">
        <v>1.2048192771084338</v>
      </c>
      <c r="S23" s="932">
        <v>1</v>
      </c>
      <c r="T23" s="933">
        <f t="shared" si="2"/>
        <v>100</v>
      </c>
    </row>
    <row r="24" spans="1:20" s="331" customFormat="1" ht="18" customHeight="1" x14ac:dyDescent="0.25">
      <c r="A24" s="330">
        <v>47094</v>
      </c>
      <c r="B24" s="931" t="s">
        <v>43</v>
      </c>
      <c r="C24" s="930"/>
      <c r="D24" s="932">
        <f t="shared" si="0"/>
        <v>3</v>
      </c>
      <c r="E24" s="933">
        <f t="shared" si="1"/>
        <v>2.7282648235722077E-2</v>
      </c>
      <c r="F24" s="930"/>
      <c r="G24" s="932">
        <v>2</v>
      </c>
      <c r="H24" s="933">
        <v>66.666666666666657</v>
      </c>
      <c r="I24" s="932">
        <v>1</v>
      </c>
      <c r="J24" s="933">
        <v>50</v>
      </c>
      <c r="K24" s="930"/>
      <c r="L24" s="932">
        <v>0</v>
      </c>
      <c r="M24" s="933">
        <v>0</v>
      </c>
      <c r="N24" s="932">
        <v>0</v>
      </c>
      <c r="O24" s="933" t="s">
        <v>364</v>
      </c>
      <c r="P24" s="930"/>
      <c r="Q24" s="932">
        <v>1</v>
      </c>
      <c r="R24" s="933">
        <v>33.333333333333329</v>
      </c>
      <c r="S24" s="932">
        <v>1</v>
      </c>
      <c r="T24" s="933">
        <f t="shared" si="2"/>
        <v>100</v>
      </c>
    </row>
    <row r="25" spans="1:20" s="331" customFormat="1" ht="18" customHeight="1" x14ac:dyDescent="0.25">
      <c r="B25" s="931" t="s">
        <v>44</v>
      </c>
      <c r="C25" s="930"/>
      <c r="D25" s="932">
        <f t="shared" si="0"/>
        <v>43</v>
      </c>
      <c r="E25" s="933">
        <f t="shared" si="1"/>
        <v>0.39105129137868316</v>
      </c>
      <c r="F25" s="930"/>
      <c r="G25" s="932">
        <v>12</v>
      </c>
      <c r="H25" s="933">
        <v>27.906976744186046</v>
      </c>
      <c r="I25" s="932">
        <v>9</v>
      </c>
      <c r="J25" s="933">
        <v>75</v>
      </c>
      <c r="K25" s="930"/>
      <c r="L25" s="932">
        <v>17</v>
      </c>
      <c r="M25" s="933">
        <v>39.534883720930232</v>
      </c>
      <c r="N25" s="932">
        <v>10</v>
      </c>
      <c r="O25" s="933">
        <v>58.82352941176471</v>
      </c>
      <c r="P25" s="930"/>
      <c r="Q25" s="932">
        <v>14</v>
      </c>
      <c r="R25" s="933">
        <v>32.558139534883722</v>
      </c>
      <c r="S25" s="932">
        <v>7</v>
      </c>
      <c r="T25" s="933">
        <f t="shared" si="2"/>
        <v>50</v>
      </c>
    </row>
    <row r="26" spans="1:20" s="331" customFormat="1" ht="18" customHeight="1" x14ac:dyDescent="0.25">
      <c r="B26" s="931" t="s">
        <v>45</v>
      </c>
      <c r="C26" s="930"/>
      <c r="D26" s="932">
        <f t="shared" si="0"/>
        <v>7171</v>
      </c>
      <c r="E26" s="933">
        <f t="shared" si="1"/>
        <v>65.214623499454348</v>
      </c>
      <c r="F26" s="930"/>
      <c r="G26" s="932">
        <v>1998</v>
      </c>
      <c r="H26" s="933">
        <v>27.86222284200251</v>
      </c>
      <c r="I26" s="932">
        <v>831</v>
      </c>
      <c r="J26" s="933">
        <v>41.591591591591595</v>
      </c>
      <c r="K26" s="930"/>
      <c r="L26" s="932">
        <v>2591</v>
      </c>
      <c r="M26" s="933">
        <v>36.1316413331474</v>
      </c>
      <c r="N26" s="932">
        <v>855</v>
      </c>
      <c r="O26" s="933">
        <v>32.998842145889618</v>
      </c>
      <c r="P26" s="930"/>
      <c r="Q26" s="932">
        <v>2582</v>
      </c>
      <c r="R26" s="933">
        <v>36.006135824850091</v>
      </c>
      <c r="S26" s="932">
        <v>1020</v>
      </c>
      <c r="T26" s="933">
        <f t="shared" si="2"/>
        <v>39.504260263361736</v>
      </c>
    </row>
    <row r="27" spans="1:20" s="331" customFormat="1" ht="18" customHeight="1" x14ac:dyDescent="0.25">
      <c r="B27" s="931" t="s">
        <v>46</v>
      </c>
      <c r="C27" s="930"/>
      <c r="D27" s="932">
        <f t="shared" si="0"/>
        <v>0</v>
      </c>
      <c r="E27" s="933">
        <f t="shared" si="1"/>
        <v>0</v>
      </c>
      <c r="F27" s="930"/>
      <c r="G27" s="932">
        <v>0</v>
      </c>
      <c r="H27" s="933" t="s">
        <v>364</v>
      </c>
      <c r="I27" s="932">
        <v>0</v>
      </c>
      <c r="J27" s="933" t="s">
        <v>364</v>
      </c>
      <c r="K27" s="930"/>
      <c r="L27" s="932">
        <v>0</v>
      </c>
      <c r="M27" s="933" t="s">
        <v>364</v>
      </c>
      <c r="N27" s="932">
        <v>0</v>
      </c>
      <c r="O27" s="933" t="s">
        <v>364</v>
      </c>
      <c r="P27" s="930"/>
      <c r="Q27" s="932">
        <v>0</v>
      </c>
      <c r="R27" s="933" t="s">
        <v>364</v>
      </c>
      <c r="S27" s="932">
        <v>0</v>
      </c>
      <c r="T27" s="933" t="str">
        <f t="shared" si="2"/>
        <v>-</v>
      </c>
    </row>
    <row r="28" spans="1:20" s="331" customFormat="1" ht="18" customHeight="1" x14ac:dyDescent="0.25">
      <c r="B28" s="953" t="s">
        <v>1</v>
      </c>
      <c r="C28" s="930"/>
      <c r="D28" s="954">
        <f t="shared" si="0"/>
        <v>0</v>
      </c>
      <c r="E28" s="955">
        <f t="shared" si="1"/>
        <v>0</v>
      </c>
      <c r="F28" s="930"/>
      <c r="G28" s="954">
        <v>0</v>
      </c>
      <c r="H28" s="955" t="s">
        <v>364</v>
      </c>
      <c r="I28" s="954">
        <v>0</v>
      </c>
      <c r="J28" s="955" t="s">
        <v>364</v>
      </c>
      <c r="K28" s="930"/>
      <c r="L28" s="954">
        <v>0</v>
      </c>
      <c r="M28" s="955" t="s">
        <v>364</v>
      </c>
      <c r="N28" s="954">
        <v>0</v>
      </c>
      <c r="O28" s="955" t="s">
        <v>364</v>
      </c>
      <c r="P28" s="930"/>
      <c r="Q28" s="954">
        <v>0</v>
      </c>
      <c r="R28" s="955" t="s">
        <v>364</v>
      </c>
      <c r="S28" s="954">
        <v>0</v>
      </c>
      <c r="T28" s="955" t="str">
        <f t="shared" si="2"/>
        <v>-</v>
      </c>
    </row>
    <row r="29" spans="1:20" s="319" customFormat="1" ht="18" customHeight="1" x14ac:dyDescent="0.25">
      <c r="B29" s="1288" t="s">
        <v>0</v>
      </c>
      <c r="C29" s="1281"/>
      <c r="D29" s="1289">
        <f>SUM(D11:D28)</f>
        <v>10996</v>
      </c>
      <c r="E29" s="1290">
        <f t="shared" si="1"/>
        <v>100</v>
      </c>
      <c r="F29" s="1281"/>
      <c r="G29" s="1289">
        <f>SUM(G11:G28)</f>
        <v>3154</v>
      </c>
      <c r="H29" s="1290">
        <f>G29/$D29*100</f>
        <v>28.683157511822483</v>
      </c>
      <c r="I29" s="1289">
        <f>SUM(I11:I28)</f>
        <v>1737</v>
      </c>
      <c r="J29" s="1290">
        <f>I29/G29*100</f>
        <v>55.07292327203551</v>
      </c>
      <c r="K29" s="1281"/>
      <c r="L29" s="1289">
        <f>SUM(L11:L28)</f>
        <v>3942</v>
      </c>
      <c r="M29" s="1290">
        <f>L29/$D29*100</f>
        <v>35.849399781738818</v>
      </c>
      <c r="N29" s="1289">
        <f>SUM(N11:N28)</f>
        <v>1890</v>
      </c>
      <c r="O29" s="1290">
        <f>N29/L29*100</f>
        <v>47.945205479452049</v>
      </c>
      <c r="P29" s="1281"/>
      <c r="Q29" s="1289">
        <f>SUM(Q11:Q28)</f>
        <v>3900</v>
      </c>
      <c r="R29" s="1290">
        <f>Q29/$D29*100</f>
        <v>35.467442706438703</v>
      </c>
      <c r="S29" s="1289">
        <f>SUM(S11:S28)</f>
        <v>2008</v>
      </c>
      <c r="T29" s="1290">
        <f>S29/Q29*100</f>
        <v>51.487179487179489</v>
      </c>
    </row>
    <row r="30" spans="1:20" s="328" customFormat="1" ht="6.75" customHeight="1" x14ac:dyDescent="0.25">
      <c r="B30" s="1608"/>
      <c r="C30" s="1608"/>
      <c r="D30" s="1608"/>
      <c r="E30" s="1608"/>
      <c r="F30" s="779"/>
    </row>
    <row r="31" spans="1:20" x14ac:dyDescent="0.35">
      <c r="B31" s="1609"/>
      <c r="C31" s="1609"/>
      <c r="D31" s="1609"/>
      <c r="E31" s="1609"/>
      <c r="F31" s="1609"/>
      <c r="G31" s="1609"/>
      <c r="H31" s="1609"/>
      <c r="I31" s="1609"/>
      <c r="J31" s="1609"/>
      <c r="K31" s="1609"/>
      <c r="L31" s="1609"/>
      <c r="M31" s="1609"/>
      <c r="N31" s="1609"/>
      <c r="O31" s="1609"/>
      <c r="P31" s="1609"/>
      <c r="Q31" s="1609"/>
      <c r="R31" s="1609"/>
    </row>
    <row r="32" spans="1:20" x14ac:dyDescent="0.35">
      <c r="G32" s="935"/>
      <c r="L32" s="935"/>
    </row>
    <row r="33" spans="2:12" x14ac:dyDescent="0.35">
      <c r="B33" s="935"/>
      <c r="L33" s="935"/>
    </row>
  </sheetData>
  <mergeCells count="17">
    <mergeCell ref="B5:T5"/>
    <mergeCell ref="B31:R31"/>
    <mergeCell ref="B30:E30"/>
    <mergeCell ref="B2:E2"/>
    <mergeCell ref="G2:R2"/>
    <mergeCell ref="B7:B9"/>
    <mergeCell ref="D7:E8"/>
    <mergeCell ref="G7:J7"/>
    <mergeCell ref="L7:O7"/>
    <mergeCell ref="Q7:T7"/>
    <mergeCell ref="G8:H8"/>
    <mergeCell ref="I8:J8"/>
    <mergeCell ref="L8:M8"/>
    <mergeCell ref="N8:O8"/>
    <mergeCell ref="Q8:R8"/>
    <mergeCell ref="S8:T8"/>
    <mergeCell ref="B4:T4"/>
  </mergeCells>
  <printOptions horizontalCentered="1"/>
  <pageMargins left="0" right="0" top="0.43307086614173229" bottom="0.43307086614173229" header="0" footer="0"/>
  <pageSetup paperSize="9" scale="96" orientation="landscape" horizontalDpi="300" verticalDpi="300" r:id="rId1"/>
  <headerFooter alignWithMargins="0"/>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Hoja46">
    <tabColor theme="0"/>
    <pageSetUpPr fitToPage="1"/>
  </sheetPr>
  <dimension ref="A1:U59"/>
  <sheetViews>
    <sheetView zoomScaleNormal="100" workbookViewId="0"/>
  </sheetViews>
  <sheetFormatPr baseColWidth="10" defaultColWidth="11.453125" defaultRowHeight="14.5" x14ac:dyDescent="0.25"/>
  <cols>
    <col min="1" max="1" width="0.54296875" style="988" customWidth="1"/>
    <col min="2" max="2" width="26.54296875" style="988" bestFit="1" customWidth="1"/>
    <col min="3" max="3" width="7.81640625" style="988" customWidth="1"/>
    <col min="4" max="4" width="7" style="988" bestFit="1" customWidth="1"/>
    <col min="5" max="5" width="8.54296875" style="988" customWidth="1"/>
    <col min="6" max="6" width="6.453125" style="988" customWidth="1"/>
    <col min="7" max="7" width="8.26953125" style="988" customWidth="1"/>
    <col min="8" max="8" width="7" style="988" bestFit="1" customWidth="1"/>
    <col min="9" max="9" width="9.7265625" style="988" customWidth="1"/>
    <col min="10" max="10" width="6" style="988" customWidth="1"/>
    <col min="11" max="11" width="7" style="988" customWidth="1"/>
    <col min="12" max="12" width="6" style="988" customWidth="1"/>
    <col min="13" max="13" width="7.1796875" style="988" customWidth="1"/>
    <col min="14" max="14" width="6" style="988" customWidth="1"/>
    <col min="15" max="15" width="7.1796875" style="988" customWidth="1"/>
    <col min="16" max="16" width="7.26953125" style="988" customWidth="1"/>
    <col min="17" max="16384" width="11.453125" style="988"/>
  </cols>
  <sheetData>
    <row r="1" spans="1:21" s="960" customFormat="1" ht="12.75" customHeight="1" x14ac:dyDescent="0.25">
      <c r="E1" s="964" t="s">
        <v>194</v>
      </c>
      <c r="F1" s="964"/>
      <c r="G1" s="964" t="s">
        <v>195</v>
      </c>
      <c r="H1" s="964"/>
      <c r="I1" s="964" t="s">
        <v>196</v>
      </c>
      <c r="J1" s="964"/>
      <c r="K1" s="964" t="s">
        <v>197</v>
      </c>
      <c r="L1" s="964"/>
      <c r="M1" s="964" t="s">
        <v>198</v>
      </c>
      <c r="N1" s="964"/>
      <c r="O1" s="964" t="s">
        <v>199</v>
      </c>
    </row>
    <row r="2" spans="1:21" s="965" customFormat="1" ht="48" customHeight="1" x14ac:dyDescent="0.35">
      <c r="B2" s="966"/>
      <c r="C2" s="966"/>
      <c r="D2" s="966"/>
      <c r="E2" s="966"/>
      <c r="F2" s="966"/>
      <c r="G2" s="966"/>
      <c r="H2" s="966"/>
    </row>
    <row r="3" spans="1:21" s="967" customFormat="1" ht="21" x14ac:dyDescent="0.25">
      <c r="B3" s="1499" t="s">
        <v>440</v>
      </c>
      <c r="C3" s="1499"/>
      <c r="D3" s="1499"/>
      <c r="E3" s="1499"/>
      <c r="F3" s="1499"/>
      <c r="G3" s="1499"/>
      <c r="H3" s="1499"/>
      <c r="I3" s="1499"/>
      <c r="J3" s="1499"/>
      <c r="K3" s="1499"/>
      <c r="L3" s="1499"/>
      <c r="M3" s="1499"/>
      <c r="N3" s="1499"/>
      <c r="O3" s="1499"/>
      <c r="P3" s="1499"/>
    </row>
    <row r="4" spans="1:21" s="967" customFormat="1" ht="15.5" x14ac:dyDescent="0.25">
      <c r="B4" s="1420" t="str">
        <f>porsaad!$B$6</f>
        <v>Situación a 30 de noviembre de 2024</v>
      </c>
      <c r="C4" s="1420"/>
      <c r="D4" s="1420"/>
      <c r="E4" s="1420"/>
      <c r="F4" s="1420"/>
      <c r="G4" s="1420"/>
      <c r="H4" s="1420"/>
      <c r="I4" s="1420"/>
      <c r="J4" s="1420"/>
      <c r="K4" s="1420"/>
      <c r="L4" s="1420"/>
      <c r="M4" s="1420"/>
      <c r="N4" s="1420"/>
      <c r="O4" s="1420"/>
      <c r="P4" s="1420"/>
      <c r="Q4" s="968"/>
      <c r="R4" s="968"/>
      <c r="S4" s="968"/>
      <c r="T4" s="968"/>
      <c r="U4" s="968"/>
    </row>
    <row r="5" spans="1:21" s="969" customFormat="1" ht="7.5" customHeight="1" x14ac:dyDescent="0.25">
      <c r="B5" s="970"/>
      <c r="C5" s="969" t="s">
        <v>194</v>
      </c>
      <c r="E5" s="969" t="s">
        <v>195</v>
      </c>
      <c r="G5" s="969" t="s">
        <v>196</v>
      </c>
      <c r="I5" s="969" t="s">
        <v>197</v>
      </c>
      <c r="K5" s="964" t="s">
        <v>198</v>
      </c>
      <c r="M5" s="964" t="s">
        <v>199</v>
      </c>
      <c r="O5" s="964" t="s">
        <v>199</v>
      </c>
    </row>
    <row r="6" spans="1:21" s="967" customFormat="1" ht="15" customHeight="1" x14ac:dyDescent="0.25">
      <c r="B6" s="971"/>
      <c r="C6" s="1621" t="s">
        <v>200</v>
      </c>
      <c r="D6" s="1622"/>
      <c r="E6" s="1622"/>
      <c r="F6" s="1622"/>
      <c r="G6" s="1622"/>
      <c r="H6" s="1622"/>
      <c r="I6" s="1622"/>
      <c r="J6" s="1622"/>
      <c r="K6" s="1622"/>
      <c r="L6" s="1622"/>
      <c r="M6" s="1622"/>
      <c r="N6" s="1622"/>
      <c r="O6" s="1622"/>
      <c r="P6" s="1623"/>
    </row>
    <row r="7" spans="1:21" s="967" customFormat="1" ht="57" customHeight="1" x14ac:dyDescent="0.25">
      <c r="B7" s="1624" t="s">
        <v>12</v>
      </c>
      <c r="C7" s="1626" t="s">
        <v>0</v>
      </c>
      <c r="D7" s="1627"/>
      <c r="E7" s="1619" t="s">
        <v>201</v>
      </c>
      <c r="F7" s="1628"/>
      <c r="G7" s="1629" t="s">
        <v>202</v>
      </c>
      <c r="H7" s="1630"/>
      <c r="I7" s="1629" t="s">
        <v>203</v>
      </c>
      <c r="J7" s="1630"/>
      <c r="K7" s="1629" t="s">
        <v>204</v>
      </c>
      <c r="L7" s="1630"/>
      <c r="M7" s="1629" t="s">
        <v>205</v>
      </c>
      <c r="N7" s="1630"/>
      <c r="O7" s="1619" t="s">
        <v>206</v>
      </c>
      <c r="P7" s="1620"/>
    </row>
    <row r="8" spans="1:21" s="972" customFormat="1" ht="12" customHeight="1" x14ac:dyDescent="0.25">
      <c r="B8" s="1625"/>
      <c r="C8" s="990" t="s">
        <v>9</v>
      </c>
      <c r="D8" s="990" t="s">
        <v>28</v>
      </c>
      <c r="E8" s="990" t="s">
        <v>9</v>
      </c>
      <c r="F8" s="990" t="s">
        <v>28</v>
      </c>
      <c r="G8" s="990" t="s">
        <v>9</v>
      </c>
      <c r="H8" s="990" t="s">
        <v>28</v>
      </c>
      <c r="I8" s="990" t="s">
        <v>9</v>
      </c>
      <c r="J8" s="989" t="s">
        <v>28</v>
      </c>
      <c r="K8" s="992" t="s">
        <v>9</v>
      </c>
      <c r="L8" s="989" t="s">
        <v>28</v>
      </c>
      <c r="M8" s="991" t="s">
        <v>9</v>
      </c>
      <c r="N8" s="990" t="s">
        <v>28</v>
      </c>
      <c r="O8" s="990" t="s">
        <v>9</v>
      </c>
      <c r="P8" s="989" t="s">
        <v>28</v>
      </c>
      <c r="R8" s="973"/>
    </row>
    <row r="9" spans="1:21" s="961" customFormat="1" ht="16.5" customHeight="1" x14ac:dyDescent="0.25">
      <c r="A9" s="961">
        <v>1</v>
      </c>
      <c r="B9" s="974" t="s">
        <v>8</v>
      </c>
      <c r="C9" s="975">
        <f>E9+G9+I9+K9+M9+O9</f>
        <v>5044</v>
      </c>
      <c r="D9" s="976">
        <f>IFERROR(C9/$C9*100,"-")</f>
        <v>100</v>
      </c>
      <c r="E9" s="975">
        <v>0</v>
      </c>
      <c r="F9" s="976">
        <v>0</v>
      </c>
      <c r="G9" s="975">
        <v>4699</v>
      </c>
      <c r="H9" s="976">
        <v>93.160190325138785</v>
      </c>
      <c r="I9" s="975">
        <v>345</v>
      </c>
      <c r="J9" s="976">
        <v>6.8398096748612218</v>
      </c>
      <c r="K9" s="975">
        <v>0</v>
      </c>
      <c r="L9" s="976">
        <v>0</v>
      </c>
      <c r="M9" s="975">
        <v>0</v>
      </c>
      <c r="N9" s="976">
        <v>0</v>
      </c>
      <c r="O9" s="975">
        <v>0</v>
      </c>
      <c r="P9" s="976">
        <f t="shared" ref="P9:P26" si="0">IFERROR(O9/$C9*100,"-")</f>
        <v>0</v>
      </c>
      <c r="R9" s="977"/>
    </row>
    <row r="10" spans="1:21" s="962" customFormat="1" ht="16.5" customHeight="1" x14ac:dyDescent="0.25">
      <c r="A10" s="962">
        <v>2</v>
      </c>
      <c r="B10" s="978" t="s">
        <v>7</v>
      </c>
      <c r="C10" s="979">
        <f t="shared" ref="C10:C26" si="1">E10+G10+I10+K10+M10+O10</f>
        <v>9727</v>
      </c>
      <c r="D10" s="980">
        <f t="shared" ref="D10:D26" si="2">IFERROR(C10/$C10*100,"-")</f>
        <v>100</v>
      </c>
      <c r="E10" s="979">
        <v>2</v>
      </c>
      <c r="F10" s="980">
        <v>2.0561324149275216E-2</v>
      </c>
      <c r="G10" s="979">
        <v>7390</v>
      </c>
      <c r="H10" s="980">
        <v>75.974092731571915</v>
      </c>
      <c r="I10" s="979">
        <v>2335</v>
      </c>
      <c r="J10" s="980">
        <v>24.005345944278812</v>
      </c>
      <c r="K10" s="979">
        <v>0</v>
      </c>
      <c r="L10" s="980">
        <v>0</v>
      </c>
      <c r="M10" s="979">
        <v>0</v>
      </c>
      <c r="N10" s="980">
        <v>0</v>
      </c>
      <c r="O10" s="979">
        <v>0</v>
      </c>
      <c r="P10" s="980">
        <f t="shared" si="0"/>
        <v>0</v>
      </c>
      <c r="R10" s="977"/>
    </row>
    <row r="11" spans="1:21" s="962" customFormat="1" ht="16.5" customHeight="1" x14ac:dyDescent="0.25">
      <c r="A11" s="962">
        <v>3</v>
      </c>
      <c r="B11" s="978" t="s">
        <v>37</v>
      </c>
      <c r="C11" s="979">
        <f t="shared" si="1"/>
        <v>5012</v>
      </c>
      <c r="D11" s="980">
        <f t="shared" si="2"/>
        <v>100</v>
      </c>
      <c r="E11" s="979">
        <v>292</v>
      </c>
      <c r="F11" s="980">
        <v>5.8260175578611326</v>
      </c>
      <c r="G11" s="979">
        <v>2978</v>
      </c>
      <c r="H11" s="980">
        <v>59.417398244213885</v>
      </c>
      <c r="I11" s="979">
        <v>434</v>
      </c>
      <c r="J11" s="980">
        <v>8.6592178770949726</v>
      </c>
      <c r="K11" s="979">
        <v>1058</v>
      </c>
      <c r="L11" s="980">
        <v>21.109337589784516</v>
      </c>
      <c r="M11" s="979">
        <v>250</v>
      </c>
      <c r="N11" s="980">
        <v>4.9880287310454907</v>
      </c>
      <c r="O11" s="979">
        <v>0</v>
      </c>
      <c r="P11" s="980">
        <f t="shared" si="0"/>
        <v>0</v>
      </c>
      <c r="R11" s="977"/>
    </row>
    <row r="12" spans="1:21" s="962" customFormat="1" ht="16.5" customHeight="1" x14ac:dyDescent="0.25">
      <c r="A12" s="962">
        <v>4</v>
      </c>
      <c r="B12" s="978" t="s">
        <v>38</v>
      </c>
      <c r="C12" s="979">
        <f t="shared" si="1"/>
        <v>816</v>
      </c>
      <c r="D12" s="980">
        <f t="shared" si="2"/>
        <v>100</v>
      </c>
      <c r="E12" s="979">
        <v>0</v>
      </c>
      <c r="F12" s="980">
        <v>0</v>
      </c>
      <c r="G12" s="979">
        <v>662</v>
      </c>
      <c r="H12" s="980">
        <v>81.127450980392155</v>
      </c>
      <c r="I12" s="979">
        <v>154</v>
      </c>
      <c r="J12" s="980">
        <v>18.872549019607842</v>
      </c>
      <c r="K12" s="979">
        <v>0</v>
      </c>
      <c r="L12" s="980">
        <v>0</v>
      </c>
      <c r="M12" s="979">
        <v>0</v>
      </c>
      <c r="N12" s="980">
        <v>0</v>
      </c>
      <c r="O12" s="979">
        <v>0</v>
      </c>
      <c r="P12" s="980">
        <f t="shared" si="0"/>
        <v>0</v>
      </c>
      <c r="R12" s="977"/>
    </row>
    <row r="13" spans="1:21" s="962" customFormat="1" ht="16.5" customHeight="1" x14ac:dyDescent="0.25">
      <c r="A13" s="962">
        <v>5</v>
      </c>
      <c r="B13" s="978" t="s">
        <v>6</v>
      </c>
      <c r="C13" s="979">
        <f t="shared" si="1"/>
        <v>15091</v>
      </c>
      <c r="D13" s="980">
        <f t="shared" si="2"/>
        <v>100</v>
      </c>
      <c r="E13" s="979">
        <v>9865</v>
      </c>
      <c r="F13" s="980">
        <v>65.370088131999211</v>
      </c>
      <c r="G13" s="979">
        <v>1738</v>
      </c>
      <c r="H13" s="980">
        <v>11.51679809157776</v>
      </c>
      <c r="I13" s="979">
        <v>1163</v>
      </c>
      <c r="J13" s="980">
        <v>7.7065800808428868</v>
      </c>
      <c r="K13" s="979">
        <v>2320</v>
      </c>
      <c r="L13" s="980">
        <v>15.373401365052016</v>
      </c>
      <c r="M13" s="979">
        <v>5</v>
      </c>
      <c r="N13" s="980">
        <v>3.3132330528129347E-2</v>
      </c>
      <c r="O13" s="979">
        <v>0</v>
      </c>
      <c r="P13" s="980">
        <f t="shared" si="0"/>
        <v>0</v>
      </c>
      <c r="R13" s="977"/>
    </row>
    <row r="14" spans="1:21" s="962" customFormat="1" ht="16.5" customHeight="1" x14ac:dyDescent="0.25">
      <c r="A14" s="962">
        <v>6</v>
      </c>
      <c r="B14" s="978" t="s">
        <v>5</v>
      </c>
      <c r="C14" s="979">
        <f t="shared" si="1"/>
        <v>311</v>
      </c>
      <c r="D14" s="980">
        <f t="shared" si="2"/>
        <v>100</v>
      </c>
      <c r="E14" s="979">
        <v>0</v>
      </c>
      <c r="F14" s="980">
        <v>0</v>
      </c>
      <c r="G14" s="979">
        <v>310</v>
      </c>
      <c r="H14" s="980">
        <v>99.678456591639872</v>
      </c>
      <c r="I14" s="979">
        <v>1</v>
      </c>
      <c r="J14" s="980">
        <v>0.32154340836012862</v>
      </c>
      <c r="K14" s="979">
        <v>0</v>
      </c>
      <c r="L14" s="980">
        <v>0</v>
      </c>
      <c r="M14" s="979">
        <v>0</v>
      </c>
      <c r="N14" s="980">
        <v>0</v>
      </c>
      <c r="O14" s="979">
        <v>0</v>
      </c>
      <c r="P14" s="980">
        <f t="shared" si="0"/>
        <v>0</v>
      </c>
      <c r="R14" s="977"/>
    </row>
    <row r="15" spans="1:21" s="963" customFormat="1" ht="16.5" customHeight="1" x14ac:dyDescent="0.25">
      <c r="A15" s="963">
        <v>7</v>
      </c>
      <c r="B15" s="978" t="s">
        <v>4</v>
      </c>
      <c r="C15" s="979">
        <f t="shared" si="1"/>
        <v>53696</v>
      </c>
      <c r="D15" s="980">
        <f t="shared" si="2"/>
        <v>100</v>
      </c>
      <c r="E15" s="979">
        <v>13244</v>
      </c>
      <c r="F15" s="980">
        <v>24.664779499404052</v>
      </c>
      <c r="G15" s="979">
        <v>20962</v>
      </c>
      <c r="H15" s="980">
        <v>39.038289630512516</v>
      </c>
      <c r="I15" s="979">
        <v>14181</v>
      </c>
      <c r="J15" s="980">
        <v>26.409788438617404</v>
      </c>
      <c r="K15" s="979">
        <v>5309</v>
      </c>
      <c r="L15" s="980">
        <v>9.8871424314660317</v>
      </c>
      <c r="M15" s="979">
        <v>0</v>
      </c>
      <c r="N15" s="980">
        <v>0</v>
      </c>
      <c r="O15" s="979">
        <v>0</v>
      </c>
      <c r="P15" s="980">
        <f t="shared" si="0"/>
        <v>0</v>
      </c>
      <c r="R15" s="977"/>
    </row>
    <row r="16" spans="1:21" s="963" customFormat="1" ht="16.5" customHeight="1" x14ac:dyDescent="0.25">
      <c r="A16" s="963">
        <v>8</v>
      </c>
      <c r="B16" s="978" t="s">
        <v>40</v>
      </c>
      <c r="C16" s="979">
        <f t="shared" si="1"/>
        <v>11738</v>
      </c>
      <c r="D16" s="980">
        <f t="shared" si="2"/>
        <v>100</v>
      </c>
      <c r="E16" s="979">
        <v>1131</v>
      </c>
      <c r="F16" s="980">
        <v>9.6353722951098995</v>
      </c>
      <c r="G16" s="979">
        <v>8164</v>
      </c>
      <c r="H16" s="980">
        <v>69.55188277389675</v>
      </c>
      <c r="I16" s="979">
        <v>533</v>
      </c>
      <c r="J16" s="980">
        <v>4.5408076333276535</v>
      </c>
      <c r="K16" s="979">
        <v>1910</v>
      </c>
      <c r="L16" s="980">
        <v>16.271937297665701</v>
      </c>
      <c r="M16" s="979">
        <v>0</v>
      </c>
      <c r="N16" s="980">
        <v>0</v>
      </c>
      <c r="O16" s="979">
        <v>0</v>
      </c>
      <c r="P16" s="980">
        <f t="shared" si="0"/>
        <v>0</v>
      </c>
      <c r="R16" s="977"/>
    </row>
    <row r="17" spans="1:18" s="963" customFormat="1" ht="16.5" customHeight="1" x14ac:dyDescent="0.25">
      <c r="A17" s="963">
        <v>9</v>
      </c>
      <c r="B17" s="978" t="s">
        <v>41</v>
      </c>
      <c r="C17" s="979">
        <f t="shared" si="1"/>
        <v>24191</v>
      </c>
      <c r="D17" s="980">
        <f t="shared" si="2"/>
        <v>100</v>
      </c>
      <c r="E17" s="979">
        <v>8163</v>
      </c>
      <c r="F17" s="980">
        <v>33.743954363192927</v>
      </c>
      <c r="G17" s="979">
        <v>13852</v>
      </c>
      <c r="H17" s="980">
        <v>57.26096482162788</v>
      </c>
      <c r="I17" s="979">
        <v>2176</v>
      </c>
      <c r="J17" s="980">
        <v>8.9950808151791986</v>
      </c>
      <c r="K17" s="979">
        <v>0</v>
      </c>
      <c r="L17" s="980">
        <v>0</v>
      </c>
      <c r="M17" s="979">
        <v>0</v>
      </c>
      <c r="N17" s="980">
        <v>0</v>
      </c>
      <c r="O17" s="979">
        <v>0</v>
      </c>
      <c r="P17" s="980">
        <f t="shared" si="0"/>
        <v>0</v>
      </c>
      <c r="R17" s="977"/>
    </row>
    <row r="18" spans="1:18" s="963" customFormat="1" ht="16.5" customHeight="1" x14ac:dyDescent="0.25">
      <c r="A18" s="963">
        <v>10</v>
      </c>
      <c r="B18" s="978" t="s">
        <v>3</v>
      </c>
      <c r="C18" s="979">
        <f t="shared" si="1"/>
        <v>24933</v>
      </c>
      <c r="D18" s="980">
        <f t="shared" si="2"/>
        <v>100</v>
      </c>
      <c r="E18" s="979">
        <v>13210</v>
      </c>
      <c r="F18" s="980">
        <v>52.981991737857456</v>
      </c>
      <c r="G18" s="979">
        <v>8493</v>
      </c>
      <c r="H18" s="980">
        <v>34.063289616171339</v>
      </c>
      <c r="I18" s="979">
        <v>1014</v>
      </c>
      <c r="J18" s="980">
        <v>4.0668992900974619</v>
      </c>
      <c r="K18" s="979">
        <v>2216</v>
      </c>
      <c r="L18" s="980">
        <v>8.8878193558737415</v>
      </c>
      <c r="M18" s="979">
        <v>0</v>
      </c>
      <c r="N18" s="980">
        <v>0</v>
      </c>
      <c r="O18" s="979">
        <v>0</v>
      </c>
      <c r="P18" s="980">
        <f t="shared" si="0"/>
        <v>0</v>
      </c>
      <c r="R18" s="977"/>
    </row>
    <row r="19" spans="1:18" s="962" customFormat="1" ht="16.5" customHeight="1" x14ac:dyDescent="0.25">
      <c r="A19" s="962">
        <v>11</v>
      </c>
      <c r="B19" s="978" t="s">
        <v>2</v>
      </c>
      <c r="C19" s="979">
        <f t="shared" si="1"/>
        <v>20227</v>
      </c>
      <c r="D19" s="980">
        <f t="shared" si="2"/>
        <v>100</v>
      </c>
      <c r="E19" s="979">
        <v>14843</v>
      </c>
      <c r="F19" s="980">
        <v>73.38211301725417</v>
      </c>
      <c r="G19" s="979">
        <v>3078</v>
      </c>
      <c r="H19" s="980">
        <v>15.217283828546002</v>
      </c>
      <c r="I19" s="979">
        <v>929</v>
      </c>
      <c r="J19" s="980">
        <v>4.5928709151134628</v>
      </c>
      <c r="K19" s="979">
        <v>1377</v>
      </c>
      <c r="L19" s="980">
        <v>6.8077322390863699</v>
      </c>
      <c r="M19" s="979">
        <v>0</v>
      </c>
      <c r="N19" s="980">
        <v>0</v>
      </c>
      <c r="O19" s="979">
        <v>0</v>
      </c>
      <c r="P19" s="980">
        <f t="shared" si="0"/>
        <v>0</v>
      </c>
      <c r="R19" s="977"/>
    </row>
    <row r="20" spans="1:18" s="962" customFormat="1" ht="16.5" customHeight="1" x14ac:dyDescent="0.25">
      <c r="A20" s="962">
        <v>12</v>
      </c>
      <c r="B20" s="978" t="s">
        <v>35</v>
      </c>
      <c r="C20" s="979">
        <f t="shared" si="1"/>
        <v>16295</v>
      </c>
      <c r="D20" s="980">
        <f t="shared" si="2"/>
        <v>100</v>
      </c>
      <c r="E20" s="979">
        <v>2969</v>
      </c>
      <c r="F20" s="980">
        <v>18.220312979441548</v>
      </c>
      <c r="G20" s="979">
        <v>6661</v>
      </c>
      <c r="H20" s="980">
        <v>40.877569806689166</v>
      </c>
      <c r="I20" s="979">
        <v>3960</v>
      </c>
      <c r="J20" s="980">
        <v>24.301933108315435</v>
      </c>
      <c r="K20" s="979">
        <v>2705</v>
      </c>
      <c r="L20" s="980">
        <v>16.600184105553851</v>
      </c>
      <c r="M20" s="979">
        <v>0</v>
      </c>
      <c r="N20" s="980">
        <v>0</v>
      </c>
      <c r="O20" s="979">
        <v>0</v>
      </c>
      <c r="P20" s="980">
        <f t="shared" si="0"/>
        <v>0</v>
      </c>
      <c r="R20" s="977"/>
    </row>
    <row r="21" spans="1:18" s="962" customFormat="1" ht="16.5" customHeight="1" x14ac:dyDescent="0.25">
      <c r="A21" s="962">
        <v>13</v>
      </c>
      <c r="B21" s="978" t="s">
        <v>42</v>
      </c>
      <c r="C21" s="979">
        <f t="shared" si="1"/>
        <v>28978</v>
      </c>
      <c r="D21" s="980">
        <f t="shared" si="2"/>
        <v>100</v>
      </c>
      <c r="E21" s="979">
        <v>3463</v>
      </c>
      <c r="F21" s="980">
        <v>11.950445165297813</v>
      </c>
      <c r="G21" s="979">
        <v>16331</v>
      </c>
      <c r="H21" s="980">
        <v>56.356546345503489</v>
      </c>
      <c r="I21" s="979">
        <v>2313</v>
      </c>
      <c r="J21" s="980">
        <v>7.9819173165849948</v>
      </c>
      <c r="K21" s="979">
        <v>6871</v>
      </c>
      <c r="L21" s="980">
        <v>23.711091172613706</v>
      </c>
      <c r="M21" s="979">
        <v>0</v>
      </c>
      <c r="N21" s="980">
        <v>0</v>
      </c>
      <c r="O21" s="979">
        <v>0</v>
      </c>
      <c r="P21" s="980">
        <f t="shared" si="0"/>
        <v>0</v>
      </c>
      <c r="R21" s="977"/>
    </row>
    <row r="22" spans="1:18" s="962" customFormat="1" ht="16.5" customHeight="1" x14ac:dyDescent="0.25">
      <c r="A22" s="962">
        <v>14</v>
      </c>
      <c r="B22" s="978" t="s">
        <v>43</v>
      </c>
      <c r="C22" s="979">
        <f t="shared" si="1"/>
        <v>1397</v>
      </c>
      <c r="D22" s="980">
        <f t="shared" si="2"/>
        <v>100</v>
      </c>
      <c r="E22" s="979">
        <v>3</v>
      </c>
      <c r="F22" s="980">
        <v>0.21474588403722264</v>
      </c>
      <c r="G22" s="979">
        <v>744</v>
      </c>
      <c r="H22" s="980">
        <v>53.256979241231207</v>
      </c>
      <c r="I22" s="979">
        <v>228</v>
      </c>
      <c r="J22" s="980">
        <v>16.32068718682892</v>
      </c>
      <c r="K22" s="979">
        <v>422</v>
      </c>
      <c r="L22" s="980">
        <v>30.207587687902649</v>
      </c>
      <c r="M22" s="979">
        <v>0</v>
      </c>
      <c r="N22" s="980">
        <v>0</v>
      </c>
      <c r="O22" s="979">
        <v>0</v>
      </c>
      <c r="P22" s="980">
        <f t="shared" si="0"/>
        <v>0</v>
      </c>
      <c r="R22" s="977"/>
    </row>
    <row r="23" spans="1:18" s="962" customFormat="1" ht="16.5" customHeight="1" x14ac:dyDescent="0.25">
      <c r="A23" s="962">
        <v>15</v>
      </c>
      <c r="B23" s="978" t="s">
        <v>44</v>
      </c>
      <c r="C23" s="979">
        <f t="shared" si="1"/>
        <v>2851</v>
      </c>
      <c r="D23" s="980">
        <f t="shared" si="2"/>
        <v>100</v>
      </c>
      <c r="E23" s="979">
        <v>1582</v>
      </c>
      <c r="F23" s="980">
        <v>55.48930199929849</v>
      </c>
      <c r="G23" s="979">
        <v>868</v>
      </c>
      <c r="H23" s="980">
        <v>30.445457734128379</v>
      </c>
      <c r="I23" s="979">
        <v>272</v>
      </c>
      <c r="J23" s="980">
        <v>9.5405121010171872</v>
      </c>
      <c r="K23" s="979">
        <v>129</v>
      </c>
      <c r="L23" s="980">
        <v>4.5247281655559455</v>
      </c>
      <c r="M23" s="979">
        <v>0</v>
      </c>
      <c r="N23" s="980">
        <v>0</v>
      </c>
      <c r="O23" s="979">
        <v>0</v>
      </c>
      <c r="P23" s="980">
        <f t="shared" si="0"/>
        <v>0</v>
      </c>
      <c r="R23" s="977"/>
    </row>
    <row r="24" spans="1:18" s="962" customFormat="1" ht="16.5" customHeight="1" x14ac:dyDescent="0.25">
      <c r="A24" s="962">
        <v>16</v>
      </c>
      <c r="B24" s="978" t="s">
        <v>45</v>
      </c>
      <c r="C24" s="979">
        <f t="shared" si="1"/>
        <v>1363</v>
      </c>
      <c r="D24" s="980">
        <f t="shared" si="2"/>
        <v>100</v>
      </c>
      <c r="E24" s="979">
        <v>0</v>
      </c>
      <c r="F24" s="980">
        <v>0</v>
      </c>
      <c r="G24" s="979">
        <v>1362</v>
      </c>
      <c r="H24" s="980">
        <v>99.926632428466618</v>
      </c>
      <c r="I24" s="979">
        <v>1</v>
      </c>
      <c r="J24" s="980">
        <v>7.3367571533382248E-2</v>
      </c>
      <c r="K24" s="979">
        <v>0</v>
      </c>
      <c r="L24" s="980">
        <v>0</v>
      </c>
      <c r="M24" s="979">
        <v>0</v>
      </c>
      <c r="N24" s="980">
        <v>0</v>
      </c>
      <c r="O24" s="979">
        <v>0</v>
      </c>
      <c r="P24" s="980">
        <f t="shared" si="0"/>
        <v>0</v>
      </c>
      <c r="R24" s="977"/>
    </row>
    <row r="25" spans="1:18" s="962" customFormat="1" ht="16.5" customHeight="1" x14ac:dyDescent="0.25">
      <c r="A25" s="962">
        <v>17</v>
      </c>
      <c r="B25" s="978" t="s">
        <v>46</v>
      </c>
      <c r="C25" s="979">
        <f>E25+G25+I25+K25+M25+O25</f>
        <v>1026</v>
      </c>
      <c r="D25" s="980">
        <f t="shared" si="2"/>
        <v>100</v>
      </c>
      <c r="E25" s="979">
        <v>0</v>
      </c>
      <c r="F25" s="980">
        <v>0</v>
      </c>
      <c r="G25" s="979">
        <v>953</v>
      </c>
      <c r="H25" s="980">
        <v>92.884990253411303</v>
      </c>
      <c r="I25" s="979">
        <v>73</v>
      </c>
      <c r="J25" s="980">
        <v>7.1150097465886937</v>
      </c>
      <c r="K25" s="979">
        <v>0</v>
      </c>
      <c r="L25" s="980">
        <v>0</v>
      </c>
      <c r="M25" s="979">
        <v>0</v>
      </c>
      <c r="N25" s="980">
        <v>0</v>
      </c>
      <c r="O25" s="979">
        <v>0</v>
      </c>
      <c r="P25" s="980">
        <f t="shared" si="0"/>
        <v>0</v>
      </c>
      <c r="R25" s="977"/>
    </row>
    <row r="26" spans="1:18" s="962" customFormat="1" ht="16.5" customHeight="1" x14ac:dyDescent="0.25">
      <c r="B26" s="981" t="s">
        <v>1</v>
      </c>
      <c r="C26" s="982">
        <f t="shared" si="1"/>
        <v>4</v>
      </c>
      <c r="D26" s="983">
        <f t="shared" si="2"/>
        <v>100</v>
      </c>
      <c r="E26" s="982">
        <v>3</v>
      </c>
      <c r="F26" s="983">
        <v>75</v>
      </c>
      <c r="G26" s="982">
        <v>1</v>
      </c>
      <c r="H26" s="983">
        <v>25</v>
      </c>
      <c r="I26" s="982">
        <v>0</v>
      </c>
      <c r="J26" s="983">
        <v>0</v>
      </c>
      <c r="K26" s="982">
        <v>0</v>
      </c>
      <c r="L26" s="983">
        <v>0</v>
      </c>
      <c r="M26" s="982">
        <v>0</v>
      </c>
      <c r="N26" s="983">
        <v>0</v>
      </c>
      <c r="O26" s="982">
        <v>0</v>
      </c>
      <c r="P26" s="983">
        <f t="shared" si="0"/>
        <v>0</v>
      </c>
      <c r="R26" s="977"/>
    </row>
    <row r="27" spans="1:18" s="1291" customFormat="1" x14ac:dyDescent="0.25">
      <c r="B27" s="1292" t="s">
        <v>0</v>
      </c>
      <c r="C27" s="1293">
        <f>SUM(C9:C26)</f>
        <v>222700</v>
      </c>
      <c r="D27" s="1294">
        <f>C27/$C27*100</f>
        <v>100</v>
      </c>
      <c r="E27" s="1295">
        <f>SUM(E9:E26)</f>
        <v>68770</v>
      </c>
      <c r="F27" s="1296">
        <f>E27/$C27*100</f>
        <v>30.88010776829816</v>
      </c>
      <c r="G27" s="1295">
        <f>SUM(G9:G26)</f>
        <v>99246</v>
      </c>
      <c r="H27" s="1296">
        <f>G27/$C27*100</f>
        <v>44.564885496183201</v>
      </c>
      <c r="I27" s="1295">
        <f>SUM(I9:I26)</f>
        <v>30112</v>
      </c>
      <c r="J27" s="1296">
        <f>I27/$C27*100</f>
        <v>13.52132914234396</v>
      </c>
      <c r="K27" s="1295">
        <f>SUM(K9:K26)</f>
        <v>24317</v>
      </c>
      <c r="L27" s="1296">
        <f>K27/$C27*100</f>
        <v>10.919173776380783</v>
      </c>
      <c r="M27" s="1295">
        <f>SUM(M9:M26)</f>
        <v>255</v>
      </c>
      <c r="N27" s="1296">
        <f>M27/$C27*100</f>
        <v>0.11450381679389314</v>
      </c>
      <c r="O27" s="1295">
        <f>SUM(O9:O26)</f>
        <v>0</v>
      </c>
      <c r="P27" s="1296">
        <f>O27/$C27*100</f>
        <v>0</v>
      </c>
    </row>
    <row r="28" spans="1:18" s="961" customFormat="1" hidden="1" x14ac:dyDescent="0.25">
      <c r="A28" s="964">
        <v>18</v>
      </c>
      <c r="B28" s="964" t="s">
        <v>39</v>
      </c>
      <c r="C28" s="984"/>
      <c r="D28" s="985"/>
      <c r="E28" s="984"/>
      <c r="F28" s="985"/>
      <c r="G28" s="984"/>
      <c r="H28" s="985"/>
      <c r="I28" s="984"/>
      <c r="J28" s="985"/>
      <c r="K28" s="984"/>
      <c r="L28" s="985"/>
      <c r="M28" s="984"/>
      <c r="N28" s="985"/>
      <c r="O28" s="984"/>
      <c r="P28" s="985"/>
    </row>
    <row r="29" spans="1:18" s="987" customFormat="1" hidden="1" x14ac:dyDescent="0.25">
      <c r="A29" s="964">
        <v>19</v>
      </c>
      <c r="B29" s="964" t="s">
        <v>47</v>
      </c>
      <c r="C29" s="986"/>
      <c r="D29" s="986"/>
      <c r="E29" s="986"/>
      <c r="F29" s="986"/>
      <c r="G29" s="986"/>
      <c r="H29" s="986"/>
      <c r="I29" s="986"/>
      <c r="K29" s="986"/>
      <c r="L29" s="986"/>
      <c r="M29" s="986"/>
      <c r="N29" s="986"/>
      <c r="O29" s="986"/>
      <c r="P29" s="986"/>
    </row>
    <row r="30" spans="1:18" hidden="1" x14ac:dyDescent="0.25"/>
    <row r="31" spans="1:18" hidden="1" x14ac:dyDescent="0.25">
      <c r="B31" s="960"/>
      <c r="M31" s="960"/>
      <c r="N31" s="960"/>
    </row>
    <row r="32" spans="1:18" hidden="1" x14ac:dyDescent="0.25">
      <c r="B32" s="960"/>
      <c r="D32" s="960"/>
      <c r="M32" s="960"/>
      <c r="N32" s="960"/>
    </row>
    <row r="33" spans="2:14" hidden="1" x14ac:dyDescent="0.25">
      <c r="B33" s="960"/>
      <c r="D33" s="960"/>
      <c r="M33" s="960"/>
      <c r="N33" s="960"/>
    </row>
    <row r="34" spans="2:14" hidden="1" x14ac:dyDescent="0.25">
      <c r="B34" s="960"/>
      <c r="D34" s="960"/>
      <c r="M34" s="960"/>
      <c r="N34" s="960"/>
    </row>
    <row r="35" spans="2:14" hidden="1" x14ac:dyDescent="0.25">
      <c r="B35" s="960"/>
      <c r="D35" s="960"/>
      <c r="M35" s="960"/>
      <c r="N35" s="960"/>
    </row>
    <row r="36" spans="2:14" hidden="1" x14ac:dyDescent="0.25">
      <c r="B36" s="960"/>
      <c r="D36" s="960"/>
      <c r="M36" s="960"/>
      <c r="N36" s="960"/>
    </row>
    <row r="37" spans="2:14" hidden="1" x14ac:dyDescent="0.25">
      <c r="B37" s="960"/>
      <c r="D37" s="960"/>
      <c r="M37" s="960"/>
      <c r="N37" s="960"/>
    </row>
    <row r="38" spans="2:14" hidden="1" x14ac:dyDescent="0.25">
      <c r="B38" s="960"/>
      <c r="D38" s="960"/>
      <c r="M38" s="960"/>
      <c r="N38" s="960"/>
    </row>
    <row r="39" spans="2:14" hidden="1" x14ac:dyDescent="0.25">
      <c r="B39" s="960"/>
      <c r="D39" s="960"/>
      <c r="M39" s="960"/>
      <c r="N39" s="960"/>
    </row>
    <row r="40" spans="2:14" hidden="1" x14ac:dyDescent="0.25">
      <c r="B40" s="960"/>
      <c r="D40" s="960"/>
      <c r="M40" s="960"/>
      <c r="N40" s="960"/>
    </row>
    <row r="41" spans="2:14" x14ac:dyDescent="0.25">
      <c r="B41" s="960"/>
      <c r="D41" s="960"/>
      <c r="M41" s="960"/>
      <c r="N41" s="960"/>
    </row>
    <row r="42" spans="2:14" s="1331" customFormat="1" x14ac:dyDescent="0.25">
      <c r="B42" s="960"/>
      <c r="D42" s="960"/>
      <c r="M42" s="960"/>
      <c r="N42" s="960"/>
    </row>
    <row r="43" spans="2:14" s="1331" customFormat="1" x14ac:dyDescent="0.25">
      <c r="B43" s="960"/>
      <c r="D43" s="960"/>
      <c r="M43" s="960"/>
      <c r="N43" s="960"/>
    </row>
    <row r="44" spans="2:14" s="1331" customFormat="1" x14ac:dyDescent="0.25">
      <c r="D44" s="960"/>
      <c r="M44" s="960"/>
      <c r="N44" s="960"/>
    </row>
    <row r="45" spans="2:14" s="1331" customFormat="1" x14ac:dyDescent="0.25">
      <c r="D45" s="960"/>
      <c r="M45" s="960"/>
      <c r="N45" s="960"/>
    </row>
    <row r="46" spans="2:14" s="1331" customFormat="1" x14ac:dyDescent="0.25">
      <c r="D46" s="960"/>
      <c r="M46" s="960"/>
      <c r="N46" s="960"/>
    </row>
    <row r="47" spans="2:14" s="1331" customFormat="1" x14ac:dyDescent="0.25">
      <c r="D47" s="960"/>
      <c r="M47" s="960"/>
      <c r="N47" s="960"/>
    </row>
    <row r="48" spans="2:14" s="1331" customFormat="1" x14ac:dyDescent="0.25">
      <c r="D48" s="960"/>
    </row>
    <row r="49" spans="4:4" s="1331" customFormat="1" x14ac:dyDescent="0.25">
      <c r="D49" s="960"/>
    </row>
    <row r="50" spans="4:4" s="1331" customFormat="1" x14ac:dyDescent="0.25">
      <c r="D50" s="960"/>
    </row>
    <row r="51" spans="4:4" s="1331" customFormat="1" x14ac:dyDescent="0.25">
      <c r="D51" s="960"/>
    </row>
    <row r="52" spans="4:4" s="1331" customFormat="1" x14ac:dyDescent="0.25">
      <c r="D52" s="960"/>
    </row>
    <row r="53" spans="4:4" s="1331" customFormat="1" x14ac:dyDescent="0.25">
      <c r="D53" s="960"/>
    </row>
    <row r="54" spans="4:4" s="1331" customFormat="1" x14ac:dyDescent="0.25">
      <c r="D54" s="960"/>
    </row>
    <row r="55" spans="4:4" s="1331" customFormat="1" x14ac:dyDescent="0.25">
      <c r="D55" s="960"/>
    </row>
    <row r="56" spans="4:4" x14ac:dyDescent="0.25">
      <c r="D56" s="960"/>
    </row>
    <row r="57" spans="4:4" x14ac:dyDescent="0.25">
      <c r="D57" s="960"/>
    </row>
    <row r="58" spans="4:4" x14ac:dyDescent="0.25">
      <c r="D58" s="960"/>
    </row>
    <row r="59" spans="4:4" x14ac:dyDescent="0.25">
      <c r="D59" s="960"/>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horizontalDpi="300" verticalDpi="300" r:id="rId1"/>
  <headerFooter alignWithMargins="0"/>
  <colBreaks count="1" manualBreakCount="1">
    <brk id="16" max="1048575" man="1"/>
  </colBreaks>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Hoja47">
    <tabColor theme="0"/>
    <pageSetUpPr fitToPage="1"/>
  </sheetPr>
  <dimension ref="A1:U59"/>
  <sheetViews>
    <sheetView zoomScaleNormal="100" workbookViewId="0"/>
  </sheetViews>
  <sheetFormatPr baseColWidth="10" defaultColWidth="11.453125" defaultRowHeight="14.5" x14ac:dyDescent="0.25"/>
  <cols>
    <col min="1" max="1" width="0.54296875" style="988" customWidth="1"/>
    <col min="2" max="2" width="26.54296875" style="988" bestFit="1" customWidth="1"/>
    <col min="3" max="3" width="7.81640625" style="988" customWidth="1"/>
    <col min="4" max="4" width="7" style="988" bestFit="1" customWidth="1"/>
    <col min="5" max="5" width="8.54296875" style="988" customWidth="1"/>
    <col min="6" max="6" width="6" style="988" customWidth="1"/>
    <col min="7" max="7" width="8.26953125" style="988" customWidth="1"/>
    <col min="8" max="8" width="7" style="988" bestFit="1" customWidth="1"/>
    <col min="9" max="9" width="9.7265625" style="988" customWidth="1"/>
    <col min="10" max="10" width="6" style="988" customWidth="1"/>
    <col min="11" max="11" width="7" style="988" customWidth="1"/>
    <col min="12" max="12" width="6" style="988" customWidth="1"/>
    <col min="13" max="13" width="7.1796875" style="988" customWidth="1"/>
    <col min="14" max="14" width="6" style="988" customWidth="1"/>
    <col min="15" max="15" width="7.1796875" style="988" customWidth="1"/>
    <col min="16" max="16" width="7.26953125" style="988" customWidth="1"/>
    <col min="17" max="16384" width="11.453125" style="988"/>
  </cols>
  <sheetData>
    <row r="1" spans="1:21" s="960" customFormat="1" ht="12.75" customHeight="1" x14ac:dyDescent="0.25">
      <c r="B1" s="960" t="s">
        <v>32</v>
      </c>
      <c r="E1" s="964" t="s">
        <v>194</v>
      </c>
      <c r="F1" s="964"/>
      <c r="G1" s="964" t="s">
        <v>195</v>
      </c>
      <c r="H1" s="964"/>
      <c r="I1" s="964" t="s">
        <v>196</v>
      </c>
      <c r="J1" s="964"/>
      <c r="K1" s="964" t="s">
        <v>197</v>
      </c>
      <c r="L1" s="964"/>
      <c r="M1" s="964" t="s">
        <v>198</v>
      </c>
      <c r="N1" s="964"/>
      <c r="O1" s="964" t="s">
        <v>199</v>
      </c>
    </row>
    <row r="2" spans="1:21" s="965" customFormat="1" ht="48" customHeight="1" x14ac:dyDescent="0.35">
      <c r="B2" s="966"/>
      <c r="C2" s="966"/>
      <c r="D2" s="966"/>
      <c r="E2" s="966"/>
      <c r="F2" s="966"/>
      <c r="G2" s="966"/>
      <c r="H2" s="966"/>
    </row>
    <row r="3" spans="1:21" s="967" customFormat="1" ht="21" x14ac:dyDescent="0.25">
      <c r="B3" s="1499" t="s">
        <v>443</v>
      </c>
      <c r="C3" s="1499"/>
      <c r="D3" s="1499"/>
      <c r="E3" s="1499"/>
      <c r="F3" s="1499"/>
      <c r="G3" s="1499"/>
      <c r="H3" s="1499"/>
      <c r="I3" s="1499"/>
      <c r="J3" s="1499"/>
      <c r="K3" s="1499"/>
      <c r="L3" s="1499"/>
      <c r="M3" s="1499"/>
      <c r="N3" s="1499"/>
      <c r="O3" s="1499"/>
      <c r="P3" s="1499"/>
    </row>
    <row r="4" spans="1:21" s="967" customFormat="1" ht="15.5" x14ac:dyDescent="0.25">
      <c r="B4" s="1420" t="str">
        <f>porsaad!$B$6</f>
        <v>Situación a 30 de noviembre de 2024</v>
      </c>
      <c r="C4" s="1420"/>
      <c r="D4" s="1420"/>
      <c r="E4" s="1420"/>
      <c r="F4" s="1420"/>
      <c r="G4" s="1420"/>
      <c r="H4" s="1420"/>
      <c r="I4" s="1420"/>
      <c r="J4" s="1420"/>
      <c r="K4" s="1420"/>
      <c r="L4" s="1420"/>
      <c r="M4" s="1420"/>
      <c r="N4" s="1420"/>
      <c r="O4" s="1420"/>
      <c r="P4" s="1420"/>
      <c r="Q4" s="968"/>
      <c r="R4" s="968"/>
      <c r="S4" s="968"/>
      <c r="T4" s="968"/>
      <c r="U4" s="968"/>
    </row>
    <row r="5" spans="1:21" s="969" customFormat="1" ht="7.5" customHeight="1" x14ac:dyDescent="0.25">
      <c r="B5" s="970"/>
      <c r="C5" s="969" t="s">
        <v>194</v>
      </c>
      <c r="E5" s="969" t="s">
        <v>195</v>
      </c>
      <c r="G5" s="969" t="s">
        <v>196</v>
      </c>
      <c r="I5" s="969" t="s">
        <v>197</v>
      </c>
      <c r="K5" s="964" t="s">
        <v>198</v>
      </c>
      <c r="M5" s="964" t="s">
        <v>199</v>
      </c>
      <c r="O5" s="964" t="s">
        <v>199</v>
      </c>
    </row>
    <row r="6" spans="1:21" s="967" customFormat="1" ht="15" customHeight="1" x14ac:dyDescent="0.25">
      <c r="B6" s="971"/>
      <c r="C6" s="1621" t="s">
        <v>200</v>
      </c>
      <c r="D6" s="1622"/>
      <c r="E6" s="1622"/>
      <c r="F6" s="1622"/>
      <c r="G6" s="1622"/>
      <c r="H6" s="1622"/>
      <c r="I6" s="1622"/>
      <c r="J6" s="1622"/>
      <c r="K6" s="1622"/>
      <c r="L6" s="1622"/>
      <c r="M6" s="1622"/>
      <c r="N6" s="1622"/>
      <c r="O6" s="1622"/>
      <c r="P6" s="1623"/>
    </row>
    <row r="7" spans="1:21" s="967" customFormat="1" ht="57" customHeight="1" x14ac:dyDescent="0.25">
      <c r="B7" s="1624" t="s">
        <v>12</v>
      </c>
      <c r="C7" s="1626" t="s">
        <v>0</v>
      </c>
      <c r="D7" s="1627"/>
      <c r="E7" s="1619" t="s">
        <v>201</v>
      </c>
      <c r="F7" s="1628"/>
      <c r="G7" s="1629" t="s">
        <v>202</v>
      </c>
      <c r="H7" s="1630"/>
      <c r="I7" s="1629" t="s">
        <v>203</v>
      </c>
      <c r="J7" s="1630"/>
      <c r="K7" s="1629" t="s">
        <v>204</v>
      </c>
      <c r="L7" s="1630"/>
      <c r="M7" s="1629" t="s">
        <v>205</v>
      </c>
      <c r="N7" s="1630"/>
      <c r="O7" s="1619" t="s">
        <v>206</v>
      </c>
      <c r="P7" s="1620"/>
    </row>
    <row r="8" spans="1:21" s="972" customFormat="1" ht="12" customHeight="1" x14ac:dyDescent="0.25">
      <c r="B8" s="1625"/>
      <c r="C8" s="990" t="s">
        <v>9</v>
      </c>
      <c r="D8" s="990" t="s">
        <v>28</v>
      </c>
      <c r="E8" s="990" t="s">
        <v>9</v>
      </c>
      <c r="F8" s="990" t="s">
        <v>28</v>
      </c>
      <c r="G8" s="990" t="s">
        <v>9</v>
      </c>
      <c r="H8" s="990" t="s">
        <v>28</v>
      </c>
      <c r="I8" s="990" t="s">
        <v>9</v>
      </c>
      <c r="J8" s="989" t="s">
        <v>28</v>
      </c>
      <c r="K8" s="992" t="s">
        <v>9</v>
      </c>
      <c r="L8" s="989" t="s">
        <v>28</v>
      </c>
      <c r="M8" s="991" t="s">
        <v>9</v>
      </c>
      <c r="N8" s="990" t="s">
        <v>28</v>
      </c>
      <c r="O8" s="990" t="s">
        <v>9</v>
      </c>
      <c r="P8" s="989" t="s">
        <v>28</v>
      </c>
      <c r="R8" s="973"/>
    </row>
    <row r="9" spans="1:21" s="961" customFormat="1" ht="16.5" customHeight="1" x14ac:dyDescent="0.25">
      <c r="A9" s="961">
        <v>1</v>
      </c>
      <c r="B9" s="974" t="s">
        <v>8</v>
      </c>
      <c r="C9" s="975">
        <f>E9+G9+I9+K9+M9+O9</f>
        <v>2546</v>
      </c>
      <c r="D9" s="976">
        <f>IFERROR(C9/$C9*100,"-")</f>
        <v>100</v>
      </c>
      <c r="E9" s="975">
        <v>0</v>
      </c>
      <c r="F9" s="976">
        <v>0</v>
      </c>
      <c r="G9" s="975">
        <v>2449</v>
      </c>
      <c r="H9" s="976">
        <v>96.190102120974075</v>
      </c>
      <c r="I9" s="975">
        <v>97</v>
      </c>
      <c r="J9" s="976">
        <v>3.809897879025923</v>
      </c>
      <c r="K9" s="975">
        <v>0</v>
      </c>
      <c r="L9" s="976">
        <v>0</v>
      </c>
      <c r="M9" s="975">
        <v>0</v>
      </c>
      <c r="N9" s="976">
        <v>0</v>
      </c>
      <c r="O9" s="975">
        <v>0</v>
      </c>
      <c r="P9" s="976">
        <f>IFERROR(O9/$C9*100,"-")</f>
        <v>0</v>
      </c>
      <c r="R9" s="977"/>
    </row>
    <row r="10" spans="1:21" s="962" customFormat="1" ht="16.5" customHeight="1" x14ac:dyDescent="0.25">
      <c r="A10" s="962">
        <v>2</v>
      </c>
      <c r="B10" s="978" t="s">
        <v>7</v>
      </c>
      <c r="C10" s="979">
        <f t="shared" ref="C10:C26" si="0">E10+G10+I10+K10+M10+O10</f>
        <v>4027</v>
      </c>
      <c r="D10" s="980">
        <f t="shared" ref="D10:D26" si="1">IFERROR(C10/$C10*100,"-")</f>
        <v>100</v>
      </c>
      <c r="E10" s="979">
        <v>1</v>
      </c>
      <c r="F10" s="980">
        <v>2.4832381425378695E-2</v>
      </c>
      <c r="G10" s="979">
        <v>3740</v>
      </c>
      <c r="H10" s="980">
        <v>92.873106530916317</v>
      </c>
      <c r="I10" s="979">
        <v>286</v>
      </c>
      <c r="J10" s="980">
        <v>7.1020610876583063</v>
      </c>
      <c r="K10" s="979">
        <v>0</v>
      </c>
      <c r="L10" s="980">
        <v>0</v>
      </c>
      <c r="M10" s="979">
        <v>0</v>
      </c>
      <c r="N10" s="980">
        <v>0</v>
      </c>
      <c r="O10" s="979">
        <v>0</v>
      </c>
      <c r="P10" s="980">
        <f t="shared" ref="P10:P26" si="2">IFERROR(O10/$C10*100,"-")</f>
        <v>0</v>
      </c>
      <c r="R10" s="977"/>
    </row>
    <row r="11" spans="1:21" s="962" customFormat="1" ht="16.5" customHeight="1" x14ac:dyDescent="0.25">
      <c r="A11" s="962">
        <v>3</v>
      </c>
      <c r="B11" s="978" t="s">
        <v>37</v>
      </c>
      <c r="C11" s="979">
        <f t="shared" si="0"/>
        <v>1712</v>
      </c>
      <c r="D11" s="980">
        <f t="shared" si="1"/>
        <v>100</v>
      </c>
      <c r="E11" s="979">
        <v>75</v>
      </c>
      <c r="F11" s="980">
        <v>4.3808411214953269</v>
      </c>
      <c r="G11" s="979">
        <v>1496</v>
      </c>
      <c r="H11" s="980">
        <v>87.383177570093466</v>
      </c>
      <c r="I11" s="979">
        <v>111</v>
      </c>
      <c r="J11" s="980">
        <v>6.4836448598130838</v>
      </c>
      <c r="K11" s="979">
        <v>2</v>
      </c>
      <c r="L11" s="980">
        <v>0.11682242990654204</v>
      </c>
      <c r="M11" s="979">
        <v>28</v>
      </c>
      <c r="N11" s="980">
        <v>1.6355140186915886</v>
      </c>
      <c r="O11" s="979">
        <v>0</v>
      </c>
      <c r="P11" s="980">
        <f t="shared" si="2"/>
        <v>0</v>
      </c>
      <c r="R11" s="977"/>
    </row>
    <row r="12" spans="1:21" s="962" customFormat="1" ht="16.5" customHeight="1" x14ac:dyDescent="0.25">
      <c r="A12" s="962">
        <v>4</v>
      </c>
      <c r="B12" s="978" t="s">
        <v>38</v>
      </c>
      <c r="C12" s="979">
        <f t="shared" si="0"/>
        <v>386</v>
      </c>
      <c r="D12" s="980">
        <f t="shared" si="1"/>
        <v>100</v>
      </c>
      <c r="E12" s="979">
        <v>0</v>
      </c>
      <c r="F12" s="980">
        <v>0</v>
      </c>
      <c r="G12" s="979">
        <v>348</v>
      </c>
      <c r="H12" s="980">
        <v>90.155440414507765</v>
      </c>
      <c r="I12" s="979">
        <v>38</v>
      </c>
      <c r="J12" s="980">
        <v>9.8445595854922274</v>
      </c>
      <c r="K12" s="979">
        <v>0</v>
      </c>
      <c r="L12" s="980">
        <v>0</v>
      </c>
      <c r="M12" s="979">
        <v>0</v>
      </c>
      <c r="N12" s="980">
        <v>0</v>
      </c>
      <c r="O12" s="979">
        <v>0</v>
      </c>
      <c r="P12" s="980">
        <f t="shared" si="2"/>
        <v>0</v>
      </c>
      <c r="R12" s="977"/>
    </row>
    <row r="13" spans="1:21" s="962" customFormat="1" ht="16.5" customHeight="1" x14ac:dyDescent="0.25">
      <c r="A13" s="962">
        <v>5</v>
      </c>
      <c r="B13" s="978" t="s">
        <v>6</v>
      </c>
      <c r="C13" s="979">
        <f t="shared" si="0"/>
        <v>4257</v>
      </c>
      <c r="D13" s="980">
        <f t="shared" si="1"/>
        <v>100</v>
      </c>
      <c r="E13" s="979">
        <v>2449</v>
      </c>
      <c r="F13" s="980">
        <v>57.528776133427293</v>
      </c>
      <c r="G13" s="979">
        <v>1065</v>
      </c>
      <c r="H13" s="980">
        <v>25.017618040873856</v>
      </c>
      <c r="I13" s="979">
        <v>253</v>
      </c>
      <c r="J13" s="980">
        <v>5.9431524547803614</v>
      </c>
      <c r="K13" s="979">
        <v>488</v>
      </c>
      <c r="L13" s="980">
        <v>11.463471928588207</v>
      </c>
      <c r="M13" s="979">
        <v>2</v>
      </c>
      <c r="N13" s="980">
        <v>4.6981442330279538E-2</v>
      </c>
      <c r="O13" s="979">
        <v>0</v>
      </c>
      <c r="P13" s="980">
        <f t="shared" si="2"/>
        <v>0</v>
      </c>
      <c r="R13" s="977"/>
    </row>
    <row r="14" spans="1:21" s="962" customFormat="1" ht="16.5" customHeight="1" x14ac:dyDescent="0.25">
      <c r="A14" s="962">
        <v>6</v>
      </c>
      <c r="B14" s="978" t="s">
        <v>5</v>
      </c>
      <c r="C14" s="979">
        <f t="shared" si="0"/>
        <v>156</v>
      </c>
      <c r="D14" s="980">
        <f t="shared" si="1"/>
        <v>100</v>
      </c>
      <c r="E14" s="979">
        <v>0</v>
      </c>
      <c r="F14" s="980">
        <v>0</v>
      </c>
      <c r="G14" s="979">
        <v>156</v>
      </c>
      <c r="H14" s="980">
        <v>100</v>
      </c>
      <c r="I14" s="979">
        <v>0</v>
      </c>
      <c r="J14" s="980">
        <v>0</v>
      </c>
      <c r="K14" s="979">
        <v>0</v>
      </c>
      <c r="L14" s="980">
        <v>0</v>
      </c>
      <c r="M14" s="979">
        <v>0</v>
      </c>
      <c r="N14" s="980">
        <v>0</v>
      </c>
      <c r="O14" s="979">
        <v>0</v>
      </c>
      <c r="P14" s="980">
        <f t="shared" si="2"/>
        <v>0</v>
      </c>
      <c r="R14" s="977"/>
    </row>
    <row r="15" spans="1:21" s="963" customFormat="1" ht="16.5" customHeight="1" x14ac:dyDescent="0.25">
      <c r="A15" s="963">
        <v>7</v>
      </c>
      <c r="B15" s="978" t="s">
        <v>4</v>
      </c>
      <c r="C15" s="979">
        <f t="shared" si="0"/>
        <v>16573</v>
      </c>
      <c r="D15" s="980">
        <f t="shared" si="1"/>
        <v>100</v>
      </c>
      <c r="E15" s="979">
        <v>1780</v>
      </c>
      <c r="F15" s="980">
        <v>10.74036082785253</v>
      </c>
      <c r="G15" s="979">
        <v>11350</v>
      </c>
      <c r="H15" s="980">
        <v>68.484885054003499</v>
      </c>
      <c r="I15" s="979">
        <v>1681</v>
      </c>
      <c r="J15" s="980">
        <v>10.143003680685453</v>
      </c>
      <c r="K15" s="979">
        <v>1762</v>
      </c>
      <c r="L15" s="980">
        <v>10.631750437458518</v>
      </c>
      <c r="M15" s="979">
        <v>0</v>
      </c>
      <c r="N15" s="980">
        <v>0</v>
      </c>
      <c r="O15" s="979">
        <v>0</v>
      </c>
      <c r="P15" s="980">
        <f t="shared" si="2"/>
        <v>0</v>
      </c>
      <c r="R15" s="977"/>
    </row>
    <row r="16" spans="1:21" s="963" customFormat="1" ht="16.5" customHeight="1" x14ac:dyDescent="0.25">
      <c r="A16" s="963">
        <v>8</v>
      </c>
      <c r="B16" s="978" t="s">
        <v>40</v>
      </c>
      <c r="C16" s="979">
        <f t="shared" si="0"/>
        <v>4115</v>
      </c>
      <c r="D16" s="980">
        <f t="shared" si="1"/>
        <v>100</v>
      </c>
      <c r="E16" s="979">
        <v>194</v>
      </c>
      <c r="F16" s="980">
        <v>4.7144592952612392</v>
      </c>
      <c r="G16" s="979">
        <v>3228</v>
      </c>
      <c r="H16" s="980">
        <v>78.444714459295255</v>
      </c>
      <c r="I16" s="979">
        <v>169</v>
      </c>
      <c r="J16" s="980">
        <v>4.106925880923451</v>
      </c>
      <c r="K16" s="979">
        <v>524</v>
      </c>
      <c r="L16" s="980">
        <v>12.733900364520048</v>
      </c>
      <c r="M16" s="979">
        <v>0</v>
      </c>
      <c r="N16" s="980">
        <v>0</v>
      </c>
      <c r="O16" s="979">
        <v>0</v>
      </c>
      <c r="P16" s="980">
        <f t="shared" si="2"/>
        <v>0</v>
      </c>
      <c r="R16" s="977"/>
    </row>
    <row r="17" spans="1:18" s="963" customFormat="1" ht="16.5" customHeight="1" x14ac:dyDescent="0.25">
      <c r="A17" s="963">
        <v>9</v>
      </c>
      <c r="B17" s="978" t="s">
        <v>41</v>
      </c>
      <c r="C17" s="979">
        <f t="shared" si="0"/>
        <v>6534</v>
      </c>
      <c r="D17" s="980">
        <f t="shared" si="1"/>
        <v>100</v>
      </c>
      <c r="E17" s="979">
        <v>753</v>
      </c>
      <c r="F17" s="980">
        <v>11.524334251606978</v>
      </c>
      <c r="G17" s="979">
        <v>5423</v>
      </c>
      <c r="H17" s="980">
        <v>82.996632996632997</v>
      </c>
      <c r="I17" s="979">
        <v>358</v>
      </c>
      <c r="J17" s="980">
        <v>5.479032751760025</v>
      </c>
      <c r="K17" s="979">
        <v>0</v>
      </c>
      <c r="L17" s="980">
        <v>0</v>
      </c>
      <c r="M17" s="979">
        <v>0</v>
      </c>
      <c r="N17" s="980">
        <v>0</v>
      </c>
      <c r="O17" s="979">
        <v>0</v>
      </c>
      <c r="P17" s="980">
        <f t="shared" si="2"/>
        <v>0</v>
      </c>
      <c r="R17" s="977"/>
    </row>
    <row r="18" spans="1:18" s="963" customFormat="1" ht="16.5" customHeight="1" x14ac:dyDescent="0.25">
      <c r="A18" s="963">
        <v>10</v>
      </c>
      <c r="B18" s="978" t="s">
        <v>3</v>
      </c>
      <c r="C18" s="979">
        <f t="shared" si="0"/>
        <v>7758</v>
      </c>
      <c r="D18" s="980">
        <f t="shared" si="1"/>
        <v>100</v>
      </c>
      <c r="E18" s="979">
        <v>2922</v>
      </c>
      <c r="F18" s="980">
        <v>37.664346481051822</v>
      </c>
      <c r="G18" s="979">
        <v>3526</v>
      </c>
      <c r="H18" s="980">
        <v>45.449858210879093</v>
      </c>
      <c r="I18" s="979">
        <v>545</v>
      </c>
      <c r="J18" s="980">
        <v>7.0250064449600416</v>
      </c>
      <c r="K18" s="979">
        <v>765</v>
      </c>
      <c r="L18" s="980">
        <v>9.8607888631090486</v>
      </c>
      <c r="M18" s="979">
        <v>0</v>
      </c>
      <c r="N18" s="980">
        <v>0</v>
      </c>
      <c r="O18" s="979">
        <v>0</v>
      </c>
      <c r="P18" s="980">
        <f t="shared" si="2"/>
        <v>0</v>
      </c>
      <c r="R18" s="977"/>
    </row>
    <row r="19" spans="1:18" s="962" customFormat="1" ht="16.5" customHeight="1" x14ac:dyDescent="0.25">
      <c r="A19" s="962">
        <v>11</v>
      </c>
      <c r="B19" s="978" t="s">
        <v>2</v>
      </c>
      <c r="C19" s="979">
        <f t="shared" si="0"/>
        <v>6177</v>
      </c>
      <c r="D19" s="980">
        <f t="shared" si="1"/>
        <v>100</v>
      </c>
      <c r="E19" s="979">
        <v>3808</v>
      </c>
      <c r="F19" s="980">
        <v>61.6480492148292</v>
      </c>
      <c r="G19" s="979">
        <v>1786</v>
      </c>
      <c r="H19" s="980">
        <v>28.913712158005506</v>
      </c>
      <c r="I19" s="979">
        <v>325</v>
      </c>
      <c r="J19" s="980">
        <v>5.2614537801521779</v>
      </c>
      <c r="K19" s="979">
        <v>258</v>
      </c>
      <c r="L19" s="980">
        <v>4.1767848470131135</v>
      </c>
      <c r="M19" s="979">
        <v>0</v>
      </c>
      <c r="N19" s="980">
        <v>0</v>
      </c>
      <c r="O19" s="979">
        <v>0</v>
      </c>
      <c r="P19" s="980">
        <f t="shared" si="2"/>
        <v>0</v>
      </c>
      <c r="R19" s="977"/>
    </row>
    <row r="20" spans="1:18" s="962" customFormat="1" ht="16.5" customHeight="1" x14ac:dyDescent="0.25">
      <c r="A20" s="962">
        <v>12</v>
      </c>
      <c r="B20" s="978" t="s">
        <v>35</v>
      </c>
      <c r="C20" s="979">
        <f t="shared" si="0"/>
        <v>5956</v>
      </c>
      <c r="D20" s="980">
        <f t="shared" si="1"/>
        <v>100</v>
      </c>
      <c r="E20" s="979">
        <v>459</v>
      </c>
      <c r="F20" s="980">
        <v>7.7065144392209532</v>
      </c>
      <c r="G20" s="979">
        <v>4037</v>
      </c>
      <c r="H20" s="980">
        <v>67.780389523169916</v>
      </c>
      <c r="I20" s="979">
        <v>1137</v>
      </c>
      <c r="J20" s="980">
        <v>19.089993284083278</v>
      </c>
      <c r="K20" s="979">
        <v>323</v>
      </c>
      <c r="L20" s="980">
        <v>5.423102753525856</v>
      </c>
      <c r="M20" s="979">
        <v>0</v>
      </c>
      <c r="N20" s="980">
        <v>0</v>
      </c>
      <c r="O20" s="979">
        <v>0</v>
      </c>
      <c r="P20" s="980">
        <f t="shared" si="2"/>
        <v>0</v>
      </c>
      <c r="R20" s="977"/>
    </row>
    <row r="21" spans="1:18" s="962" customFormat="1" ht="16.5" customHeight="1" x14ac:dyDescent="0.25">
      <c r="A21" s="962">
        <v>13</v>
      </c>
      <c r="B21" s="978" t="s">
        <v>42</v>
      </c>
      <c r="C21" s="979">
        <f t="shared" si="0"/>
        <v>13613</v>
      </c>
      <c r="D21" s="980">
        <f t="shared" si="1"/>
        <v>100</v>
      </c>
      <c r="E21" s="979">
        <v>1316</v>
      </c>
      <c r="F21" s="980">
        <v>9.6672298538162043</v>
      </c>
      <c r="G21" s="979">
        <v>9847</v>
      </c>
      <c r="H21" s="980">
        <v>72.335267758760011</v>
      </c>
      <c r="I21" s="979">
        <v>963</v>
      </c>
      <c r="J21" s="980">
        <v>7.0741203261588188</v>
      </c>
      <c r="K21" s="979">
        <v>1487</v>
      </c>
      <c r="L21" s="980">
        <v>10.923382061264968</v>
      </c>
      <c r="M21" s="979">
        <v>0</v>
      </c>
      <c r="N21" s="980">
        <v>0</v>
      </c>
      <c r="O21" s="979">
        <v>0</v>
      </c>
      <c r="P21" s="980">
        <f t="shared" si="2"/>
        <v>0</v>
      </c>
      <c r="R21" s="977"/>
    </row>
    <row r="22" spans="1:18" s="962" customFormat="1" ht="16.5" customHeight="1" x14ac:dyDescent="0.25">
      <c r="A22" s="962">
        <v>14</v>
      </c>
      <c r="B22" s="978" t="s">
        <v>43</v>
      </c>
      <c r="C22" s="979">
        <f t="shared" si="0"/>
        <v>770</v>
      </c>
      <c r="D22" s="980">
        <f t="shared" si="1"/>
        <v>100</v>
      </c>
      <c r="E22" s="979">
        <v>2</v>
      </c>
      <c r="F22" s="980">
        <v>0.25974025974025972</v>
      </c>
      <c r="G22" s="979">
        <v>545</v>
      </c>
      <c r="H22" s="980">
        <v>70.779220779220779</v>
      </c>
      <c r="I22" s="979">
        <v>76</v>
      </c>
      <c r="J22" s="980">
        <v>9.8701298701298708</v>
      </c>
      <c r="K22" s="979">
        <v>147</v>
      </c>
      <c r="L22" s="980">
        <v>19.090909090909093</v>
      </c>
      <c r="M22" s="979">
        <v>0</v>
      </c>
      <c r="N22" s="980">
        <v>0</v>
      </c>
      <c r="O22" s="979">
        <v>0</v>
      </c>
      <c r="P22" s="980">
        <f t="shared" si="2"/>
        <v>0</v>
      </c>
      <c r="R22" s="977"/>
    </row>
    <row r="23" spans="1:18" s="962" customFormat="1" ht="16.5" customHeight="1" x14ac:dyDescent="0.25">
      <c r="A23" s="962">
        <v>15</v>
      </c>
      <c r="B23" s="978" t="s">
        <v>44</v>
      </c>
      <c r="C23" s="979">
        <f t="shared" si="0"/>
        <v>766</v>
      </c>
      <c r="D23" s="980">
        <f t="shared" si="1"/>
        <v>100</v>
      </c>
      <c r="E23" s="979">
        <v>483</v>
      </c>
      <c r="F23" s="980">
        <v>63.054830287206265</v>
      </c>
      <c r="G23" s="979">
        <v>243</v>
      </c>
      <c r="H23" s="980">
        <v>31.723237597911226</v>
      </c>
      <c r="I23" s="979">
        <v>40</v>
      </c>
      <c r="J23" s="980">
        <v>5.221932114882506</v>
      </c>
      <c r="K23" s="979">
        <v>0</v>
      </c>
      <c r="L23" s="980">
        <v>0</v>
      </c>
      <c r="M23" s="979">
        <v>0</v>
      </c>
      <c r="N23" s="980">
        <v>0</v>
      </c>
      <c r="O23" s="979">
        <v>0</v>
      </c>
      <c r="P23" s="980">
        <f t="shared" si="2"/>
        <v>0</v>
      </c>
      <c r="R23" s="977"/>
    </row>
    <row r="24" spans="1:18" s="962" customFormat="1" ht="16.5" customHeight="1" x14ac:dyDescent="0.25">
      <c r="A24" s="962">
        <v>16</v>
      </c>
      <c r="B24" s="978" t="s">
        <v>45</v>
      </c>
      <c r="C24" s="979">
        <f t="shared" si="0"/>
        <v>682</v>
      </c>
      <c r="D24" s="980">
        <f t="shared" si="1"/>
        <v>100</v>
      </c>
      <c r="E24" s="979">
        <v>0</v>
      </c>
      <c r="F24" s="980">
        <v>0</v>
      </c>
      <c r="G24" s="979">
        <v>681</v>
      </c>
      <c r="H24" s="980">
        <v>99.853372434017601</v>
      </c>
      <c r="I24" s="979">
        <v>1</v>
      </c>
      <c r="J24" s="980">
        <v>0.1466275659824047</v>
      </c>
      <c r="K24" s="979">
        <v>0</v>
      </c>
      <c r="L24" s="980">
        <v>0</v>
      </c>
      <c r="M24" s="979">
        <v>0</v>
      </c>
      <c r="N24" s="980">
        <v>0</v>
      </c>
      <c r="O24" s="979">
        <v>0</v>
      </c>
      <c r="P24" s="980">
        <f t="shared" si="2"/>
        <v>0</v>
      </c>
      <c r="R24" s="977"/>
    </row>
    <row r="25" spans="1:18" s="962" customFormat="1" ht="16.5" customHeight="1" x14ac:dyDescent="0.25">
      <c r="A25" s="962">
        <v>17</v>
      </c>
      <c r="B25" s="978" t="s">
        <v>46</v>
      </c>
      <c r="C25" s="979">
        <f t="shared" si="0"/>
        <v>478</v>
      </c>
      <c r="D25" s="980">
        <f t="shared" si="1"/>
        <v>100</v>
      </c>
      <c r="E25" s="979">
        <v>0</v>
      </c>
      <c r="F25" s="980">
        <v>0</v>
      </c>
      <c r="G25" s="979">
        <v>451</v>
      </c>
      <c r="H25" s="980">
        <v>94.351464435146454</v>
      </c>
      <c r="I25" s="979">
        <v>27</v>
      </c>
      <c r="J25" s="980">
        <v>5.6485355648535567</v>
      </c>
      <c r="K25" s="979">
        <v>0</v>
      </c>
      <c r="L25" s="980">
        <v>0</v>
      </c>
      <c r="M25" s="979">
        <v>0</v>
      </c>
      <c r="N25" s="980">
        <v>0</v>
      </c>
      <c r="O25" s="979">
        <v>0</v>
      </c>
      <c r="P25" s="980">
        <f t="shared" si="2"/>
        <v>0</v>
      </c>
      <c r="R25" s="977"/>
    </row>
    <row r="26" spans="1:18" s="962" customFormat="1" ht="16.5" customHeight="1" x14ac:dyDescent="0.25">
      <c r="B26" s="981" t="s">
        <v>1</v>
      </c>
      <c r="C26" s="982">
        <f t="shared" si="0"/>
        <v>0</v>
      </c>
      <c r="D26" s="983" t="str">
        <f t="shared" si="1"/>
        <v>-</v>
      </c>
      <c r="E26" s="982">
        <v>0</v>
      </c>
      <c r="F26" s="983" t="s">
        <v>364</v>
      </c>
      <c r="G26" s="982">
        <v>0</v>
      </c>
      <c r="H26" s="983" t="s">
        <v>364</v>
      </c>
      <c r="I26" s="982">
        <v>0</v>
      </c>
      <c r="J26" s="983" t="s">
        <v>364</v>
      </c>
      <c r="K26" s="982">
        <v>0</v>
      </c>
      <c r="L26" s="983" t="s">
        <v>364</v>
      </c>
      <c r="M26" s="982">
        <v>0</v>
      </c>
      <c r="N26" s="983" t="s">
        <v>364</v>
      </c>
      <c r="O26" s="982">
        <v>0</v>
      </c>
      <c r="P26" s="983" t="str">
        <f t="shared" si="2"/>
        <v>-</v>
      </c>
      <c r="R26" s="977"/>
    </row>
    <row r="27" spans="1:18" s="1291" customFormat="1" x14ac:dyDescent="0.25">
      <c r="B27" s="1292" t="s">
        <v>0</v>
      </c>
      <c r="C27" s="1295">
        <f>SUM(C9:C26)</f>
        <v>76506</v>
      </c>
      <c r="D27" s="1296">
        <f>C27/$C27*100</f>
        <v>100</v>
      </c>
      <c r="E27" s="1295">
        <f>SUM(E9:E26)</f>
        <v>14242</v>
      </c>
      <c r="F27" s="1296">
        <f>E27/$C27*100</f>
        <v>18.615533422215254</v>
      </c>
      <c r="G27" s="1295">
        <f>SUM(G9:G26)</f>
        <v>50371</v>
      </c>
      <c r="H27" s="1296">
        <f>G27/$C27*100</f>
        <v>65.839280579300976</v>
      </c>
      <c r="I27" s="1295">
        <f>SUM(I9:I26)</f>
        <v>6107</v>
      </c>
      <c r="J27" s="1296">
        <f>I27/$C27*100</f>
        <v>7.9823804668914855</v>
      </c>
      <c r="K27" s="1295">
        <f>SUM(K9:K26)</f>
        <v>5756</v>
      </c>
      <c r="L27" s="1296">
        <f>K27/$C27*100</f>
        <v>7.5235929208166681</v>
      </c>
      <c r="M27" s="1295">
        <f>SUM(M9:M26)</f>
        <v>30</v>
      </c>
      <c r="N27" s="1296">
        <f>M27/$C27*100</f>
        <v>3.9212610775625441E-2</v>
      </c>
      <c r="O27" s="1295">
        <f>SUM(O9:O26)</f>
        <v>0</v>
      </c>
      <c r="P27" s="1296">
        <f>O27/$C27*100</f>
        <v>0</v>
      </c>
    </row>
    <row r="28" spans="1:18" s="961" customFormat="1" hidden="1" x14ac:dyDescent="0.25">
      <c r="A28" s="964">
        <v>18</v>
      </c>
      <c r="B28" s="964" t="s">
        <v>39</v>
      </c>
      <c r="C28" s="984"/>
      <c r="D28" s="985"/>
      <c r="E28" s="984"/>
      <c r="F28" s="985"/>
      <c r="G28" s="984"/>
      <c r="H28" s="985"/>
      <c r="I28" s="984"/>
      <c r="J28" s="985"/>
      <c r="K28" s="984"/>
      <c r="L28" s="985"/>
      <c r="M28" s="984"/>
      <c r="N28" s="985"/>
      <c r="O28" s="984"/>
      <c r="P28" s="985"/>
    </row>
    <row r="29" spans="1:18" s="987" customFormat="1" hidden="1" x14ac:dyDescent="0.25">
      <c r="A29" s="964">
        <v>19</v>
      </c>
      <c r="B29" s="964" t="s">
        <v>47</v>
      </c>
      <c r="C29" s="986"/>
      <c r="D29" s="986"/>
      <c r="E29" s="986"/>
      <c r="F29" s="986"/>
      <c r="G29" s="986"/>
      <c r="H29" s="986"/>
      <c r="I29" s="986"/>
      <c r="K29" s="986"/>
      <c r="L29" s="986"/>
      <c r="M29" s="986"/>
      <c r="N29" s="986"/>
      <c r="O29" s="986"/>
      <c r="P29" s="986"/>
    </row>
    <row r="30" spans="1:18" hidden="1" x14ac:dyDescent="0.25"/>
    <row r="31" spans="1:18" hidden="1" x14ac:dyDescent="0.25">
      <c r="B31" s="960"/>
      <c r="M31" s="960"/>
      <c r="N31" s="960"/>
    </row>
    <row r="32" spans="1:18" hidden="1" x14ac:dyDescent="0.25">
      <c r="B32" s="960"/>
      <c r="D32" s="960"/>
      <c r="M32" s="960"/>
      <c r="N32" s="960"/>
    </row>
    <row r="33" spans="2:14" hidden="1" x14ac:dyDescent="0.25">
      <c r="B33" s="960"/>
      <c r="D33" s="960"/>
      <c r="M33" s="960"/>
      <c r="N33" s="960"/>
    </row>
    <row r="34" spans="2:14" hidden="1" x14ac:dyDescent="0.25">
      <c r="B34" s="960"/>
      <c r="D34" s="960"/>
      <c r="M34" s="960"/>
      <c r="N34" s="960"/>
    </row>
    <row r="35" spans="2:14" hidden="1" x14ac:dyDescent="0.25">
      <c r="B35" s="960"/>
      <c r="D35" s="960"/>
      <c r="M35" s="960"/>
      <c r="N35" s="960"/>
    </row>
    <row r="36" spans="2:14" hidden="1" x14ac:dyDescent="0.25">
      <c r="B36" s="960"/>
      <c r="D36" s="960"/>
      <c r="M36" s="960"/>
      <c r="N36" s="960"/>
    </row>
    <row r="37" spans="2:14" hidden="1" x14ac:dyDescent="0.25">
      <c r="B37" s="960"/>
      <c r="D37" s="960"/>
      <c r="M37" s="960"/>
      <c r="N37" s="960"/>
    </row>
    <row r="38" spans="2:14" hidden="1" x14ac:dyDescent="0.25">
      <c r="B38" s="960"/>
      <c r="D38" s="960"/>
      <c r="M38" s="960"/>
      <c r="N38" s="960"/>
    </row>
    <row r="39" spans="2:14" hidden="1" x14ac:dyDescent="0.25">
      <c r="B39" s="960"/>
      <c r="D39" s="960"/>
      <c r="M39" s="960"/>
      <c r="N39" s="960"/>
    </row>
    <row r="40" spans="2:14" hidden="1" x14ac:dyDescent="0.25">
      <c r="B40" s="960"/>
      <c r="D40" s="960"/>
      <c r="M40" s="960"/>
      <c r="N40" s="960"/>
    </row>
    <row r="41" spans="2:14" x14ac:dyDescent="0.25">
      <c r="B41" s="960"/>
      <c r="D41" s="960"/>
      <c r="M41" s="960"/>
      <c r="N41" s="960"/>
    </row>
    <row r="42" spans="2:14" s="1224" customFormat="1" x14ac:dyDescent="0.25">
      <c r="B42" s="964"/>
      <c r="D42" s="964"/>
      <c r="M42" s="964"/>
      <c r="N42" s="964"/>
    </row>
    <row r="43" spans="2:14" s="1224" customFormat="1" x14ac:dyDescent="0.25">
      <c r="B43" s="964"/>
      <c r="D43" s="964"/>
      <c r="M43" s="964"/>
      <c r="N43" s="964"/>
    </row>
    <row r="44" spans="2:14" s="1224" customFormat="1" x14ac:dyDescent="0.25">
      <c r="D44" s="964"/>
      <c r="M44" s="964"/>
      <c r="N44" s="964"/>
    </row>
    <row r="45" spans="2:14" s="1224" customFormat="1" x14ac:dyDescent="0.25">
      <c r="B45" s="1224" t="s">
        <v>39</v>
      </c>
      <c r="G45" s="1224">
        <f>IFERROR(GETPIVOTDATA("ID PRESTACION
COUNT",#REF!,"CCAA",$B45,"Grado Resuelto",$B$1,"Subtipo",G$1),0)</f>
        <v>0</v>
      </c>
    </row>
    <row r="46" spans="2:14" s="1224" customFormat="1" x14ac:dyDescent="0.25">
      <c r="B46" s="1224" t="s">
        <v>47</v>
      </c>
      <c r="G46" s="1224">
        <f>IFERROR(GETPIVOTDATA("ID PRESTACION
COUNT",#REF!,"CCAA",$B46,"Grado Resuelto",$B$1,"Subtipo",G$1),0)</f>
        <v>0</v>
      </c>
    </row>
    <row r="47" spans="2:14" s="1224" customFormat="1" x14ac:dyDescent="0.25">
      <c r="D47" s="964"/>
      <c r="M47" s="964"/>
      <c r="N47" s="964"/>
    </row>
    <row r="48" spans="2:14" s="1224" customFormat="1" x14ac:dyDescent="0.25">
      <c r="D48" s="964"/>
    </row>
    <row r="49" spans="4:4" s="1331" customFormat="1" x14ac:dyDescent="0.25">
      <c r="D49" s="960"/>
    </row>
    <row r="50" spans="4:4" s="1331" customFormat="1" x14ac:dyDescent="0.25">
      <c r="D50" s="960"/>
    </row>
    <row r="51" spans="4:4" x14ac:dyDescent="0.25">
      <c r="D51" s="960"/>
    </row>
    <row r="52" spans="4:4" x14ac:dyDescent="0.25">
      <c r="D52" s="960"/>
    </row>
    <row r="53" spans="4:4" x14ac:dyDescent="0.25">
      <c r="D53" s="960"/>
    </row>
    <row r="54" spans="4:4" x14ac:dyDescent="0.25">
      <c r="D54" s="960"/>
    </row>
    <row r="55" spans="4:4" x14ac:dyDescent="0.25">
      <c r="D55" s="960"/>
    </row>
    <row r="56" spans="4:4" x14ac:dyDescent="0.25">
      <c r="D56" s="960"/>
    </row>
    <row r="57" spans="4:4" x14ac:dyDescent="0.25">
      <c r="D57" s="960"/>
    </row>
    <row r="58" spans="4:4" x14ac:dyDescent="0.25">
      <c r="D58" s="960"/>
    </row>
    <row r="59" spans="4:4" x14ac:dyDescent="0.25">
      <c r="D59" s="960"/>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horizontalDpi="300" verticalDpi="300" r:id="rId1"/>
  <headerFooter alignWithMargins="0"/>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Hoja48">
    <tabColor theme="0"/>
    <pageSetUpPr fitToPage="1"/>
  </sheetPr>
  <dimension ref="A1:U59"/>
  <sheetViews>
    <sheetView zoomScaleNormal="100" workbookViewId="0"/>
  </sheetViews>
  <sheetFormatPr baseColWidth="10" defaultColWidth="11.453125" defaultRowHeight="14.5" x14ac:dyDescent="0.25"/>
  <cols>
    <col min="1" max="1" width="0.54296875" style="988" customWidth="1"/>
    <col min="2" max="2" width="26.54296875" style="988" bestFit="1" customWidth="1"/>
    <col min="3" max="3" width="7.81640625" style="988" customWidth="1"/>
    <col min="4" max="4" width="7" style="988" bestFit="1" customWidth="1"/>
    <col min="5" max="5" width="8.54296875" style="988" customWidth="1"/>
    <col min="6" max="6" width="6.453125" style="988" customWidth="1"/>
    <col min="7" max="7" width="8.26953125" style="988" customWidth="1"/>
    <col min="8" max="8" width="7" style="988" bestFit="1" customWidth="1"/>
    <col min="9" max="9" width="9.7265625" style="988" customWidth="1"/>
    <col min="10" max="10" width="6" style="988" customWidth="1"/>
    <col min="11" max="11" width="7" style="988" customWidth="1"/>
    <col min="12" max="12" width="6" style="988" customWidth="1"/>
    <col min="13" max="13" width="7.1796875" style="988" customWidth="1"/>
    <col min="14" max="14" width="6" style="988" customWidth="1"/>
    <col min="15" max="15" width="7.1796875" style="988" customWidth="1"/>
    <col min="16" max="16" width="7.26953125" style="988" customWidth="1"/>
    <col min="17" max="16384" width="11.453125" style="988"/>
  </cols>
  <sheetData>
    <row r="1" spans="1:21" s="960" customFormat="1" ht="12.75" customHeight="1" x14ac:dyDescent="0.25">
      <c r="B1" s="960" t="s">
        <v>33</v>
      </c>
      <c r="E1" s="964" t="s">
        <v>194</v>
      </c>
      <c r="F1" s="964"/>
      <c r="G1" s="964" t="s">
        <v>195</v>
      </c>
      <c r="H1" s="964"/>
      <c r="I1" s="964" t="s">
        <v>196</v>
      </c>
      <c r="J1" s="964"/>
      <c r="K1" s="964" t="s">
        <v>197</v>
      </c>
      <c r="L1" s="964"/>
      <c r="M1" s="964" t="s">
        <v>198</v>
      </c>
      <c r="N1" s="964"/>
      <c r="O1" s="964" t="s">
        <v>199</v>
      </c>
    </row>
    <row r="2" spans="1:21" s="965" customFormat="1" ht="48" customHeight="1" x14ac:dyDescent="0.35">
      <c r="B2" s="966"/>
      <c r="C2" s="966"/>
      <c r="D2" s="966"/>
      <c r="E2" s="966"/>
      <c r="F2" s="966"/>
      <c r="G2" s="966"/>
      <c r="H2" s="966"/>
    </row>
    <row r="3" spans="1:21" s="967" customFormat="1" ht="21" x14ac:dyDescent="0.25">
      <c r="B3" s="1499" t="s">
        <v>442</v>
      </c>
      <c r="C3" s="1499"/>
      <c r="D3" s="1499"/>
      <c r="E3" s="1499"/>
      <c r="F3" s="1499"/>
      <c r="G3" s="1499"/>
      <c r="H3" s="1499"/>
      <c r="I3" s="1499"/>
      <c r="J3" s="1499"/>
      <c r="K3" s="1499"/>
      <c r="L3" s="1499"/>
      <c r="M3" s="1499"/>
      <c r="N3" s="1499"/>
      <c r="O3" s="1499"/>
      <c r="P3" s="1499"/>
    </row>
    <row r="4" spans="1:21" s="967" customFormat="1" ht="15.5" x14ac:dyDescent="0.25">
      <c r="B4" s="1420" t="str">
        <f>porsaad!$B$6</f>
        <v>Situación a 30 de noviembre de 2024</v>
      </c>
      <c r="C4" s="1420"/>
      <c r="D4" s="1420"/>
      <c r="E4" s="1420"/>
      <c r="F4" s="1420"/>
      <c r="G4" s="1420"/>
      <c r="H4" s="1420"/>
      <c r="I4" s="1420"/>
      <c r="J4" s="1420"/>
      <c r="K4" s="1420"/>
      <c r="L4" s="1420"/>
      <c r="M4" s="1420"/>
      <c r="N4" s="1420"/>
      <c r="O4" s="1420"/>
      <c r="P4" s="1420"/>
      <c r="Q4" s="968"/>
      <c r="R4" s="968"/>
      <c r="S4" s="968"/>
      <c r="T4" s="968"/>
      <c r="U4" s="968"/>
    </row>
    <row r="5" spans="1:21" s="969" customFormat="1" ht="7.5" customHeight="1" x14ac:dyDescent="0.25">
      <c r="B5" s="970"/>
      <c r="C5" s="969" t="s">
        <v>194</v>
      </c>
      <c r="E5" s="969" t="s">
        <v>195</v>
      </c>
      <c r="G5" s="969" t="s">
        <v>196</v>
      </c>
      <c r="I5" s="969" t="s">
        <v>197</v>
      </c>
      <c r="K5" s="964" t="s">
        <v>198</v>
      </c>
      <c r="M5" s="964" t="s">
        <v>199</v>
      </c>
      <c r="O5" s="964" t="s">
        <v>199</v>
      </c>
    </row>
    <row r="6" spans="1:21" s="967" customFormat="1" ht="15" customHeight="1" x14ac:dyDescent="0.25">
      <c r="B6" s="971"/>
      <c r="C6" s="1621" t="s">
        <v>200</v>
      </c>
      <c r="D6" s="1622"/>
      <c r="E6" s="1622"/>
      <c r="F6" s="1622"/>
      <c r="G6" s="1622"/>
      <c r="H6" s="1622"/>
      <c r="I6" s="1622"/>
      <c r="J6" s="1622"/>
      <c r="K6" s="1622"/>
      <c r="L6" s="1622"/>
      <c r="M6" s="1622"/>
      <c r="N6" s="1622"/>
      <c r="O6" s="1622"/>
      <c r="P6" s="1623"/>
    </row>
    <row r="7" spans="1:21" s="967" customFormat="1" ht="57" customHeight="1" x14ac:dyDescent="0.25">
      <c r="B7" s="1624" t="s">
        <v>12</v>
      </c>
      <c r="C7" s="1626" t="s">
        <v>0</v>
      </c>
      <c r="D7" s="1627"/>
      <c r="E7" s="1619" t="s">
        <v>201</v>
      </c>
      <c r="F7" s="1628"/>
      <c r="G7" s="1629" t="s">
        <v>202</v>
      </c>
      <c r="H7" s="1630"/>
      <c r="I7" s="1629" t="s">
        <v>203</v>
      </c>
      <c r="J7" s="1630"/>
      <c r="K7" s="1629" t="s">
        <v>204</v>
      </c>
      <c r="L7" s="1630"/>
      <c r="M7" s="1629" t="s">
        <v>205</v>
      </c>
      <c r="N7" s="1630"/>
      <c r="O7" s="1619" t="s">
        <v>206</v>
      </c>
      <c r="P7" s="1620"/>
    </row>
    <row r="8" spans="1:21" s="972" customFormat="1" ht="12" customHeight="1" x14ac:dyDescent="0.25">
      <c r="B8" s="1625"/>
      <c r="C8" s="990" t="s">
        <v>9</v>
      </c>
      <c r="D8" s="990" t="s">
        <v>28</v>
      </c>
      <c r="E8" s="990" t="s">
        <v>9</v>
      </c>
      <c r="F8" s="990" t="s">
        <v>28</v>
      </c>
      <c r="G8" s="990" t="s">
        <v>9</v>
      </c>
      <c r="H8" s="990" t="s">
        <v>28</v>
      </c>
      <c r="I8" s="990" t="s">
        <v>9</v>
      </c>
      <c r="J8" s="989" t="s">
        <v>28</v>
      </c>
      <c r="K8" s="992" t="s">
        <v>9</v>
      </c>
      <c r="L8" s="989" t="s">
        <v>28</v>
      </c>
      <c r="M8" s="991" t="s">
        <v>9</v>
      </c>
      <c r="N8" s="990" t="s">
        <v>28</v>
      </c>
      <c r="O8" s="990" t="s">
        <v>9</v>
      </c>
      <c r="P8" s="989" t="s">
        <v>28</v>
      </c>
      <c r="R8" s="973"/>
    </row>
    <row r="9" spans="1:21" s="961" customFormat="1" ht="16.5" customHeight="1" x14ac:dyDescent="0.25">
      <c r="A9" s="961">
        <v>1</v>
      </c>
      <c r="B9" s="974" t="s">
        <v>8</v>
      </c>
      <c r="C9" s="975">
        <f>E9+G9+I9+K9+M9+O9</f>
        <v>2378</v>
      </c>
      <c r="D9" s="976">
        <f>IFERROR(C9/$C9*100,"-")</f>
        <v>100</v>
      </c>
      <c r="E9" s="975">
        <v>0</v>
      </c>
      <c r="F9" s="976">
        <v>0</v>
      </c>
      <c r="G9" s="975">
        <v>2241</v>
      </c>
      <c r="H9" s="976">
        <v>94.23885618166527</v>
      </c>
      <c r="I9" s="975">
        <v>137</v>
      </c>
      <c r="J9" s="976">
        <v>5.7611438183347357</v>
      </c>
      <c r="K9" s="975">
        <v>0</v>
      </c>
      <c r="L9" s="976">
        <v>0</v>
      </c>
      <c r="M9" s="975">
        <v>0</v>
      </c>
      <c r="N9" s="976">
        <v>0</v>
      </c>
      <c r="O9" s="975">
        <v>0</v>
      </c>
      <c r="P9" s="976">
        <f>IFERROR(O9/$C9*100,"-")</f>
        <v>0</v>
      </c>
      <c r="R9" s="977"/>
    </row>
    <row r="10" spans="1:21" s="962" customFormat="1" ht="16.5" customHeight="1" x14ac:dyDescent="0.25">
      <c r="A10" s="962">
        <v>2</v>
      </c>
      <c r="B10" s="978" t="s">
        <v>7</v>
      </c>
      <c r="C10" s="979">
        <f t="shared" ref="C10:C26" si="0">E10+G10+I10+K10+M10+O10</f>
        <v>3975</v>
      </c>
      <c r="D10" s="980">
        <f t="shared" ref="D10:D26" si="1">IFERROR(C10/$C10*100,"-")</f>
        <v>100</v>
      </c>
      <c r="E10" s="979">
        <v>1</v>
      </c>
      <c r="F10" s="980">
        <v>2.5157232704402514E-2</v>
      </c>
      <c r="G10" s="979">
        <v>3607</v>
      </c>
      <c r="H10" s="980">
        <v>90.742138364779876</v>
      </c>
      <c r="I10" s="979">
        <v>367</v>
      </c>
      <c r="J10" s="980">
        <v>9.2327044025157239</v>
      </c>
      <c r="K10" s="979">
        <v>0</v>
      </c>
      <c r="L10" s="980">
        <v>0</v>
      </c>
      <c r="M10" s="979">
        <v>0</v>
      </c>
      <c r="N10" s="980">
        <v>0</v>
      </c>
      <c r="O10" s="979">
        <v>0</v>
      </c>
      <c r="P10" s="980">
        <f t="shared" ref="P10:P26" si="2">IFERROR(O10/$C10*100,"-")</f>
        <v>0</v>
      </c>
      <c r="R10" s="977"/>
    </row>
    <row r="11" spans="1:21" s="962" customFormat="1" ht="16.5" customHeight="1" x14ac:dyDescent="0.25">
      <c r="A11" s="962">
        <v>3</v>
      </c>
      <c r="B11" s="978" t="s">
        <v>37</v>
      </c>
      <c r="C11" s="979">
        <f t="shared" si="0"/>
        <v>1788</v>
      </c>
      <c r="D11" s="980">
        <f t="shared" si="1"/>
        <v>100</v>
      </c>
      <c r="E11" s="979">
        <v>95</v>
      </c>
      <c r="F11" s="980">
        <v>5.3131991051454133</v>
      </c>
      <c r="G11" s="979">
        <v>1462</v>
      </c>
      <c r="H11" s="980">
        <v>81.767337807606268</v>
      </c>
      <c r="I11" s="979">
        <v>183</v>
      </c>
      <c r="J11" s="980">
        <v>10.234899328859061</v>
      </c>
      <c r="K11" s="979">
        <v>2</v>
      </c>
      <c r="L11" s="980">
        <v>0.11185682326621924</v>
      </c>
      <c r="M11" s="979">
        <v>46</v>
      </c>
      <c r="N11" s="980">
        <v>2.5727069351230423</v>
      </c>
      <c r="O11" s="979">
        <v>0</v>
      </c>
      <c r="P11" s="980">
        <f t="shared" si="2"/>
        <v>0</v>
      </c>
      <c r="R11" s="977"/>
    </row>
    <row r="12" spans="1:21" s="962" customFormat="1" ht="16.5" customHeight="1" x14ac:dyDescent="0.25">
      <c r="A12" s="962">
        <v>4</v>
      </c>
      <c r="B12" s="978" t="s">
        <v>38</v>
      </c>
      <c r="C12" s="979">
        <f t="shared" si="0"/>
        <v>384</v>
      </c>
      <c r="D12" s="980">
        <f t="shared" si="1"/>
        <v>100</v>
      </c>
      <c r="E12" s="979">
        <v>0</v>
      </c>
      <c r="F12" s="980">
        <v>0</v>
      </c>
      <c r="G12" s="979">
        <v>314</v>
      </c>
      <c r="H12" s="980">
        <v>81.770833333333343</v>
      </c>
      <c r="I12" s="979">
        <v>70</v>
      </c>
      <c r="J12" s="980">
        <v>18.229166666666664</v>
      </c>
      <c r="K12" s="979">
        <v>0</v>
      </c>
      <c r="L12" s="980">
        <v>0</v>
      </c>
      <c r="M12" s="979">
        <v>0</v>
      </c>
      <c r="N12" s="980">
        <v>0</v>
      </c>
      <c r="O12" s="979">
        <v>0</v>
      </c>
      <c r="P12" s="980">
        <f t="shared" si="2"/>
        <v>0</v>
      </c>
      <c r="R12" s="977"/>
    </row>
    <row r="13" spans="1:21" s="962" customFormat="1" ht="16.5" customHeight="1" x14ac:dyDescent="0.25">
      <c r="A13" s="962">
        <v>5</v>
      </c>
      <c r="B13" s="978" t="s">
        <v>6</v>
      </c>
      <c r="C13" s="979">
        <f t="shared" si="0"/>
        <v>5022</v>
      </c>
      <c r="D13" s="980">
        <f t="shared" si="1"/>
        <v>100</v>
      </c>
      <c r="E13" s="979">
        <v>3204</v>
      </c>
      <c r="F13" s="980">
        <v>63.799283154121866</v>
      </c>
      <c r="G13" s="979">
        <v>669</v>
      </c>
      <c r="H13" s="980">
        <v>13.321385902031063</v>
      </c>
      <c r="I13" s="979">
        <v>390</v>
      </c>
      <c r="J13" s="980">
        <v>7.7658303464755081</v>
      </c>
      <c r="K13" s="979">
        <v>757</v>
      </c>
      <c r="L13" s="980">
        <v>15.073675826363999</v>
      </c>
      <c r="M13" s="979">
        <v>2</v>
      </c>
      <c r="N13" s="980">
        <v>3.9824771007566706E-2</v>
      </c>
      <c r="O13" s="979">
        <v>0</v>
      </c>
      <c r="P13" s="980">
        <f t="shared" si="2"/>
        <v>0</v>
      </c>
      <c r="R13" s="977"/>
    </row>
    <row r="14" spans="1:21" s="962" customFormat="1" ht="16.5" customHeight="1" x14ac:dyDescent="0.25">
      <c r="A14" s="962">
        <v>6</v>
      </c>
      <c r="B14" s="978" t="s">
        <v>5</v>
      </c>
      <c r="C14" s="979">
        <f t="shared" si="0"/>
        <v>154</v>
      </c>
      <c r="D14" s="980">
        <f t="shared" si="1"/>
        <v>100</v>
      </c>
      <c r="E14" s="979">
        <v>0</v>
      </c>
      <c r="F14" s="980">
        <v>0</v>
      </c>
      <c r="G14" s="979">
        <v>154</v>
      </c>
      <c r="H14" s="980">
        <v>100</v>
      </c>
      <c r="I14" s="979">
        <v>0</v>
      </c>
      <c r="J14" s="980">
        <v>0</v>
      </c>
      <c r="K14" s="979">
        <v>0</v>
      </c>
      <c r="L14" s="980">
        <v>0</v>
      </c>
      <c r="M14" s="979">
        <v>0</v>
      </c>
      <c r="N14" s="980">
        <v>0</v>
      </c>
      <c r="O14" s="979">
        <v>0</v>
      </c>
      <c r="P14" s="980">
        <f t="shared" si="2"/>
        <v>0</v>
      </c>
      <c r="R14" s="977"/>
    </row>
    <row r="15" spans="1:21" s="963" customFormat="1" ht="16.5" customHeight="1" x14ac:dyDescent="0.25">
      <c r="A15" s="963">
        <v>7</v>
      </c>
      <c r="B15" s="978" t="s">
        <v>4</v>
      </c>
      <c r="C15" s="979">
        <f t="shared" si="0"/>
        <v>16969</v>
      </c>
      <c r="D15" s="980">
        <f t="shared" si="1"/>
        <v>100</v>
      </c>
      <c r="E15" s="979">
        <v>3284</v>
      </c>
      <c r="F15" s="980">
        <v>19.35293770994166</v>
      </c>
      <c r="G15" s="979">
        <v>9612</v>
      </c>
      <c r="H15" s="980">
        <v>56.644469326418765</v>
      </c>
      <c r="I15" s="979">
        <v>2166</v>
      </c>
      <c r="J15" s="980">
        <v>12.764452825741056</v>
      </c>
      <c r="K15" s="979">
        <v>1907</v>
      </c>
      <c r="L15" s="980">
        <v>11.238140137898521</v>
      </c>
      <c r="M15" s="979">
        <v>0</v>
      </c>
      <c r="N15" s="980">
        <v>0</v>
      </c>
      <c r="O15" s="979">
        <v>0</v>
      </c>
      <c r="P15" s="980">
        <f t="shared" si="2"/>
        <v>0</v>
      </c>
      <c r="R15" s="977"/>
    </row>
    <row r="16" spans="1:21" s="963" customFormat="1" ht="16.5" customHeight="1" x14ac:dyDescent="0.25">
      <c r="A16" s="963">
        <v>8</v>
      </c>
      <c r="B16" s="978" t="s">
        <v>40</v>
      </c>
      <c r="C16" s="979">
        <f t="shared" si="0"/>
        <v>4378</v>
      </c>
      <c r="D16" s="980">
        <f t="shared" si="1"/>
        <v>100</v>
      </c>
      <c r="E16" s="979">
        <v>314</v>
      </c>
      <c r="F16" s="980">
        <v>7.1722247601644584</v>
      </c>
      <c r="G16" s="979">
        <v>3139</v>
      </c>
      <c r="H16" s="980">
        <v>71.699406121516674</v>
      </c>
      <c r="I16" s="979">
        <v>233</v>
      </c>
      <c r="J16" s="980">
        <v>5.3220648698035635</v>
      </c>
      <c r="K16" s="979">
        <v>692</v>
      </c>
      <c r="L16" s="980">
        <v>15.806304248515305</v>
      </c>
      <c r="M16" s="979">
        <v>0</v>
      </c>
      <c r="N16" s="980">
        <v>0</v>
      </c>
      <c r="O16" s="979">
        <v>0</v>
      </c>
      <c r="P16" s="980">
        <f t="shared" si="2"/>
        <v>0</v>
      </c>
      <c r="R16" s="977"/>
    </row>
    <row r="17" spans="1:18" s="963" customFormat="1" ht="16.5" customHeight="1" x14ac:dyDescent="0.25">
      <c r="A17" s="963">
        <v>9</v>
      </c>
      <c r="B17" s="978" t="s">
        <v>41</v>
      </c>
      <c r="C17" s="979">
        <f t="shared" si="0"/>
        <v>11914</v>
      </c>
      <c r="D17" s="980">
        <f t="shared" si="1"/>
        <v>100</v>
      </c>
      <c r="E17" s="979">
        <v>2311</v>
      </c>
      <c r="F17" s="980">
        <v>19.397347658217225</v>
      </c>
      <c r="G17" s="979">
        <v>8425</v>
      </c>
      <c r="H17" s="980">
        <v>70.715125062951145</v>
      </c>
      <c r="I17" s="979">
        <v>1178</v>
      </c>
      <c r="J17" s="980">
        <v>9.8875272788316266</v>
      </c>
      <c r="K17" s="979">
        <v>0</v>
      </c>
      <c r="L17" s="980">
        <v>0</v>
      </c>
      <c r="M17" s="979">
        <v>0</v>
      </c>
      <c r="N17" s="980">
        <v>0</v>
      </c>
      <c r="O17" s="979">
        <v>0</v>
      </c>
      <c r="P17" s="980">
        <f t="shared" si="2"/>
        <v>0</v>
      </c>
      <c r="R17" s="977"/>
    </row>
    <row r="18" spans="1:18" s="963" customFormat="1" ht="16.5" customHeight="1" x14ac:dyDescent="0.25">
      <c r="A18" s="963">
        <v>10</v>
      </c>
      <c r="B18" s="978" t="s">
        <v>3</v>
      </c>
      <c r="C18" s="979">
        <f t="shared" si="0"/>
        <v>9406</v>
      </c>
      <c r="D18" s="980">
        <f t="shared" si="1"/>
        <v>100</v>
      </c>
      <c r="E18" s="979">
        <v>4587</v>
      </c>
      <c r="F18" s="980">
        <v>48.766744631086539</v>
      </c>
      <c r="G18" s="979">
        <v>3604</v>
      </c>
      <c r="H18" s="980">
        <v>38.315968530725073</v>
      </c>
      <c r="I18" s="979">
        <v>359</v>
      </c>
      <c r="J18" s="980">
        <v>3.8167127365511373</v>
      </c>
      <c r="K18" s="979">
        <v>856</v>
      </c>
      <c r="L18" s="980">
        <v>9.1005741016372532</v>
      </c>
      <c r="M18" s="979">
        <v>0</v>
      </c>
      <c r="N18" s="980">
        <v>0</v>
      </c>
      <c r="O18" s="979">
        <v>0</v>
      </c>
      <c r="P18" s="980">
        <f t="shared" si="2"/>
        <v>0</v>
      </c>
      <c r="R18" s="977"/>
    </row>
    <row r="19" spans="1:18" s="962" customFormat="1" ht="16.5" customHeight="1" x14ac:dyDescent="0.25">
      <c r="A19" s="962">
        <v>11</v>
      </c>
      <c r="B19" s="978" t="s">
        <v>2</v>
      </c>
      <c r="C19" s="979">
        <f t="shared" si="0"/>
        <v>6673</v>
      </c>
      <c r="D19" s="980">
        <f t="shared" si="1"/>
        <v>100</v>
      </c>
      <c r="E19" s="979">
        <v>4622</v>
      </c>
      <c r="F19" s="980">
        <v>69.264199010939606</v>
      </c>
      <c r="G19" s="979">
        <v>1292</v>
      </c>
      <c r="H19" s="980">
        <v>19.361606473849843</v>
      </c>
      <c r="I19" s="979">
        <v>321</v>
      </c>
      <c r="J19" s="980">
        <v>4.8104300914131572</v>
      </c>
      <c r="K19" s="979">
        <v>438</v>
      </c>
      <c r="L19" s="980">
        <v>6.5637644237973927</v>
      </c>
      <c r="M19" s="979">
        <v>0</v>
      </c>
      <c r="N19" s="980">
        <v>0</v>
      </c>
      <c r="O19" s="979">
        <v>0</v>
      </c>
      <c r="P19" s="980">
        <f t="shared" si="2"/>
        <v>0</v>
      </c>
      <c r="R19" s="977"/>
    </row>
    <row r="20" spans="1:18" s="962" customFormat="1" ht="16.5" customHeight="1" x14ac:dyDescent="0.25">
      <c r="A20" s="962">
        <v>12</v>
      </c>
      <c r="B20" s="978" t="s">
        <v>35</v>
      </c>
      <c r="C20" s="979">
        <f t="shared" si="0"/>
        <v>5276</v>
      </c>
      <c r="D20" s="980">
        <f t="shared" si="1"/>
        <v>100</v>
      </c>
      <c r="E20" s="979">
        <v>833</v>
      </c>
      <c r="F20" s="980">
        <v>15.788476118271419</v>
      </c>
      <c r="G20" s="979">
        <v>2590</v>
      </c>
      <c r="H20" s="980">
        <v>49.09021986353298</v>
      </c>
      <c r="I20" s="979">
        <v>1142</v>
      </c>
      <c r="J20" s="980">
        <v>21.645185746777862</v>
      </c>
      <c r="K20" s="979">
        <v>711</v>
      </c>
      <c r="L20" s="980">
        <v>13.476118271417741</v>
      </c>
      <c r="M20" s="979">
        <v>0</v>
      </c>
      <c r="N20" s="980">
        <v>0</v>
      </c>
      <c r="O20" s="979">
        <v>0</v>
      </c>
      <c r="P20" s="980">
        <f t="shared" si="2"/>
        <v>0</v>
      </c>
      <c r="R20" s="977"/>
    </row>
    <row r="21" spans="1:18" s="962" customFormat="1" ht="16.5" customHeight="1" x14ac:dyDescent="0.25">
      <c r="A21" s="962">
        <v>13</v>
      </c>
      <c r="B21" s="978" t="s">
        <v>42</v>
      </c>
      <c r="C21" s="979">
        <f t="shared" si="0"/>
        <v>10396</v>
      </c>
      <c r="D21" s="980">
        <f t="shared" si="1"/>
        <v>100</v>
      </c>
      <c r="E21" s="979">
        <v>1037</v>
      </c>
      <c r="F21" s="980">
        <v>9.9749903809157363</v>
      </c>
      <c r="G21" s="979">
        <v>6480</v>
      </c>
      <c r="H21" s="980">
        <v>62.331666025394384</v>
      </c>
      <c r="I21" s="979">
        <v>918</v>
      </c>
      <c r="J21" s="980">
        <v>8.8303193535975382</v>
      </c>
      <c r="K21" s="979">
        <v>1961</v>
      </c>
      <c r="L21" s="980">
        <v>18.863024240092344</v>
      </c>
      <c r="M21" s="979">
        <v>0</v>
      </c>
      <c r="N21" s="980">
        <v>0</v>
      </c>
      <c r="O21" s="979">
        <v>0</v>
      </c>
      <c r="P21" s="980">
        <f t="shared" si="2"/>
        <v>0</v>
      </c>
      <c r="R21" s="977"/>
    </row>
    <row r="22" spans="1:18" s="962" customFormat="1" ht="16.5" customHeight="1" x14ac:dyDescent="0.25">
      <c r="A22" s="962">
        <v>14</v>
      </c>
      <c r="B22" s="978" t="s">
        <v>43</v>
      </c>
      <c r="C22" s="979">
        <f t="shared" si="0"/>
        <v>444</v>
      </c>
      <c r="D22" s="980">
        <f t="shared" si="1"/>
        <v>100</v>
      </c>
      <c r="E22" s="979">
        <v>1</v>
      </c>
      <c r="F22" s="980">
        <v>0.22522522522522523</v>
      </c>
      <c r="G22" s="979">
        <v>199</v>
      </c>
      <c r="H22" s="980">
        <v>44.81981981981982</v>
      </c>
      <c r="I22" s="979">
        <v>90</v>
      </c>
      <c r="J22" s="980">
        <v>20.27027027027027</v>
      </c>
      <c r="K22" s="979">
        <v>154</v>
      </c>
      <c r="L22" s="980">
        <v>34.684684684684683</v>
      </c>
      <c r="M22" s="979">
        <v>0</v>
      </c>
      <c r="N22" s="980">
        <v>0</v>
      </c>
      <c r="O22" s="979">
        <v>0</v>
      </c>
      <c r="P22" s="980">
        <f t="shared" si="2"/>
        <v>0</v>
      </c>
      <c r="R22" s="977"/>
    </row>
    <row r="23" spans="1:18" s="962" customFormat="1" ht="16.5" customHeight="1" x14ac:dyDescent="0.25">
      <c r="A23" s="962">
        <v>15</v>
      </c>
      <c r="B23" s="978" t="s">
        <v>44</v>
      </c>
      <c r="C23" s="979">
        <f t="shared" si="0"/>
        <v>1336</v>
      </c>
      <c r="D23" s="980">
        <f t="shared" si="1"/>
        <v>100</v>
      </c>
      <c r="E23" s="979">
        <v>629</v>
      </c>
      <c r="F23" s="980">
        <v>47.080838323353291</v>
      </c>
      <c r="G23" s="979">
        <v>608</v>
      </c>
      <c r="H23" s="980">
        <v>45.508982035928142</v>
      </c>
      <c r="I23" s="979">
        <v>98</v>
      </c>
      <c r="J23" s="980">
        <v>7.3353293413173652</v>
      </c>
      <c r="K23" s="979">
        <v>1</v>
      </c>
      <c r="L23" s="980">
        <v>7.4850299401197612E-2</v>
      </c>
      <c r="M23" s="979">
        <v>0</v>
      </c>
      <c r="N23" s="980">
        <v>0</v>
      </c>
      <c r="O23" s="979">
        <v>0</v>
      </c>
      <c r="P23" s="980">
        <f t="shared" si="2"/>
        <v>0</v>
      </c>
      <c r="R23" s="977"/>
    </row>
    <row r="24" spans="1:18" s="962" customFormat="1" ht="16.5" customHeight="1" x14ac:dyDescent="0.25">
      <c r="A24" s="962">
        <v>16</v>
      </c>
      <c r="B24" s="978" t="s">
        <v>45</v>
      </c>
      <c r="C24" s="979">
        <f t="shared" si="0"/>
        <v>651</v>
      </c>
      <c r="D24" s="980">
        <f t="shared" si="1"/>
        <v>100</v>
      </c>
      <c r="E24" s="979">
        <v>0</v>
      </c>
      <c r="F24" s="980">
        <v>0</v>
      </c>
      <c r="G24" s="979">
        <v>651</v>
      </c>
      <c r="H24" s="980">
        <v>100</v>
      </c>
      <c r="I24" s="979">
        <v>0</v>
      </c>
      <c r="J24" s="980">
        <v>0</v>
      </c>
      <c r="K24" s="979">
        <v>0</v>
      </c>
      <c r="L24" s="980">
        <v>0</v>
      </c>
      <c r="M24" s="979">
        <v>0</v>
      </c>
      <c r="N24" s="980">
        <v>0</v>
      </c>
      <c r="O24" s="979">
        <v>0</v>
      </c>
      <c r="P24" s="980">
        <f t="shared" si="2"/>
        <v>0</v>
      </c>
      <c r="R24" s="977"/>
    </row>
    <row r="25" spans="1:18" s="962" customFormat="1" ht="16.5" customHeight="1" x14ac:dyDescent="0.25">
      <c r="A25" s="962">
        <v>17</v>
      </c>
      <c r="B25" s="978" t="s">
        <v>46</v>
      </c>
      <c r="C25" s="979">
        <f t="shared" si="0"/>
        <v>522</v>
      </c>
      <c r="D25" s="980">
        <f t="shared" si="1"/>
        <v>100</v>
      </c>
      <c r="E25" s="979">
        <v>0</v>
      </c>
      <c r="F25" s="980">
        <v>0</v>
      </c>
      <c r="G25" s="979">
        <v>492</v>
      </c>
      <c r="H25" s="980">
        <v>94.252873563218387</v>
      </c>
      <c r="I25" s="979">
        <v>30</v>
      </c>
      <c r="J25" s="980">
        <v>5.7471264367816088</v>
      </c>
      <c r="K25" s="979">
        <v>0</v>
      </c>
      <c r="L25" s="980">
        <v>0</v>
      </c>
      <c r="M25" s="979">
        <v>0</v>
      </c>
      <c r="N25" s="980">
        <v>0</v>
      </c>
      <c r="O25" s="979">
        <v>0</v>
      </c>
      <c r="P25" s="980">
        <f t="shared" si="2"/>
        <v>0</v>
      </c>
      <c r="R25" s="977"/>
    </row>
    <row r="26" spans="1:18" s="962" customFormat="1" ht="16.5" customHeight="1" x14ac:dyDescent="0.25">
      <c r="B26" s="981" t="s">
        <v>1</v>
      </c>
      <c r="C26" s="982">
        <f t="shared" si="0"/>
        <v>3</v>
      </c>
      <c r="D26" s="983">
        <f t="shared" si="1"/>
        <v>100</v>
      </c>
      <c r="E26" s="982">
        <v>2</v>
      </c>
      <c r="F26" s="983">
        <v>66.666666666666657</v>
      </c>
      <c r="G26" s="982">
        <v>1</v>
      </c>
      <c r="H26" s="983">
        <v>33.333333333333329</v>
      </c>
      <c r="I26" s="982">
        <v>0</v>
      </c>
      <c r="J26" s="983">
        <v>0</v>
      </c>
      <c r="K26" s="982">
        <v>0</v>
      </c>
      <c r="L26" s="983">
        <v>0</v>
      </c>
      <c r="M26" s="982">
        <v>0</v>
      </c>
      <c r="N26" s="983">
        <v>0</v>
      </c>
      <c r="O26" s="982">
        <v>0</v>
      </c>
      <c r="P26" s="983">
        <f t="shared" si="2"/>
        <v>0</v>
      </c>
      <c r="R26" s="977"/>
    </row>
    <row r="27" spans="1:18" s="1291" customFormat="1" x14ac:dyDescent="0.25">
      <c r="B27" s="1292" t="s">
        <v>0</v>
      </c>
      <c r="C27" s="1293">
        <f>SUM(C9:C26)</f>
        <v>81669</v>
      </c>
      <c r="D27" s="1294">
        <f>C27/$C27*100</f>
        <v>100</v>
      </c>
      <c r="E27" s="1295">
        <f>SUM(E9:E26)</f>
        <v>20920</v>
      </c>
      <c r="F27" s="1296">
        <f>E27/$C27*100</f>
        <v>25.615594656479203</v>
      </c>
      <c r="G27" s="1295">
        <f>SUM(G9:G26)</f>
        <v>45540</v>
      </c>
      <c r="H27" s="1296">
        <f>G27/$C27*100</f>
        <v>55.761672115490576</v>
      </c>
      <c r="I27" s="1295">
        <f>SUM(I9:I26)</f>
        <v>7682</v>
      </c>
      <c r="J27" s="1296">
        <f>I27/$C27*100</f>
        <v>9.4062618619059855</v>
      </c>
      <c r="K27" s="1295">
        <f>SUM(K9:K26)</f>
        <v>7479</v>
      </c>
      <c r="L27" s="1296">
        <f>K27/$C27*100</f>
        <v>9.1576975351724634</v>
      </c>
      <c r="M27" s="1295">
        <f>SUM(M9:M26)</f>
        <v>48</v>
      </c>
      <c r="N27" s="1296">
        <f>M27/$C27*100</f>
        <v>5.8773830951768725E-2</v>
      </c>
      <c r="O27" s="1295">
        <f>SUM(O9:O26)</f>
        <v>0</v>
      </c>
      <c r="P27" s="1296">
        <f>O27/$C27*100</f>
        <v>0</v>
      </c>
    </row>
    <row r="28" spans="1:18" s="961" customFormat="1" hidden="1" x14ac:dyDescent="0.25">
      <c r="A28" s="964">
        <v>18</v>
      </c>
      <c r="B28" s="964" t="s">
        <v>39</v>
      </c>
      <c r="C28" s="984"/>
      <c r="D28" s="985"/>
      <c r="E28" s="984"/>
      <c r="F28" s="985"/>
      <c r="G28" s="984"/>
      <c r="H28" s="985"/>
      <c r="I28" s="984"/>
      <c r="J28" s="985"/>
      <c r="K28" s="984"/>
      <c r="L28" s="985"/>
      <c r="M28" s="984"/>
      <c r="N28" s="985"/>
      <c r="O28" s="984"/>
      <c r="P28" s="985"/>
    </row>
    <row r="29" spans="1:18" s="987" customFormat="1" hidden="1" x14ac:dyDescent="0.25">
      <c r="A29" s="964">
        <v>19</v>
      </c>
      <c r="B29" s="964" t="s">
        <v>47</v>
      </c>
      <c r="C29" s="986"/>
      <c r="D29" s="986"/>
      <c r="E29" s="986"/>
      <c r="F29" s="986"/>
      <c r="G29" s="986"/>
      <c r="H29" s="986"/>
      <c r="I29" s="986"/>
      <c r="K29" s="986"/>
      <c r="L29" s="986"/>
      <c r="M29" s="986"/>
      <c r="N29" s="986"/>
      <c r="O29" s="986"/>
      <c r="P29" s="986"/>
    </row>
    <row r="30" spans="1:18" hidden="1" x14ac:dyDescent="0.25"/>
    <row r="31" spans="1:18" hidden="1" x14ac:dyDescent="0.25">
      <c r="B31" s="960"/>
      <c r="M31" s="960"/>
      <c r="N31" s="960"/>
    </row>
    <row r="32" spans="1:18" hidden="1" x14ac:dyDescent="0.25">
      <c r="B32" s="960"/>
      <c r="D32" s="960"/>
      <c r="M32" s="960"/>
      <c r="N32" s="960"/>
    </row>
    <row r="33" spans="2:14" hidden="1" x14ac:dyDescent="0.25">
      <c r="B33" s="960"/>
      <c r="D33" s="960"/>
      <c r="M33" s="960"/>
      <c r="N33" s="960"/>
    </row>
    <row r="34" spans="2:14" hidden="1" x14ac:dyDescent="0.25">
      <c r="B34" s="960"/>
      <c r="D34" s="960"/>
      <c r="M34" s="960"/>
      <c r="N34" s="960"/>
    </row>
    <row r="35" spans="2:14" hidden="1" x14ac:dyDescent="0.25">
      <c r="B35" s="960"/>
      <c r="D35" s="960"/>
      <c r="M35" s="960"/>
      <c r="N35" s="960"/>
    </row>
    <row r="36" spans="2:14" hidden="1" x14ac:dyDescent="0.25">
      <c r="B36" s="960"/>
      <c r="D36" s="960"/>
      <c r="M36" s="960"/>
      <c r="N36" s="960"/>
    </row>
    <row r="37" spans="2:14" hidden="1" x14ac:dyDescent="0.25">
      <c r="B37" s="960"/>
      <c r="D37" s="960"/>
      <c r="M37" s="960"/>
      <c r="N37" s="960"/>
    </row>
    <row r="38" spans="2:14" hidden="1" x14ac:dyDescent="0.25">
      <c r="B38" s="960"/>
      <c r="D38" s="960"/>
      <c r="M38" s="960"/>
      <c r="N38" s="960"/>
    </row>
    <row r="39" spans="2:14" hidden="1" x14ac:dyDescent="0.25">
      <c r="B39" s="960"/>
      <c r="D39" s="960"/>
      <c r="M39" s="960"/>
      <c r="N39" s="960"/>
    </row>
    <row r="40" spans="2:14" hidden="1" x14ac:dyDescent="0.25">
      <c r="B40" s="960"/>
      <c r="D40" s="960"/>
      <c r="M40" s="960"/>
      <c r="N40" s="960"/>
    </row>
    <row r="41" spans="2:14" x14ac:dyDescent="0.25">
      <c r="B41" s="960"/>
      <c r="D41" s="960"/>
      <c r="M41" s="960"/>
      <c r="N41" s="960"/>
    </row>
    <row r="42" spans="2:14" s="1331" customFormat="1" x14ac:dyDescent="0.25">
      <c r="B42" s="960"/>
      <c r="D42" s="960"/>
      <c r="M42" s="960"/>
      <c r="N42" s="960"/>
    </row>
    <row r="43" spans="2:14" s="1224" customFormat="1" x14ac:dyDescent="0.25">
      <c r="B43" s="964"/>
      <c r="D43" s="964"/>
      <c r="M43" s="964"/>
      <c r="N43" s="964"/>
    </row>
    <row r="44" spans="2:14" s="1224" customFormat="1" x14ac:dyDescent="0.25">
      <c r="D44" s="964"/>
      <c r="M44" s="964"/>
      <c r="N44" s="964"/>
    </row>
    <row r="45" spans="2:14" s="1224" customFormat="1" x14ac:dyDescent="0.25">
      <c r="B45" s="1224" t="s">
        <v>39</v>
      </c>
      <c r="D45" s="964"/>
      <c r="G45" s="1224">
        <f>IFERROR(GETPIVOTDATA("ID PRESTACION
COUNT",#REF!,"CCAA",$B45,"Grado Resuelto",$B$1,"Subtipo",G$1),0)</f>
        <v>0</v>
      </c>
      <c r="M45" s="964"/>
      <c r="N45" s="964"/>
    </row>
    <row r="46" spans="2:14" s="1224" customFormat="1" x14ac:dyDescent="0.25">
      <c r="B46" s="1224" t="s">
        <v>47</v>
      </c>
      <c r="D46" s="964"/>
      <c r="G46" s="1224">
        <f>IFERROR(GETPIVOTDATA("ID PRESTACION
COUNT",#REF!,"CCAA",$B46,"Grado Resuelto",$B$1,"Subtipo",G$1),0)</f>
        <v>0</v>
      </c>
      <c r="M46" s="964"/>
      <c r="N46" s="964"/>
    </row>
    <row r="47" spans="2:14" s="1224" customFormat="1" x14ac:dyDescent="0.25">
      <c r="D47" s="964"/>
      <c r="M47" s="964"/>
      <c r="N47" s="964"/>
    </row>
    <row r="48" spans="2:14" s="1331" customFormat="1" x14ac:dyDescent="0.25">
      <c r="D48" s="960"/>
    </row>
    <row r="49" spans="4:4" s="1331" customFormat="1" x14ac:dyDescent="0.25">
      <c r="D49" s="960"/>
    </row>
    <row r="50" spans="4:4" x14ac:dyDescent="0.25">
      <c r="D50" s="960"/>
    </row>
    <row r="51" spans="4:4" x14ac:dyDescent="0.25">
      <c r="D51" s="960"/>
    </row>
    <row r="52" spans="4:4" x14ac:dyDescent="0.25">
      <c r="D52" s="960"/>
    </row>
    <row r="53" spans="4:4" x14ac:dyDescent="0.25">
      <c r="D53" s="960"/>
    </row>
    <row r="54" spans="4:4" x14ac:dyDescent="0.25">
      <c r="D54" s="960"/>
    </row>
    <row r="55" spans="4:4" x14ac:dyDescent="0.25">
      <c r="D55" s="960"/>
    </row>
    <row r="56" spans="4:4" x14ac:dyDescent="0.25">
      <c r="D56" s="960"/>
    </row>
    <row r="57" spans="4:4" x14ac:dyDescent="0.25">
      <c r="D57" s="960"/>
    </row>
    <row r="58" spans="4:4" x14ac:dyDescent="0.25">
      <c r="D58" s="960"/>
    </row>
    <row r="59" spans="4:4" x14ac:dyDescent="0.25">
      <c r="D59" s="960"/>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horizontalDpi="300" verticalDpi="300" r:id="rId1"/>
  <headerFooter alignWithMargins="0"/>
  <colBreaks count="1" manualBreakCount="1">
    <brk id="16" max="1048575" man="1"/>
  </colBreaks>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Hoja49">
    <tabColor theme="0"/>
    <pageSetUpPr fitToPage="1"/>
  </sheetPr>
  <dimension ref="A1:U59"/>
  <sheetViews>
    <sheetView zoomScale="110" zoomScaleNormal="110" workbookViewId="0"/>
  </sheetViews>
  <sheetFormatPr baseColWidth="10" defaultColWidth="11.453125" defaultRowHeight="14.5" x14ac:dyDescent="0.25"/>
  <cols>
    <col min="1" max="1" width="0.54296875" style="988" customWidth="1"/>
    <col min="2" max="2" width="26.54296875" style="988" bestFit="1" customWidth="1"/>
    <col min="3" max="3" width="7.81640625" style="988" customWidth="1"/>
    <col min="4" max="4" width="7.453125" style="988" bestFit="1" customWidth="1"/>
    <col min="5" max="5" width="8.54296875" style="988" customWidth="1"/>
    <col min="6" max="6" width="7.453125" style="988" bestFit="1" customWidth="1"/>
    <col min="7" max="7" width="8.26953125" style="988" customWidth="1"/>
    <col min="8" max="8" width="7" style="988" bestFit="1" customWidth="1"/>
    <col min="9" max="9" width="9.7265625" style="988" customWidth="1"/>
    <col min="10" max="10" width="7.453125" style="988" bestFit="1" customWidth="1"/>
    <col min="11" max="11" width="7" style="988" customWidth="1"/>
    <col min="12" max="12" width="6" style="988" customWidth="1"/>
    <col min="13" max="13" width="7.1796875" style="988" customWidth="1"/>
    <col min="14" max="14" width="6" style="988" customWidth="1"/>
    <col min="15" max="15" width="7.1796875" style="988" customWidth="1"/>
    <col min="16" max="16" width="7.26953125" style="988" customWidth="1"/>
    <col min="17" max="16384" width="11.453125" style="988"/>
  </cols>
  <sheetData>
    <row r="1" spans="1:21" s="960" customFormat="1" ht="12.75" customHeight="1" x14ac:dyDescent="0.25">
      <c r="B1" s="960" t="s">
        <v>48</v>
      </c>
      <c r="E1" s="964" t="s">
        <v>194</v>
      </c>
      <c r="F1" s="964"/>
      <c r="G1" s="964" t="s">
        <v>195</v>
      </c>
      <c r="H1" s="964"/>
      <c r="I1" s="964" t="s">
        <v>196</v>
      </c>
      <c r="J1" s="964"/>
      <c r="K1" s="964" t="s">
        <v>197</v>
      </c>
      <c r="L1" s="964"/>
      <c r="M1" s="964" t="s">
        <v>198</v>
      </c>
      <c r="N1" s="964"/>
      <c r="O1" s="964" t="s">
        <v>199</v>
      </c>
    </row>
    <row r="2" spans="1:21" s="965" customFormat="1" ht="48" customHeight="1" x14ac:dyDescent="0.35">
      <c r="B2" s="966"/>
      <c r="C2" s="966"/>
      <c r="D2" s="966"/>
      <c r="E2" s="966"/>
      <c r="F2" s="966"/>
      <c r="G2" s="966"/>
      <c r="H2" s="966"/>
    </row>
    <row r="3" spans="1:21" s="967" customFormat="1" ht="21" x14ac:dyDescent="0.25">
      <c r="B3" s="1499" t="s">
        <v>441</v>
      </c>
      <c r="C3" s="1499"/>
      <c r="D3" s="1499"/>
      <c r="E3" s="1499"/>
      <c r="F3" s="1499"/>
      <c r="G3" s="1499"/>
      <c r="H3" s="1499"/>
      <c r="I3" s="1499"/>
      <c r="J3" s="1499"/>
      <c r="K3" s="1499"/>
      <c r="L3" s="1499"/>
      <c r="M3" s="1499"/>
      <c r="N3" s="1499"/>
      <c r="O3" s="1499"/>
      <c r="P3" s="1499"/>
    </row>
    <row r="4" spans="1:21" s="967" customFormat="1" ht="15.5" x14ac:dyDescent="0.25">
      <c r="B4" s="1420" t="str">
        <f>porsaad!$B$6</f>
        <v>Situación a 30 de noviembre de 2024</v>
      </c>
      <c r="C4" s="1420"/>
      <c r="D4" s="1420"/>
      <c r="E4" s="1420"/>
      <c r="F4" s="1420"/>
      <c r="G4" s="1420"/>
      <c r="H4" s="1420"/>
      <c r="I4" s="1420"/>
      <c r="J4" s="1420"/>
      <c r="K4" s="1420"/>
      <c r="L4" s="1420"/>
      <c r="M4" s="1420"/>
      <c r="N4" s="1420"/>
      <c r="O4" s="1420"/>
      <c r="P4" s="1420"/>
      <c r="Q4" s="968"/>
      <c r="R4" s="968"/>
      <c r="S4" s="968"/>
      <c r="T4" s="968"/>
      <c r="U4" s="968"/>
    </row>
    <row r="5" spans="1:21" s="969" customFormat="1" ht="7.5" customHeight="1" x14ac:dyDescent="0.25">
      <c r="B5" s="970"/>
      <c r="C5" s="969" t="s">
        <v>194</v>
      </c>
      <c r="E5" s="969" t="s">
        <v>195</v>
      </c>
      <c r="G5" s="969" t="s">
        <v>196</v>
      </c>
      <c r="I5" s="969" t="s">
        <v>197</v>
      </c>
      <c r="K5" s="964" t="s">
        <v>198</v>
      </c>
      <c r="M5" s="964" t="s">
        <v>199</v>
      </c>
      <c r="O5" s="964" t="s">
        <v>199</v>
      </c>
    </row>
    <row r="6" spans="1:21" s="967" customFormat="1" ht="15" customHeight="1" x14ac:dyDescent="0.25">
      <c r="B6" s="971"/>
      <c r="C6" s="1621" t="s">
        <v>200</v>
      </c>
      <c r="D6" s="1622"/>
      <c r="E6" s="1622"/>
      <c r="F6" s="1622"/>
      <c r="G6" s="1622"/>
      <c r="H6" s="1622"/>
      <c r="I6" s="1622"/>
      <c r="J6" s="1622"/>
      <c r="K6" s="1622"/>
      <c r="L6" s="1622"/>
      <c r="M6" s="1622"/>
      <c r="N6" s="1622"/>
      <c r="O6" s="1622"/>
      <c r="P6" s="1623"/>
    </row>
    <row r="7" spans="1:21" s="967" customFormat="1" ht="57" customHeight="1" x14ac:dyDescent="0.25">
      <c r="B7" s="1624" t="s">
        <v>12</v>
      </c>
      <c r="C7" s="1626" t="s">
        <v>0</v>
      </c>
      <c r="D7" s="1627"/>
      <c r="E7" s="1619" t="s">
        <v>201</v>
      </c>
      <c r="F7" s="1628"/>
      <c r="G7" s="1629" t="s">
        <v>202</v>
      </c>
      <c r="H7" s="1630"/>
      <c r="I7" s="1629" t="s">
        <v>203</v>
      </c>
      <c r="J7" s="1630"/>
      <c r="K7" s="1629" t="s">
        <v>204</v>
      </c>
      <c r="L7" s="1630"/>
      <c r="M7" s="1629" t="s">
        <v>205</v>
      </c>
      <c r="N7" s="1630"/>
      <c r="O7" s="1619" t="s">
        <v>206</v>
      </c>
      <c r="P7" s="1620"/>
    </row>
    <row r="8" spans="1:21" s="972" customFormat="1" ht="12" customHeight="1" x14ac:dyDescent="0.25">
      <c r="B8" s="1625"/>
      <c r="C8" s="990" t="s">
        <v>9</v>
      </c>
      <c r="D8" s="990" t="s">
        <v>28</v>
      </c>
      <c r="E8" s="990" t="s">
        <v>9</v>
      </c>
      <c r="F8" s="990" t="s">
        <v>28</v>
      </c>
      <c r="G8" s="990" t="s">
        <v>9</v>
      </c>
      <c r="H8" s="990" t="s">
        <v>28</v>
      </c>
      <c r="I8" s="990" t="s">
        <v>9</v>
      </c>
      <c r="J8" s="989" t="s">
        <v>28</v>
      </c>
      <c r="K8" s="992" t="s">
        <v>9</v>
      </c>
      <c r="L8" s="989" t="s">
        <v>28</v>
      </c>
      <c r="M8" s="991" t="s">
        <v>9</v>
      </c>
      <c r="N8" s="990" t="s">
        <v>28</v>
      </c>
      <c r="O8" s="990" t="s">
        <v>9</v>
      </c>
      <c r="P8" s="989" t="s">
        <v>28</v>
      </c>
      <c r="R8" s="973"/>
    </row>
    <row r="9" spans="1:21" s="961" customFormat="1" ht="16.5" customHeight="1" x14ac:dyDescent="0.25">
      <c r="A9" s="961">
        <v>1</v>
      </c>
      <c r="B9" s="974" t="s">
        <v>8</v>
      </c>
      <c r="C9" s="975">
        <f>E9+G9+I9+K9+M9+O9</f>
        <v>120</v>
      </c>
      <c r="D9" s="976">
        <f>IFERROR(C9/$C9*100,"-")</f>
        <v>100</v>
      </c>
      <c r="E9" s="975">
        <v>0</v>
      </c>
      <c r="F9" s="976">
        <v>0</v>
      </c>
      <c r="G9" s="975">
        <v>9</v>
      </c>
      <c r="H9" s="976">
        <v>7.5</v>
      </c>
      <c r="I9" s="975">
        <v>111</v>
      </c>
      <c r="J9" s="976">
        <v>92.5</v>
      </c>
      <c r="K9" s="975">
        <v>0</v>
      </c>
      <c r="L9" s="976">
        <v>0</v>
      </c>
      <c r="M9" s="975">
        <v>0</v>
      </c>
      <c r="N9" s="976">
        <v>0</v>
      </c>
      <c r="O9" s="975">
        <v>0</v>
      </c>
      <c r="P9" s="976">
        <f>IFERROR(O9/$C9*100,"-")</f>
        <v>0</v>
      </c>
      <c r="R9" s="977"/>
    </row>
    <row r="10" spans="1:21" s="962" customFormat="1" ht="16.5" customHeight="1" x14ac:dyDescent="0.25">
      <c r="A10" s="962">
        <v>2</v>
      </c>
      <c r="B10" s="978" t="s">
        <v>7</v>
      </c>
      <c r="C10" s="979">
        <f t="shared" ref="C10:C26" si="0">E10+G10+I10+K10+M10+O10</f>
        <v>1725</v>
      </c>
      <c r="D10" s="980">
        <f t="shared" ref="D10:D26" si="1">IFERROR(C10/$C10*100,"-")</f>
        <v>100</v>
      </c>
      <c r="E10" s="979">
        <v>0</v>
      </c>
      <c r="F10" s="980">
        <v>0</v>
      </c>
      <c r="G10" s="979">
        <v>43</v>
      </c>
      <c r="H10" s="980">
        <v>2.4927536231884058</v>
      </c>
      <c r="I10" s="979">
        <v>1682</v>
      </c>
      <c r="J10" s="980">
        <v>97.507246376811594</v>
      </c>
      <c r="K10" s="979">
        <v>0</v>
      </c>
      <c r="L10" s="980">
        <v>0</v>
      </c>
      <c r="M10" s="979">
        <v>0</v>
      </c>
      <c r="N10" s="980">
        <v>0</v>
      </c>
      <c r="O10" s="979">
        <v>0</v>
      </c>
      <c r="P10" s="980">
        <f t="shared" ref="P10:P26" si="2">IFERROR(O10/$C10*100,"-")</f>
        <v>0</v>
      </c>
      <c r="R10" s="977"/>
    </row>
    <row r="11" spans="1:21" s="962" customFormat="1" ht="16.5" customHeight="1" x14ac:dyDescent="0.25">
      <c r="A11" s="962">
        <v>3</v>
      </c>
      <c r="B11" s="978" t="s">
        <v>37</v>
      </c>
      <c r="C11" s="979">
        <f t="shared" si="0"/>
        <v>1512</v>
      </c>
      <c r="D11" s="980">
        <f t="shared" si="1"/>
        <v>100</v>
      </c>
      <c r="E11" s="979">
        <v>122</v>
      </c>
      <c r="F11" s="980">
        <v>8.0687830687830679</v>
      </c>
      <c r="G11" s="979">
        <v>20</v>
      </c>
      <c r="H11" s="980">
        <v>1.3227513227513228</v>
      </c>
      <c r="I11" s="979">
        <v>140</v>
      </c>
      <c r="J11" s="980">
        <v>9.2592592592592595</v>
      </c>
      <c r="K11" s="979">
        <v>1054</v>
      </c>
      <c r="L11" s="980">
        <v>69.708994708994709</v>
      </c>
      <c r="M11" s="979">
        <v>176</v>
      </c>
      <c r="N11" s="980">
        <v>11.640211640211639</v>
      </c>
      <c r="O11" s="979">
        <v>0</v>
      </c>
      <c r="P11" s="980">
        <f t="shared" si="2"/>
        <v>0</v>
      </c>
      <c r="R11" s="977"/>
    </row>
    <row r="12" spans="1:21" s="962" customFormat="1" ht="16.5" customHeight="1" x14ac:dyDescent="0.25">
      <c r="A12" s="962">
        <v>4</v>
      </c>
      <c r="B12" s="978" t="s">
        <v>38</v>
      </c>
      <c r="C12" s="979">
        <f t="shared" si="0"/>
        <v>46</v>
      </c>
      <c r="D12" s="980">
        <f t="shared" si="1"/>
        <v>100</v>
      </c>
      <c r="E12" s="979">
        <v>0</v>
      </c>
      <c r="F12" s="980">
        <v>0</v>
      </c>
      <c r="G12" s="979">
        <v>0</v>
      </c>
      <c r="H12" s="980">
        <v>0</v>
      </c>
      <c r="I12" s="979">
        <v>46</v>
      </c>
      <c r="J12" s="980">
        <v>100</v>
      </c>
      <c r="K12" s="979">
        <v>0</v>
      </c>
      <c r="L12" s="980">
        <v>0</v>
      </c>
      <c r="M12" s="979">
        <v>0</v>
      </c>
      <c r="N12" s="980">
        <v>0</v>
      </c>
      <c r="O12" s="979">
        <v>0</v>
      </c>
      <c r="P12" s="980">
        <f t="shared" si="2"/>
        <v>0</v>
      </c>
      <c r="R12" s="977"/>
    </row>
    <row r="13" spans="1:21" s="962" customFormat="1" ht="16.5" customHeight="1" x14ac:dyDescent="0.25">
      <c r="A13" s="962">
        <v>5</v>
      </c>
      <c r="B13" s="978" t="s">
        <v>6</v>
      </c>
      <c r="C13" s="979">
        <f t="shared" si="0"/>
        <v>5812</v>
      </c>
      <c r="D13" s="980">
        <f t="shared" si="1"/>
        <v>100</v>
      </c>
      <c r="E13" s="979">
        <v>4212</v>
      </c>
      <c r="F13" s="980">
        <v>72.470750172057805</v>
      </c>
      <c r="G13" s="979">
        <v>4</v>
      </c>
      <c r="H13" s="980">
        <v>6.8823124569855468E-2</v>
      </c>
      <c r="I13" s="979">
        <v>520</v>
      </c>
      <c r="J13" s="980">
        <v>8.9470061940812116</v>
      </c>
      <c r="K13" s="979">
        <v>1075</v>
      </c>
      <c r="L13" s="980">
        <v>18.496214728148658</v>
      </c>
      <c r="M13" s="979">
        <v>1</v>
      </c>
      <c r="N13" s="980">
        <v>1.7205781142463867E-2</v>
      </c>
      <c r="O13" s="979">
        <v>0</v>
      </c>
      <c r="P13" s="980">
        <f t="shared" si="2"/>
        <v>0</v>
      </c>
      <c r="R13" s="977"/>
    </row>
    <row r="14" spans="1:21" s="962" customFormat="1" ht="16.5" customHeight="1" x14ac:dyDescent="0.25">
      <c r="A14" s="962">
        <v>6</v>
      </c>
      <c r="B14" s="978" t="s">
        <v>5</v>
      </c>
      <c r="C14" s="979">
        <f t="shared" si="0"/>
        <v>1</v>
      </c>
      <c r="D14" s="980">
        <f t="shared" si="1"/>
        <v>100</v>
      </c>
      <c r="E14" s="979">
        <v>0</v>
      </c>
      <c r="F14" s="980">
        <v>0</v>
      </c>
      <c r="G14" s="979">
        <v>0</v>
      </c>
      <c r="H14" s="980">
        <v>0</v>
      </c>
      <c r="I14" s="979">
        <v>1</v>
      </c>
      <c r="J14" s="980">
        <v>100</v>
      </c>
      <c r="K14" s="979">
        <v>0</v>
      </c>
      <c r="L14" s="980">
        <v>0</v>
      </c>
      <c r="M14" s="979">
        <v>0</v>
      </c>
      <c r="N14" s="980">
        <v>0</v>
      </c>
      <c r="O14" s="979">
        <v>0</v>
      </c>
      <c r="P14" s="980">
        <f t="shared" si="2"/>
        <v>0</v>
      </c>
      <c r="R14" s="977"/>
    </row>
    <row r="15" spans="1:21" s="963" customFormat="1" ht="16.5" customHeight="1" x14ac:dyDescent="0.25">
      <c r="A15" s="963">
        <v>7</v>
      </c>
      <c r="B15" s="978" t="s">
        <v>4</v>
      </c>
      <c r="C15" s="979">
        <f t="shared" si="0"/>
        <v>20154</v>
      </c>
      <c r="D15" s="980">
        <f t="shared" si="1"/>
        <v>100</v>
      </c>
      <c r="E15" s="979">
        <v>8180</v>
      </c>
      <c r="F15" s="980">
        <v>40.587476431477619</v>
      </c>
      <c r="G15" s="979">
        <v>0</v>
      </c>
      <c r="H15" s="980">
        <v>0</v>
      </c>
      <c r="I15" s="979">
        <v>10334</v>
      </c>
      <c r="J15" s="980">
        <v>51.275181105487746</v>
      </c>
      <c r="K15" s="979">
        <v>1640</v>
      </c>
      <c r="L15" s="980">
        <v>8.1373424630346332</v>
      </c>
      <c r="M15" s="979">
        <v>0</v>
      </c>
      <c r="N15" s="980">
        <v>0</v>
      </c>
      <c r="O15" s="979">
        <v>0</v>
      </c>
      <c r="P15" s="980">
        <f t="shared" si="2"/>
        <v>0</v>
      </c>
      <c r="R15" s="977"/>
    </row>
    <row r="16" spans="1:21" s="963" customFormat="1" ht="16.5" customHeight="1" x14ac:dyDescent="0.25">
      <c r="A16" s="963">
        <v>8</v>
      </c>
      <c r="B16" s="978" t="s">
        <v>40</v>
      </c>
      <c r="C16" s="979">
        <f t="shared" si="0"/>
        <v>3245</v>
      </c>
      <c r="D16" s="980">
        <f t="shared" si="1"/>
        <v>100</v>
      </c>
      <c r="E16" s="979">
        <v>623</v>
      </c>
      <c r="F16" s="980">
        <v>19.198767334360557</v>
      </c>
      <c r="G16" s="979">
        <v>1797</v>
      </c>
      <c r="H16" s="980">
        <v>55.377503852080125</v>
      </c>
      <c r="I16" s="979">
        <v>131</v>
      </c>
      <c r="J16" s="980">
        <v>4.036979969183359</v>
      </c>
      <c r="K16" s="979">
        <v>694</v>
      </c>
      <c r="L16" s="980">
        <v>21.386748844375962</v>
      </c>
      <c r="M16" s="979">
        <v>0</v>
      </c>
      <c r="N16" s="980">
        <v>0</v>
      </c>
      <c r="O16" s="979">
        <v>0</v>
      </c>
      <c r="P16" s="980">
        <f t="shared" si="2"/>
        <v>0</v>
      </c>
      <c r="R16" s="977"/>
    </row>
    <row r="17" spans="1:18" s="963" customFormat="1" ht="16.5" customHeight="1" x14ac:dyDescent="0.25">
      <c r="A17" s="963">
        <v>9</v>
      </c>
      <c r="B17" s="978" t="s">
        <v>41</v>
      </c>
      <c r="C17" s="979">
        <f t="shared" si="0"/>
        <v>5743</v>
      </c>
      <c r="D17" s="980">
        <f t="shared" si="1"/>
        <v>100</v>
      </c>
      <c r="E17" s="979">
        <v>5099</v>
      </c>
      <c r="F17" s="980">
        <v>88.786348598293571</v>
      </c>
      <c r="G17" s="979">
        <v>4</v>
      </c>
      <c r="H17" s="980">
        <v>6.9650008706251099E-2</v>
      </c>
      <c r="I17" s="979">
        <v>640</v>
      </c>
      <c r="J17" s="980">
        <v>11.144001393000174</v>
      </c>
      <c r="K17" s="979">
        <v>0</v>
      </c>
      <c r="L17" s="980">
        <v>0</v>
      </c>
      <c r="M17" s="979">
        <v>0</v>
      </c>
      <c r="N17" s="980">
        <v>0</v>
      </c>
      <c r="O17" s="979">
        <v>0</v>
      </c>
      <c r="P17" s="980">
        <f t="shared" si="2"/>
        <v>0</v>
      </c>
      <c r="R17" s="977"/>
    </row>
    <row r="18" spans="1:18" s="963" customFormat="1" ht="16.5" customHeight="1" x14ac:dyDescent="0.25">
      <c r="A18" s="963">
        <v>10</v>
      </c>
      <c r="B18" s="978" t="s">
        <v>3</v>
      </c>
      <c r="C18" s="979">
        <f t="shared" si="0"/>
        <v>7769</v>
      </c>
      <c r="D18" s="980">
        <f t="shared" si="1"/>
        <v>100</v>
      </c>
      <c r="E18" s="979">
        <v>5701</v>
      </c>
      <c r="F18" s="980">
        <v>73.381387565967302</v>
      </c>
      <c r="G18" s="979">
        <v>1363</v>
      </c>
      <c r="H18" s="980">
        <v>17.544085467885186</v>
      </c>
      <c r="I18" s="979">
        <v>110</v>
      </c>
      <c r="J18" s="980">
        <v>1.4158836401081221</v>
      </c>
      <c r="K18" s="979">
        <v>595</v>
      </c>
      <c r="L18" s="980">
        <v>7.6586433260393871</v>
      </c>
      <c r="M18" s="979">
        <v>0</v>
      </c>
      <c r="N18" s="980">
        <v>0</v>
      </c>
      <c r="O18" s="979">
        <v>0</v>
      </c>
      <c r="P18" s="980">
        <f t="shared" si="2"/>
        <v>0</v>
      </c>
      <c r="R18" s="977"/>
    </row>
    <row r="19" spans="1:18" s="962" customFormat="1" ht="16.5" customHeight="1" x14ac:dyDescent="0.25">
      <c r="A19" s="962">
        <v>11</v>
      </c>
      <c r="B19" s="978" t="s">
        <v>2</v>
      </c>
      <c r="C19" s="979">
        <f t="shared" si="0"/>
        <v>7377</v>
      </c>
      <c r="D19" s="980">
        <f t="shared" si="1"/>
        <v>100</v>
      </c>
      <c r="E19" s="979">
        <v>6413</v>
      </c>
      <c r="F19" s="980">
        <v>86.932357326826633</v>
      </c>
      <c r="G19" s="979">
        <v>0</v>
      </c>
      <c r="H19" s="980">
        <v>0</v>
      </c>
      <c r="I19" s="979">
        <v>283</v>
      </c>
      <c r="J19" s="980">
        <v>3.8362477972075371</v>
      </c>
      <c r="K19" s="979">
        <v>681</v>
      </c>
      <c r="L19" s="980">
        <v>9.2313948759658402</v>
      </c>
      <c r="M19" s="979">
        <v>0</v>
      </c>
      <c r="N19" s="980">
        <v>0</v>
      </c>
      <c r="O19" s="979">
        <v>0</v>
      </c>
      <c r="P19" s="980">
        <f t="shared" si="2"/>
        <v>0</v>
      </c>
      <c r="R19" s="977"/>
    </row>
    <row r="20" spans="1:18" s="962" customFormat="1" ht="16.5" customHeight="1" x14ac:dyDescent="0.25">
      <c r="A20" s="962">
        <v>12</v>
      </c>
      <c r="B20" s="978" t="s">
        <v>35</v>
      </c>
      <c r="C20" s="979">
        <f t="shared" si="0"/>
        <v>5063</v>
      </c>
      <c r="D20" s="980">
        <f t="shared" si="1"/>
        <v>100</v>
      </c>
      <c r="E20" s="979">
        <v>1677</v>
      </c>
      <c r="F20" s="980">
        <v>33.122654552636774</v>
      </c>
      <c r="G20" s="979">
        <v>34</v>
      </c>
      <c r="H20" s="980">
        <v>0.67153861347027455</v>
      </c>
      <c r="I20" s="979">
        <v>1681</v>
      </c>
      <c r="J20" s="980">
        <v>33.201659095397986</v>
      </c>
      <c r="K20" s="979">
        <v>1671</v>
      </c>
      <c r="L20" s="980">
        <v>33.004147738494964</v>
      </c>
      <c r="M20" s="979">
        <v>0</v>
      </c>
      <c r="N20" s="980">
        <v>0</v>
      </c>
      <c r="O20" s="979">
        <v>0</v>
      </c>
      <c r="P20" s="980">
        <f t="shared" si="2"/>
        <v>0</v>
      </c>
      <c r="R20" s="977"/>
    </row>
    <row r="21" spans="1:18" s="962" customFormat="1" ht="16.5" customHeight="1" x14ac:dyDescent="0.25">
      <c r="A21" s="962">
        <v>13</v>
      </c>
      <c r="B21" s="978" t="s">
        <v>42</v>
      </c>
      <c r="C21" s="979">
        <f t="shared" si="0"/>
        <v>4969</v>
      </c>
      <c r="D21" s="980">
        <f t="shared" si="1"/>
        <v>100</v>
      </c>
      <c r="E21" s="979">
        <v>1110</v>
      </c>
      <c r="F21" s="980">
        <v>22.338498691889715</v>
      </c>
      <c r="G21" s="979">
        <v>4</v>
      </c>
      <c r="H21" s="980">
        <v>8.0499094385188166E-2</v>
      </c>
      <c r="I21" s="979">
        <v>432</v>
      </c>
      <c r="J21" s="980">
        <v>8.6939021936003229</v>
      </c>
      <c r="K21" s="979">
        <v>3423</v>
      </c>
      <c r="L21" s="980">
        <v>68.887100020124763</v>
      </c>
      <c r="M21" s="979">
        <v>0</v>
      </c>
      <c r="N21" s="980">
        <v>0</v>
      </c>
      <c r="O21" s="979">
        <v>0</v>
      </c>
      <c r="P21" s="980">
        <f t="shared" si="2"/>
        <v>0</v>
      </c>
      <c r="R21" s="977"/>
    </row>
    <row r="22" spans="1:18" s="962" customFormat="1" ht="16.5" customHeight="1" x14ac:dyDescent="0.25">
      <c r="A22" s="962">
        <v>14</v>
      </c>
      <c r="B22" s="978" t="s">
        <v>43</v>
      </c>
      <c r="C22" s="979">
        <f t="shared" si="0"/>
        <v>183</v>
      </c>
      <c r="D22" s="980">
        <f t="shared" si="1"/>
        <v>100</v>
      </c>
      <c r="E22" s="979">
        <v>0</v>
      </c>
      <c r="F22" s="980">
        <v>0</v>
      </c>
      <c r="G22" s="979">
        <v>0</v>
      </c>
      <c r="H22" s="980">
        <v>0</v>
      </c>
      <c r="I22" s="979">
        <v>62</v>
      </c>
      <c r="J22" s="980">
        <v>33.879781420765028</v>
      </c>
      <c r="K22" s="979">
        <v>121</v>
      </c>
      <c r="L22" s="980">
        <v>66.120218579234972</v>
      </c>
      <c r="M22" s="979">
        <v>0</v>
      </c>
      <c r="N22" s="980">
        <v>0</v>
      </c>
      <c r="O22" s="979">
        <v>0</v>
      </c>
      <c r="P22" s="980">
        <f t="shared" si="2"/>
        <v>0</v>
      </c>
      <c r="R22" s="977"/>
    </row>
    <row r="23" spans="1:18" s="962" customFormat="1" ht="16.5" customHeight="1" x14ac:dyDescent="0.25">
      <c r="A23" s="962">
        <v>15</v>
      </c>
      <c r="B23" s="978" t="s">
        <v>44</v>
      </c>
      <c r="C23" s="979">
        <f t="shared" si="0"/>
        <v>749</v>
      </c>
      <c r="D23" s="980">
        <f t="shared" si="1"/>
        <v>100</v>
      </c>
      <c r="E23" s="979">
        <v>470</v>
      </c>
      <c r="F23" s="980">
        <v>62.750333778371157</v>
      </c>
      <c r="G23" s="979">
        <v>17</v>
      </c>
      <c r="H23" s="980">
        <v>2.2696929238985315</v>
      </c>
      <c r="I23" s="979">
        <v>134</v>
      </c>
      <c r="J23" s="980">
        <v>17.890520694259013</v>
      </c>
      <c r="K23" s="979">
        <v>128</v>
      </c>
      <c r="L23" s="980">
        <v>17.089452603471294</v>
      </c>
      <c r="M23" s="979">
        <v>0</v>
      </c>
      <c r="N23" s="980">
        <v>0</v>
      </c>
      <c r="O23" s="979">
        <v>0</v>
      </c>
      <c r="P23" s="980">
        <f t="shared" si="2"/>
        <v>0</v>
      </c>
      <c r="R23" s="977"/>
    </row>
    <row r="24" spans="1:18" s="962" customFormat="1" ht="16.5" customHeight="1" x14ac:dyDescent="0.25">
      <c r="A24" s="962">
        <v>16</v>
      </c>
      <c r="B24" s="978" t="s">
        <v>45</v>
      </c>
      <c r="C24" s="979">
        <f t="shared" si="0"/>
        <v>30</v>
      </c>
      <c r="D24" s="980">
        <f t="shared" si="1"/>
        <v>100</v>
      </c>
      <c r="E24" s="979">
        <v>0</v>
      </c>
      <c r="F24" s="980">
        <v>0</v>
      </c>
      <c r="G24" s="979">
        <v>30</v>
      </c>
      <c r="H24" s="980">
        <v>100</v>
      </c>
      <c r="I24" s="979">
        <v>0</v>
      </c>
      <c r="J24" s="980">
        <v>0</v>
      </c>
      <c r="K24" s="979">
        <v>0</v>
      </c>
      <c r="L24" s="980">
        <v>0</v>
      </c>
      <c r="M24" s="979">
        <v>0</v>
      </c>
      <c r="N24" s="980">
        <v>0</v>
      </c>
      <c r="O24" s="979">
        <v>0</v>
      </c>
      <c r="P24" s="980">
        <f t="shared" si="2"/>
        <v>0</v>
      </c>
      <c r="R24" s="977"/>
    </row>
    <row r="25" spans="1:18" s="962" customFormat="1" ht="16.5" customHeight="1" x14ac:dyDescent="0.25">
      <c r="A25" s="962">
        <v>17</v>
      </c>
      <c r="B25" s="978" t="s">
        <v>46</v>
      </c>
      <c r="C25" s="979">
        <f t="shared" si="0"/>
        <v>26</v>
      </c>
      <c r="D25" s="980">
        <f t="shared" si="1"/>
        <v>100</v>
      </c>
      <c r="E25" s="979">
        <v>0</v>
      </c>
      <c r="F25" s="980">
        <v>0</v>
      </c>
      <c r="G25" s="979">
        <v>10</v>
      </c>
      <c r="H25" s="980">
        <v>38.461538461538467</v>
      </c>
      <c r="I25" s="979">
        <v>16</v>
      </c>
      <c r="J25" s="980">
        <v>61.53846153846154</v>
      </c>
      <c r="K25" s="979">
        <v>0</v>
      </c>
      <c r="L25" s="980">
        <v>0</v>
      </c>
      <c r="M25" s="979">
        <v>0</v>
      </c>
      <c r="N25" s="980">
        <v>0</v>
      </c>
      <c r="O25" s="979">
        <v>0</v>
      </c>
      <c r="P25" s="980">
        <f t="shared" si="2"/>
        <v>0</v>
      </c>
      <c r="R25" s="977"/>
    </row>
    <row r="26" spans="1:18" s="962" customFormat="1" ht="16.5" customHeight="1" x14ac:dyDescent="0.25">
      <c r="B26" s="981" t="s">
        <v>1</v>
      </c>
      <c r="C26" s="982">
        <f t="shared" si="0"/>
        <v>1</v>
      </c>
      <c r="D26" s="983">
        <f t="shared" si="1"/>
        <v>100</v>
      </c>
      <c r="E26" s="982">
        <v>1</v>
      </c>
      <c r="F26" s="983">
        <v>100</v>
      </c>
      <c r="G26" s="982">
        <v>0</v>
      </c>
      <c r="H26" s="983">
        <v>0</v>
      </c>
      <c r="I26" s="982">
        <v>0</v>
      </c>
      <c r="J26" s="983">
        <v>0</v>
      </c>
      <c r="K26" s="982">
        <v>0</v>
      </c>
      <c r="L26" s="983">
        <v>0</v>
      </c>
      <c r="M26" s="982">
        <v>0</v>
      </c>
      <c r="N26" s="983">
        <v>0</v>
      </c>
      <c r="O26" s="982">
        <v>0</v>
      </c>
      <c r="P26" s="983">
        <f t="shared" si="2"/>
        <v>0</v>
      </c>
      <c r="R26" s="977"/>
    </row>
    <row r="27" spans="1:18" s="1291" customFormat="1" x14ac:dyDescent="0.25">
      <c r="B27" s="1292" t="s">
        <v>0</v>
      </c>
      <c r="C27" s="1295">
        <f>SUM(C9:C26)</f>
        <v>64525</v>
      </c>
      <c r="D27" s="1296">
        <f>C27/$C27*100</f>
        <v>100</v>
      </c>
      <c r="E27" s="1295">
        <f>SUM(E9:E26)</f>
        <v>33608</v>
      </c>
      <c r="F27" s="1296">
        <f>E27/$C27*100</f>
        <v>52.085238279736537</v>
      </c>
      <c r="G27" s="1295">
        <f>SUM(G9:G26)</f>
        <v>3335</v>
      </c>
      <c r="H27" s="1296">
        <f>G27/$C27*100</f>
        <v>5.1685393258426959</v>
      </c>
      <c r="I27" s="1295">
        <f>SUM(I9:I26)</f>
        <v>16323</v>
      </c>
      <c r="J27" s="1296">
        <f>I27/$C27*100</f>
        <v>25.297171638899652</v>
      </c>
      <c r="K27" s="1295">
        <f>SUM(K9:K26)</f>
        <v>11082</v>
      </c>
      <c r="L27" s="1296">
        <f>K27/$C27*100</f>
        <v>17.1747384734599</v>
      </c>
      <c r="M27" s="1295">
        <f>SUM(M9:M26)</f>
        <v>177</v>
      </c>
      <c r="N27" s="1296">
        <f>M27/$C27*100</f>
        <v>0.27431228206121655</v>
      </c>
      <c r="O27" s="1295">
        <f>SUM(O9:O26)</f>
        <v>0</v>
      </c>
      <c r="P27" s="1296">
        <f>O27/$C27*100</f>
        <v>0</v>
      </c>
    </row>
    <row r="28" spans="1:18" s="961" customFormat="1" hidden="1" x14ac:dyDescent="0.25">
      <c r="A28" s="964">
        <v>18</v>
      </c>
      <c r="B28" s="964" t="s">
        <v>39</v>
      </c>
      <c r="C28" s="984"/>
      <c r="D28" s="985"/>
      <c r="E28" s="984"/>
      <c r="F28" s="985"/>
      <c r="G28" s="984"/>
      <c r="H28" s="985"/>
      <c r="I28" s="984"/>
      <c r="J28" s="985"/>
      <c r="K28" s="984"/>
      <c r="L28" s="985"/>
      <c r="M28" s="984"/>
      <c r="N28" s="985"/>
      <c r="O28" s="984"/>
      <c r="P28" s="985"/>
    </row>
    <row r="29" spans="1:18" s="987" customFormat="1" hidden="1" x14ac:dyDescent="0.25">
      <c r="A29" s="964">
        <v>19</v>
      </c>
      <c r="B29" s="964" t="s">
        <v>47</v>
      </c>
      <c r="C29" s="986"/>
      <c r="D29" s="986"/>
      <c r="E29" s="986"/>
      <c r="F29" s="986"/>
      <c r="G29" s="986"/>
      <c r="H29" s="986"/>
      <c r="I29" s="986"/>
      <c r="K29" s="986"/>
      <c r="L29" s="986"/>
      <c r="M29" s="986"/>
      <c r="N29" s="986"/>
      <c r="O29" s="986"/>
      <c r="P29" s="986"/>
    </row>
    <row r="30" spans="1:18" hidden="1" x14ac:dyDescent="0.25"/>
    <row r="31" spans="1:18" hidden="1" x14ac:dyDescent="0.25">
      <c r="B31" s="960"/>
      <c r="M31" s="960"/>
      <c r="N31" s="960"/>
    </row>
    <row r="32" spans="1:18" hidden="1" x14ac:dyDescent="0.25">
      <c r="B32" s="960"/>
      <c r="D32" s="960"/>
      <c r="M32" s="960"/>
      <c r="N32" s="960"/>
    </row>
    <row r="33" spans="2:14" hidden="1" x14ac:dyDescent="0.25">
      <c r="B33" s="960"/>
      <c r="D33" s="960"/>
      <c r="M33" s="960"/>
      <c r="N33" s="960"/>
    </row>
    <row r="34" spans="2:14" hidden="1" x14ac:dyDescent="0.25">
      <c r="B34" s="960"/>
      <c r="D34" s="960"/>
      <c r="M34" s="960"/>
      <c r="N34" s="960"/>
    </row>
    <row r="35" spans="2:14" hidden="1" x14ac:dyDescent="0.25">
      <c r="B35" s="960"/>
      <c r="D35" s="960"/>
      <c r="M35" s="960"/>
      <c r="N35" s="960"/>
    </row>
    <row r="36" spans="2:14" hidden="1" x14ac:dyDescent="0.25">
      <c r="B36" s="960"/>
      <c r="D36" s="960"/>
      <c r="M36" s="960"/>
      <c r="N36" s="960"/>
    </row>
    <row r="37" spans="2:14" hidden="1" x14ac:dyDescent="0.25">
      <c r="B37" s="960"/>
      <c r="D37" s="960"/>
      <c r="M37" s="960"/>
      <c r="N37" s="960"/>
    </row>
    <row r="38" spans="2:14" hidden="1" x14ac:dyDescent="0.25">
      <c r="B38" s="960"/>
      <c r="D38" s="960"/>
      <c r="M38" s="960"/>
      <c r="N38" s="960"/>
    </row>
    <row r="39" spans="2:14" hidden="1" x14ac:dyDescent="0.25">
      <c r="B39" s="960"/>
      <c r="D39" s="960"/>
      <c r="M39" s="960"/>
      <c r="N39" s="960"/>
    </row>
    <row r="40" spans="2:14" hidden="1" x14ac:dyDescent="0.25">
      <c r="B40" s="960"/>
      <c r="D40" s="960"/>
      <c r="M40" s="960"/>
      <c r="N40" s="960"/>
    </row>
    <row r="41" spans="2:14" x14ac:dyDescent="0.25">
      <c r="B41" s="960"/>
      <c r="D41" s="960"/>
      <c r="M41" s="960"/>
      <c r="N41" s="960"/>
    </row>
    <row r="42" spans="2:14" s="1224" customFormat="1" x14ac:dyDescent="0.25">
      <c r="B42" s="964"/>
      <c r="D42" s="964"/>
      <c r="M42" s="964"/>
      <c r="N42" s="964"/>
    </row>
    <row r="43" spans="2:14" s="1224" customFormat="1" x14ac:dyDescent="0.25">
      <c r="B43" s="964"/>
      <c r="D43" s="964"/>
      <c r="M43" s="964"/>
      <c r="N43" s="964"/>
    </row>
    <row r="44" spans="2:14" s="1224" customFormat="1" x14ac:dyDescent="0.25">
      <c r="D44" s="964"/>
      <c r="M44" s="964"/>
      <c r="N44" s="964"/>
    </row>
    <row r="45" spans="2:14" s="1224" customFormat="1" x14ac:dyDescent="0.25">
      <c r="B45" s="1224" t="s">
        <v>39</v>
      </c>
      <c r="D45" s="964"/>
      <c r="G45" s="1224">
        <f>IFERROR(GETPIVOTDATA("ID PRESTACION
COUNT",#REF!,"CCAA",$B45,"Grado Resuelto",$B$1,"Subtipo",G$1),0)</f>
        <v>0</v>
      </c>
      <c r="M45" s="964"/>
      <c r="N45" s="964"/>
    </row>
    <row r="46" spans="2:14" s="1224" customFormat="1" x14ac:dyDescent="0.25">
      <c r="B46" s="1224" t="s">
        <v>47</v>
      </c>
      <c r="D46" s="964"/>
      <c r="G46" s="1224">
        <f>IFERROR(GETPIVOTDATA("ID PRESTACION
COUNT",#REF!,"CCAA",$B46,"Grado Resuelto",$B$1,"Subtipo",G$1),0)</f>
        <v>0</v>
      </c>
      <c r="M46" s="964"/>
      <c r="N46" s="964"/>
    </row>
    <row r="47" spans="2:14" s="1224" customFormat="1" x14ac:dyDescent="0.25">
      <c r="D47" s="964"/>
      <c r="M47" s="964"/>
      <c r="N47" s="964"/>
    </row>
    <row r="48" spans="2:14" s="1224" customFormat="1" x14ac:dyDescent="0.25">
      <c r="D48" s="964"/>
    </row>
    <row r="49" spans="4:4" x14ac:dyDescent="0.25">
      <c r="D49" s="960"/>
    </row>
    <row r="50" spans="4:4" x14ac:dyDescent="0.25">
      <c r="D50" s="960"/>
    </row>
    <row r="51" spans="4:4" x14ac:dyDescent="0.25">
      <c r="D51" s="960"/>
    </row>
    <row r="52" spans="4:4" x14ac:dyDescent="0.25">
      <c r="D52" s="960"/>
    </row>
    <row r="53" spans="4:4" x14ac:dyDescent="0.25">
      <c r="D53" s="960"/>
    </row>
    <row r="54" spans="4:4" x14ac:dyDescent="0.25">
      <c r="D54" s="960"/>
    </row>
    <row r="55" spans="4:4" x14ac:dyDescent="0.25">
      <c r="D55" s="960"/>
    </row>
    <row r="56" spans="4:4" x14ac:dyDescent="0.25">
      <c r="D56" s="960"/>
    </row>
    <row r="57" spans="4:4" x14ac:dyDescent="0.25">
      <c r="D57" s="960"/>
    </row>
    <row r="58" spans="4:4" x14ac:dyDescent="0.25">
      <c r="D58" s="960"/>
    </row>
    <row r="59" spans="4:4" x14ac:dyDescent="0.25">
      <c r="D59" s="960"/>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horizontalDpi="300" verticalDpi="300" r:id="rId1"/>
  <headerFooter alignWithMargins="0"/>
  <colBreaks count="1" manualBreakCount="1">
    <brk id="16" max="1048575" man="1"/>
  </colBreaks>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Hoja35">
    <pageSetUpPr fitToPage="1"/>
  </sheetPr>
  <dimension ref="A1:AM99"/>
  <sheetViews>
    <sheetView showGridLines="0" zoomScaleNormal="100" workbookViewId="0"/>
  </sheetViews>
  <sheetFormatPr baseColWidth="10" defaultColWidth="11.453125" defaultRowHeight="14.5" x14ac:dyDescent="0.35"/>
  <cols>
    <col min="1" max="1" width="1.1796875" style="1014" customWidth="1"/>
    <col min="2" max="2" width="25.26953125" style="1014" customWidth="1"/>
    <col min="3" max="3" width="11.26953125" style="1014" customWidth="1"/>
    <col min="4" max="16384" width="11.453125" style="1014"/>
  </cols>
  <sheetData>
    <row r="1" spans="1:39" s="993" customFormat="1" x14ac:dyDescent="0.25">
      <c r="D1" s="996"/>
      <c r="E1" s="996"/>
      <c r="N1" s="996"/>
    </row>
    <row r="2" spans="1:39" s="997" customFormat="1" ht="47.25" customHeight="1" x14ac:dyDescent="0.35">
      <c r="B2" s="1631"/>
      <c r="C2" s="1631"/>
      <c r="D2" s="1631"/>
      <c r="E2" s="1631"/>
      <c r="F2" s="1631"/>
      <c r="G2" s="1631"/>
      <c r="H2" s="1631"/>
      <c r="I2" s="998"/>
      <c r="L2" s="999"/>
      <c r="N2" s="1000"/>
      <c r="O2" s="1000"/>
      <c r="P2" s="1000"/>
      <c r="Q2" s="1000"/>
      <c r="R2" s="1000"/>
      <c r="S2" s="1000"/>
      <c r="T2" s="1000"/>
      <c r="U2" s="1000"/>
      <c r="V2" s="1000"/>
      <c r="W2" s="1000"/>
      <c r="X2" s="1000"/>
      <c r="Y2" s="1000"/>
      <c r="Z2" s="1000"/>
      <c r="AA2" s="1000"/>
      <c r="AB2" s="1000"/>
      <c r="AC2" s="1000"/>
      <c r="AD2" s="1000"/>
      <c r="AE2" s="1000"/>
      <c r="AF2" s="1000"/>
      <c r="AG2" s="1000"/>
    </row>
    <row r="3" spans="1:39" s="1001" customFormat="1" ht="1.5" customHeight="1" x14ac:dyDescent="0.25">
      <c r="B3" s="1002"/>
      <c r="C3" s="1002"/>
      <c r="D3" s="1002"/>
      <c r="E3" s="1002"/>
      <c r="F3" s="1002"/>
      <c r="G3" s="1002"/>
      <c r="H3" s="1002"/>
      <c r="I3" s="1002"/>
      <c r="J3" s="1002"/>
      <c r="K3" s="1002"/>
      <c r="L3" s="1002"/>
      <c r="M3" s="1002"/>
      <c r="N3" s="1003"/>
      <c r="O3" s="1000"/>
      <c r="P3" s="1000"/>
      <c r="Q3" s="1000"/>
      <c r="R3" s="1000"/>
      <c r="S3" s="1000"/>
      <c r="T3" s="1000"/>
      <c r="U3" s="1000"/>
      <c r="V3" s="1000"/>
      <c r="W3" s="1000"/>
      <c r="X3" s="1000"/>
      <c r="Y3" s="1000"/>
      <c r="Z3" s="1000"/>
      <c r="AA3" s="1000"/>
      <c r="AB3" s="1000"/>
      <c r="AC3" s="1000"/>
      <c r="AD3" s="1000"/>
      <c r="AE3" s="1000"/>
      <c r="AF3" s="1000"/>
      <c r="AG3" s="1000"/>
    </row>
    <row r="4" spans="1:39" s="1001" customFormat="1" ht="24.75" customHeight="1" x14ac:dyDescent="0.25">
      <c r="A4" s="1004"/>
      <c r="B4" s="1632" t="s">
        <v>444</v>
      </c>
      <c r="C4" s="1632"/>
      <c r="D4" s="1632"/>
      <c r="E4" s="1632"/>
      <c r="F4" s="1632"/>
      <c r="G4" s="1632"/>
      <c r="H4" s="1632"/>
      <c r="I4" s="1632"/>
      <c r="J4" s="1632"/>
      <c r="K4" s="1632"/>
      <c r="L4" s="1632"/>
      <c r="M4" s="1005"/>
      <c r="N4" s="1003"/>
      <c r="O4" s="1000"/>
      <c r="P4" s="1000"/>
      <c r="Q4" s="1000"/>
      <c r="R4" s="1000"/>
      <c r="S4" s="1000"/>
      <c r="T4" s="1000"/>
      <c r="U4" s="1000"/>
      <c r="V4" s="1000"/>
      <c r="W4" s="1000"/>
      <c r="X4" s="1000"/>
      <c r="Y4" s="1000"/>
      <c r="Z4" s="1000"/>
      <c r="AA4" s="1000"/>
      <c r="AB4" s="1000"/>
      <c r="AC4" s="1000"/>
      <c r="AD4" s="1000"/>
      <c r="AE4" s="1000"/>
      <c r="AF4" s="1000"/>
      <c r="AG4" s="1000"/>
    </row>
    <row r="5" spans="1:39" s="1001" customFormat="1" ht="14.25" customHeight="1" x14ac:dyDescent="0.25">
      <c r="A5" s="1004"/>
      <c r="B5" s="1633" t="s">
        <v>491</v>
      </c>
      <c r="C5" s="1633"/>
      <c r="D5" s="1633"/>
      <c r="E5" s="1633"/>
      <c r="F5" s="1633"/>
      <c r="G5" s="1633"/>
      <c r="H5" s="1633"/>
      <c r="I5" s="1633"/>
      <c r="J5" s="1633"/>
      <c r="K5" s="1633"/>
      <c r="L5" s="1633"/>
      <c r="M5" s="1006"/>
      <c r="N5" s="1006"/>
      <c r="O5" s="969"/>
      <c r="P5" s="969"/>
      <c r="Q5" s="969"/>
      <c r="R5" s="969"/>
      <c r="S5" s="969"/>
      <c r="T5" s="969"/>
      <c r="U5" s="969"/>
      <c r="V5" s="969"/>
      <c r="W5" s="969"/>
      <c r="X5" s="969"/>
      <c r="Y5" s="969"/>
      <c r="Z5" s="969"/>
      <c r="AA5" s="969"/>
      <c r="AB5" s="969"/>
      <c r="AC5" s="1000"/>
      <c r="AD5" s="1000"/>
      <c r="AE5" s="1000"/>
      <c r="AF5" s="1000"/>
      <c r="AG5" s="1000"/>
    </row>
    <row r="6" spans="1:39" s="126" customFormat="1" x14ac:dyDescent="0.35">
      <c r="B6" s="994"/>
      <c r="C6" s="994"/>
      <c r="D6" s="994"/>
      <c r="E6" s="994"/>
      <c r="F6" s="994"/>
      <c r="G6" s="127"/>
      <c r="H6" s="127"/>
      <c r="I6" s="127"/>
      <c r="J6" s="127"/>
      <c r="K6" s="127"/>
      <c r="L6" s="127"/>
      <c r="M6" s="127"/>
      <c r="N6" s="128"/>
      <c r="O6" s="128"/>
      <c r="P6" s="128"/>
      <c r="Q6" s="128"/>
      <c r="R6" s="128"/>
      <c r="S6" s="128"/>
      <c r="T6" s="128"/>
      <c r="U6" s="128"/>
      <c r="V6" s="128"/>
      <c r="W6" s="128"/>
      <c r="X6" s="128"/>
      <c r="Y6" s="128"/>
      <c r="Z6" s="128"/>
      <c r="AA6" s="128"/>
      <c r="AB6" s="128"/>
      <c r="AC6" s="995"/>
      <c r="AD6" s="995"/>
      <c r="AE6" s="995"/>
      <c r="AF6" s="995"/>
      <c r="AG6" s="995"/>
    </row>
    <row r="7" spans="1:39" s="201" customFormat="1" x14ac:dyDescent="0.35">
      <c r="B7" s="127"/>
      <c r="C7" s="1634"/>
      <c r="D7" s="1634"/>
      <c r="E7" s="1634"/>
      <c r="F7" s="1634"/>
      <c r="G7" s="1634"/>
      <c r="H7" s="1634"/>
      <c r="I7" s="127"/>
      <c r="J7" s="1634"/>
      <c r="K7" s="1634"/>
      <c r="L7" s="1634"/>
      <c r="M7" s="1634"/>
      <c r="N7" s="127"/>
      <c r="O7" s="127"/>
      <c r="P7" s="127"/>
      <c r="Q7" s="1634"/>
      <c r="R7" s="1634"/>
      <c r="S7" s="1634"/>
      <c r="T7" s="1634"/>
      <c r="U7" s="1634"/>
      <c r="V7" s="1634"/>
      <c r="W7" s="127"/>
      <c r="X7" s="127"/>
      <c r="AF7" s="1635"/>
      <c r="AG7" s="1635"/>
      <c r="AH7" s="1635"/>
      <c r="AI7" s="1635"/>
      <c r="AJ7" s="1635"/>
      <c r="AK7" s="1635"/>
      <c r="AL7" s="1635"/>
      <c r="AM7" s="1635"/>
    </row>
    <row r="8" spans="1:39" s="201" customFormat="1" x14ac:dyDescent="0.35">
      <c r="B8" s="127" t="s">
        <v>136</v>
      </c>
      <c r="C8" s="200" t="s">
        <v>137</v>
      </c>
      <c r="D8" s="200" t="s">
        <v>70</v>
      </c>
      <c r="E8" s="200"/>
      <c r="F8" s="200"/>
      <c r="G8" s="200"/>
      <c r="H8" s="200" t="s">
        <v>138</v>
      </c>
      <c r="I8" s="127" t="s">
        <v>137</v>
      </c>
      <c r="J8" s="200" t="s">
        <v>70</v>
      </c>
      <c r="K8" s="200"/>
      <c r="L8" s="200"/>
      <c r="M8" s="200"/>
      <c r="N8" s="127"/>
      <c r="O8" s="127"/>
      <c r="P8" s="202"/>
      <c r="Q8" s="200"/>
      <c r="R8" s="200"/>
      <c r="S8" s="200"/>
      <c r="T8" s="200"/>
      <c r="U8" s="200"/>
      <c r="V8" s="200"/>
      <c r="W8" s="127"/>
      <c r="X8" s="127"/>
      <c r="AE8" s="203"/>
      <c r="AF8" s="204"/>
      <c r="AG8" s="204"/>
      <c r="AH8" s="204"/>
      <c r="AI8" s="204"/>
      <c r="AJ8" s="204"/>
      <c r="AK8" s="204"/>
      <c r="AL8" s="204"/>
      <c r="AM8" s="204"/>
    </row>
    <row r="9" spans="1:39" s="201" customFormat="1" x14ac:dyDescent="0.35">
      <c r="A9" s="1636"/>
      <c r="B9" s="207" t="s">
        <v>139</v>
      </c>
      <c r="C9" s="1007">
        <v>231573</v>
      </c>
      <c r="D9" s="1008">
        <v>0.35337931665929101</v>
      </c>
      <c r="E9" s="1009"/>
      <c r="F9" s="1009"/>
      <c r="G9" s="1009"/>
      <c r="H9" s="1009" t="s">
        <v>140</v>
      </c>
      <c r="I9" s="207">
        <v>182081</v>
      </c>
      <c r="J9" s="1008">
        <v>0.27792388578441174</v>
      </c>
      <c r="K9" s="1009"/>
      <c r="L9" s="1009"/>
      <c r="M9" s="1009"/>
      <c r="N9" s="127"/>
      <c r="O9" s="1637"/>
      <c r="P9" s="1010"/>
      <c r="Q9" s="1009"/>
      <c r="R9" s="1009"/>
      <c r="S9" s="1009"/>
      <c r="T9" s="1009"/>
      <c r="U9" s="1009"/>
      <c r="V9" s="1009"/>
      <c r="W9" s="127"/>
      <c r="X9" s="127"/>
      <c r="AD9" s="1636"/>
      <c r="AE9" s="1011"/>
      <c r="AF9" s="1012"/>
      <c r="AG9" s="1012"/>
      <c r="AH9" s="1012"/>
      <c r="AI9" s="1012"/>
      <c r="AJ9" s="1012"/>
      <c r="AK9" s="1012"/>
      <c r="AL9" s="1012"/>
      <c r="AM9" s="1012"/>
    </row>
    <row r="10" spans="1:39" s="201" customFormat="1" x14ac:dyDescent="0.35">
      <c r="A10" s="1636"/>
      <c r="B10" s="207" t="s">
        <v>143</v>
      </c>
      <c r="C10" s="1007">
        <v>154463</v>
      </c>
      <c r="D10" s="1008">
        <v>0.23570981672796082</v>
      </c>
      <c r="E10" s="1009"/>
      <c r="F10" s="1009"/>
      <c r="G10" s="1009"/>
      <c r="H10" s="1009" t="s">
        <v>142</v>
      </c>
      <c r="I10" s="207">
        <v>310745</v>
      </c>
      <c r="J10" s="1008">
        <v>0.47431339836708403</v>
      </c>
      <c r="K10" s="1009"/>
      <c r="L10" s="1009"/>
      <c r="M10" s="1009"/>
      <c r="N10" s="127"/>
      <c r="O10" s="1637"/>
      <c r="P10" s="1010"/>
      <c r="Q10" s="1009"/>
      <c r="R10" s="1009"/>
      <c r="S10" s="1009"/>
      <c r="T10" s="1009"/>
      <c r="U10" s="1009"/>
      <c r="V10" s="1009"/>
      <c r="W10" s="127"/>
      <c r="X10" s="127"/>
      <c r="AD10" s="1636"/>
      <c r="AE10" s="1011"/>
      <c r="AF10" s="1012"/>
      <c r="AG10" s="1012"/>
      <c r="AH10" s="1012"/>
      <c r="AI10" s="1012"/>
      <c r="AJ10" s="1012"/>
      <c r="AK10" s="1012"/>
      <c r="AL10" s="1012"/>
      <c r="AM10" s="1012"/>
    </row>
    <row r="11" spans="1:39" s="201" customFormat="1" x14ac:dyDescent="0.35">
      <c r="A11" s="1636"/>
      <c r="B11" s="207" t="s">
        <v>141</v>
      </c>
      <c r="C11" s="1007">
        <v>131710</v>
      </c>
      <c r="D11" s="1008">
        <v>0.20098884497413438</v>
      </c>
      <c r="E11" s="1009"/>
      <c r="F11" s="1009"/>
      <c r="G11" s="1009"/>
      <c r="H11" s="1009" t="s">
        <v>144</v>
      </c>
      <c r="I11" s="207">
        <v>115308</v>
      </c>
      <c r="J11" s="1008">
        <v>0.17600324812599311</v>
      </c>
      <c r="K11" s="1009"/>
      <c r="L11" s="1009"/>
      <c r="M11" s="1009"/>
      <c r="N11" s="127"/>
      <c r="O11" s="1637"/>
      <c r="P11" s="1010"/>
      <c r="Q11" s="1009"/>
      <c r="R11" s="1009"/>
      <c r="S11" s="1009"/>
      <c r="T11" s="1009"/>
      <c r="U11" s="1009"/>
      <c r="V11" s="1009"/>
      <c r="W11" s="127"/>
      <c r="X11" s="127"/>
      <c r="AD11" s="1636"/>
      <c r="AE11" s="1011"/>
      <c r="AF11" s="1012"/>
      <c r="AG11" s="1012"/>
      <c r="AH11" s="1012"/>
      <c r="AI11" s="1012"/>
      <c r="AJ11" s="1012"/>
      <c r="AK11" s="1012"/>
      <c r="AL11" s="1012"/>
      <c r="AM11" s="1012"/>
    </row>
    <row r="12" spans="1:39" s="201" customFormat="1" x14ac:dyDescent="0.35">
      <c r="A12" s="1636"/>
      <c r="B12" s="207" t="s">
        <v>147</v>
      </c>
      <c r="C12" s="1007">
        <v>28507</v>
      </c>
      <c r="D12" s="1008">
        <v>4.3501548885260408E-2</v>
      </c>
      <c r="E12" s="1009"/>
      <c r="F12" s="1009"/>
      <c r="G12" s="1009"/>
      <c r="H12" s="1009" t="s">
        <v>146</v>
      </c>
      <c r="I12" s="207">
        <v>41247</v>
      </c>
      <c r="J12" s="1008">
        <v>6.2958389491213421E-2</v>
      </c>
      <c r="K12" s="1009"/>
      <c r="L12" s="1009"/>
      <c r="M12" s="1009"/>
      <c r="N12" s="127"/>
      <c r="O12" s="1637"/>
      <c r="P12" s="1010"/>
      <c r="Q12" s="1009"/>
      <c r="R12" s="1009"/>
      <c r="S12" s="1009"/>
      <c r="T12" s="1009"/>
      <c r="U12" s="1009"/>
      <c r="V12" s="1009"/>
      <c r="W12" s="127"/>
      <c r="X12" s="127"/>
      <c r="AD12" s="1636"/>
      <c r="AE12" s="1011"/>
      <c r="AF12" s="1012"/>
      <c r="AG12" s="1012"/>
      <c r="AH12" s="1012"/>
      <c r="AI12" s="1012"/>
      <c r="AJ12" s="1012"/>
      <c r="AK12" s="1012"/>
      <c r="AL12" s="1012"/>
      <c r="AM12" s="1012"/>
    </row>
    <row r="13" spans="1:39" s="201" customFormat="1" x14ac:dyDescent="0.35">
      <c r="A13" s="1636"/>
      <c r="B13" s="207" t="s">
        <v>145</v>
      </c>
      <c r="C13" s="1007">
        <v>21508</v>
      </c>
      <c r="D13" s="1008">
        <v>3.2821107567410843E-2</v>
      </c>
      <c r="E13" s="1009"/>
      <c r="F13" s="1009"/>
      <c r="G13" s="1009"/>
      <c r="H13" s="1009" t="s">
        <v>148</v>
      </c>
      <c r="I13" s="207">
        <v>5766</v>
      </c>
      <c r="J13" s="1008">
        <v>8.8010782312977088E-3</v>
      </c>
      <c r="K13" s="1009"/>
      <c r="L13" s="1009"/>
      <c r="M13" s="1009"/>
      <c r="N13" s="127"/>
      <c r="O13" s="1637"/>
      <c r="P13" s="1010"/>
      <c r="Q13" s="1009"/>
      <c r="R13" s="1009"/>
      <c r="S13" s="1009"/>
      <c r="T13" s="1009"/>
      <c r="U13" s="1009"/>
      <c r="V13" s="1009"/>
      <c r="W13" s="127"/>
      <c r="X13" s="127"/>
      <c r="AD13" s="1636"/>
      <c r="AE13" s="1011"/>
      <c r="AF13" s="1012"/>
      <c r="AG13" s="1012"/>
      <c r="AH13" s="1012"/>
      <c r="AI13" s="1012"/>
      <c r="AJ13" s="1012"/>
      <c r="AK13" s="1012"/>
      <c r="AL13" s="1012"/>
      <c r="AM13" s="1012"/>
    </row>
    <row r="14" spans="1:39" s="201" customFormat="1" x14ac:dyDescent="0.35">
      <c r="A14" s="1636"/>
      <c r="B14" s="207" t="s">
        <v>151</v>
      </c>
      <c r="C14" s="1007">
        <v>11069</v>
      </c>
      <c r="D14" s="1008">
        <v>1.6891242312798524E-2</v>
      </c>
      <c r="E14" s="1009"/>
      <c r="F14" s="1009"/>
      <c r="G14" s="1009"/>
      <c r="H14" s="1009" t="s">
        <v>150</v>
      </c>
      <c r="I14" s="207">
        <v>873</v>
      </c>
      <c r="J14" s="1009"/>
      <c r="K14" s="1009"/>
      <c r="L14" s="1009"/>
      <c r="M14" s="1009"/>
      <c r="N14" s="127"/>
      <c r="O14" s="1637"/>
      <c r="P14" s="1010"/>
      <c r="Q14" s="1009"/>
      <c r="R14" s="1009"/>
      <c r="S14" s="1009"/>
      <c r="T14" s="1009"/>
      <c r="U14" s="1009"/>
      <c r="V14" s="1009"/>
      <c r="W14" s="127"/>
      <c r="X14" s="127"/>
      <c r="AD14" s="1636"/>
      <c r="AE14" s="1011"/>
      <c r="AF14" s="1012"/>
      <c r="AG14" s="1012"/>
      <c r="AH14" s="1012"/>
      <c r="AI14" s="1012"/>
      <c r="AJ14" s="1012"/>
      <c r="AK14" s="1012"/>
      <c r="AL14" s="1012"/>
      <c r="AM14" s="1012"/>
    </row>
    <row r="15" spans="1:39" s="201" customFormat="1" x14ac:dyDescent="0.35">
      <c r="A15" s="1636"/>
      <c r="B15" s="207" t="s">
        <v>149</v>
      </c>
      <c r="C15" s="1007">
        <v>11464</v>
      </c>
      <c r="D15" s="1008">
        <v>1.7494010468327967E-2</v>
      </c>
      <c r="E15" s="1009"/>
      <c r="F15" s="1009"/>
      <c r="G15" s="1009"/>
      <c r="H15" s="1009"/>
      <c r="I15" s="127"/>
      <c r="J15" s="1009"/>
      <c r="K15" s="1009"/>
      <c r="L15" s="1009"/>
      <c r="M15" s="1009"/>
      <c r="N15" s="127"/>
      <c r="O15" s="1637"/>
      <c r="P15" s="1010"/>
      <c r="Q15" s="1009"/>
      <c r="R15" s="1009"/>
      <c r="S15" s="1009"/>
      <c r="T15" s="1009"/>
      <c r="U15" s="1009"/>
      <c r="V15" s="1009"/>
      <c r="W15" s="127"/>
      <c r="X15" s="127"/>
      <c r="AD15" s="1636"/>
      <c r="AE15" s="1011"/>
      <c r="AF15" s="1012"/>
      <c r="AG15" s="1012"/>
      <c r="AH15" s="1012"/>
      <c r="AI15" s="1012"/>
      <c r="AJ15" s="1012"/>
      <c r="AK15" s="1012"/>
      <c r="AL15" s="1012"/>
      <c r="AM15" s="1012"/>
    </row>
    <row r="16" spans="1:39" s="201" customFormat="1" x14ac:dyDescent="0.35">
      <c r="A16" s="1636"/>
      <c r="B16" s="207" t="s">
        <v>191</v>
      </c>
      <c r="C16" s="1007">
        <v>8732</v>
      </c>
      <c r="D16" s="1008">
        <v>1.332499122552685E-2</v>
      </c>
      <c r="E16" s="1009"/>
      <c r="F16" s="1009"/>
      <c r="G16" s="1009"/>
      <c r="H16" s="1009"/>
      <c r="I16" s="127"/>
      <c r="J16" s="1009"/>
      <c r="K16" s="1009"/>
      <c r="L16" s="1009"/>
      <c r="M16" s="1009"/>
      <c r="N16" s="127"/>
      <c r="O16" s="1637"/>
      <c r="P16" s="1010"/>
      <c r="Q16" s="1009"/>
      <c r="R16" s="1009"/>
      <c r="S16" s="1009"/>
      <c r="T16" s="1009"/>
      <c r="U16" s="1009"/>
      <c r="V16" s="1009"/>
      <c r="W16" s="127"/>
      <c r="X16" s="127"/>
      <c r="AD16" s="1636"/>
      <c r="AE16" s="1011"/>
      <c r="AF16" s="1012"/>
      <c r="AG16" s="1012"/>
      <c r="AH16" s="1012"/>
      <c r="AI16" s="1012"/>
      <c r="AJ16" s="1012"/>
      <c r="AK16" s="1012"/>
      <c r="AL16" s="1012"/>
      <c r="AM16" s="1012"/>
    </row>
    <row r="17" spans="1:28" s="201" customFormat="1" x14ac:dyDescent="0.35">
      <c r="A17" s="1013"/>
      <c r="B17" s="207" t="s">
        <v>150</v>
      </c>
      <c r="C17" s="205">
        <v>56284</v>
      </c>
      <c r="D17" s="1008">
        <v>8.5889121179289193E-2</v>
      </c>
      <c r="E17" s="127"/>
      <c r="F17" s="127"/>
      <c r="G17" s="127"/>
      <c r="H17" s="127"/>
      <c r="I17" s="127"/>
      <c r="J17" s="127"/>
      <c r="K17" s="127"/>
      <c r="L17" s="127"/>
      <c r="M17" s="127"/>
      <c r="N17" s="127"/>
      <c r="O17" s="127"/>
      <c r="P17" s="127"/>
      <c r="Q17" s="127"/>
      <c r="R17" s="127"/>
      <c r="S17" s="127"/>
      <c r="T17" s="127"/>
      <c r="U17" s="127"/>
      <c r="V17" s="127"/>
      <c r="W17" s="127"/>
      <c r="X17" s="127"/>
    </row>
    <row r="18" spans="1:28" s="201" customFormat="1" x14ac:dyDescent="0.35">
      <c r="B18" s="127" t="s">
        <v>153</v>
      </c>
      <c r="C18" s="127" t="s">
        <v>137</v>
      </c>
      <c r="D18" s="127" t="s">
        <v>70</v>
      </c>
      <c r="E18" s="127"/>
      <c r="F18" s="127"/>
      <c r="G18" s="127"/>
      <c r="H18" s="127"/>
      <c r="I18" s="127"/>
      <c r="J18" s="127"/>
      <c r="K18" s="127"/>
      <c r="L18" s="127"/>
      <c r="M18" s="127"/>
      <c r="N18" s="127"/>
      <c r="O18" s="127"/>
      <c r="P18" s="127"/>
      <c r="Q18" s="127"/>
      <c r="R18" s="127"/>
      <c r="S18" s="127"/>
      <c r="T18" s="127"/>
      <c r="U18" s="127"/>
      <c r="V18" s="127"/>
      <c r="W18" s="127"/>
      <c r="X18" s="127"/>
    </row>
    <row r="19" spans="1:28" s="201" customFormat="1" x14ac:dyDescent="0.35">
      <c r="B19" s="127" t="s">
        <v>23</v>
      </c>
      <c r="C19" s="127">
        <v>179342</v>
      </c>
      <c r="D19" s="206">
        <v>0.27337886040059756</v>
      </c>
      <c r="E19" s="127"/>
      <c r="F19" s="127"/>
      <c r="G19" s="127"/>
      <c r="H19" s="127"/>
      <c r="I19" s="127"/>
      <c r="J19" s="127"/>
      <c r="K19" s="127"/>
      <c r="L19" s="127"/>
      <c r="M19" s="127"/>
      <c r="N19" s="127"/>
      <c r="O19" s="127"/>
      <c r="P19" s="127"/>
      <c r="Q19" s="127"/>
      <c r="R19" s="127"/>
      <c r="S19" s="127"/>
      <c r="T19" s="127"/>
      <c r="U19" s="127"/>
      <c r="V19" s="127"/>
      <c r="W19" s="127"/>
      <c r="X19" s="127"/>
      <c r="Y19" s="127"/>
      <c r="Z19" s="127"/>
      <c r="AA19" s="127"/>
      <c r="AB19" s="127"/>
    </row>
    <row r="20" spans="1:28" s="201" customFormat="1" x14ac:dyDescent="0.35">
      <c r="B20" s="127" t="s">
        <v>24</v>
      </c>
      <c r="C20" s="127">
        <v>476678</v>
      </c>
      <c r="D20" s="206">
        <v>0.72662113959940244</v>
      </c>
      <c r="E20" s="127"/>
      <c r="F20" s="127"/>
      <c r="G20" s="127"/>
      <c r="H20" s="127"/>
      <c r="I20" s="127"/>
      <c r="J20" s="127"/>
      <c r="K20" s="127"/>
      <c r="L20" s="127"/>
      <c r="M20" s="127"/>
      <c r="N20" s="127"/>
      <c r="O20" s="127"/>
      <c r="P20" s="127"/>
      <c r="Q20" s="127"/>
      <c r="R20" s="127"/>
      <c r="S20" s="127"/>
      <c r="T20" s="127"/>
      <c r="U20" s="127"/>
      <c r="V20" s="127"/>
      <c r="W20" s="127"/>
      <c r="X20" s="127"/>
      <c r="Y20" s="127"/>
      <c r="Z20" s="127"/>
      <c r="AA20" s="127"/>
      <c r="AB20" s="127"/>
    </row>
    <row r="21" spans="1:28" s="201" customFormat="1" x14ac:dyDescent="0.35">
      <c r="B21" s="127" t="s">
        <v>154</v>
      </c>
      <c r="C21" s="127" t="e">
        <v>#REF!</v>
      </c>
      <c r="D21" s="127"/>
      <c r="E21" s="127"/>
      <c r="F21" s="127"/>
      <c r="G21" s="127"/>
      <c r="H21" s="127"/>
      <c r="I21" s="127"/>
      <c r="J21" s="127"/>
      <c r="K21" s="127"/>
      <c r="L21" s="127"/>
      <c r="M21" s="127"/>
      <c r="N21" s="127"/>
      <c r="O21" s="127"/>
      <c r="P21" s="127"/>
      <c r="Q21" s="127"/>
      <c r="R21" s="127"/>
      <c r="S21" s="127"/>
      <c r="T21" s="127"/>
      <c r="U21" s="127"/>
      <c r="V21" s="127"/>
      <c r="W21" s="127"/>
      <c r="X21" s="127"/>
      <c r="Y21" s="127"/>
      <c r="Z21" s="127"/>
      <c r="AA21" s="127"/>
      <c r="AB21" s="127"/>
    </row>
    <row r="22" spans="1:28" s="201" customFormat="1" x14ac:dyDescent="0.35">
      <c r="B22" s="127"/>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27"/>
      <c r="AA22" s="127"/>
      <c r="AB22" s="127"/>
    </row>
    <row r="23" spans="1:28" s="995" customFormat="1" x14ac:dyDescent="0.35">
      <c r="B23" s="128"/>
      <c r="C23" s="128"/>
      <c r="D23" s="128"/>
      <c r="E23" s="127"/>
      <c r="F23" s="127"/>
      <c r="G23" s="127"/>
      <c r="H23" s="127"/>
      <c r="I23" s="127"/>
      <c r="J23" s="127"/>
      <c r="K23" s="127"/>
      <c r="L23" s="127"/>
      <c r="M23" s="127"/>
      <c r="N23" s="994"/>
      <c r="O23" s="994"/>
      <c r="P23" s="994"/>
      <c r="Q23" s="994"/>
      <c r="R23" s="994"/>
      <c r="S23" s="994"/>
      <c r="T23" s="994"/>
      <c r="U23" s="994"/>
      <c r="V23" s="994"/>
      <c r="W23" s="994"/>
      <c r="X23" s="994"/>
      <c r="Y23" s="994"/>
      <c r="Z23" s="994"/>
      <c r="AA23" s="994"/>
      <c r="AB23" s="994"/>
    </row>
    <row r="24" spans="1:28" s="995" customFormat="1" x14ac:dyDescent="0.35">
      <c r="B24" s="127"/>
      <c r="C24" s="127"/>
      <c r="D24" s="127"/>
      <c r="E24" s="127"/>
      <c r="F24" s="127"/>
      <c r="G24" s="127"/>
      <c r="H24" s="127"/>
      <c r="I24" s="127"/>
      <c r="J24" s="127"/>
      <c r="K24" s="127"/>
      <c r="L24" s="127"/>
      <c r="M24" s="127"/>
      <c r="N24" s="994"/>
      <c r="O24" s="994"/>
      <c r="P24" s="994"/>
      <c r="Q24" s="994"/>
      <c r="R24" s="994"/>
      <c r="S24" s="994"/>
      <c r="T24" s="994"/>
      <c r="U24" s="994"/>
      <c r="V24" s="994"/>
      <c r="W24" s="994"/>
      <c r="X24" s="994"/>
      <c r="Y24" s="994"/>
      <c r="Z24" s="994"/>
      <c r="AA24" s="994"/>
      <c r="AB24" s="994"/>
    </row>
    <row r="25" spans="1:28" s="995" customFormat="1" x14ac:dyDescent="0.35">
      <c r="B25" s="127"/>
      <c r="C25" s="127"/>
      <c r="D25" s="127"/>
      <c r="E25" s="127"/>
      <c r="F25" s="127"/>
      <c r="G25" s="127"/>
      <c r="H25" s="127"/>
      <c r="I25" s="127"/>
      <c r="J25" s="127"/>
      <c r="K25" s="127"/>
      <c r="L25" s="127"/>
      <c r="M25" s="127"/>
      <c r="N25" s="994"/>
      <c r="O25" s="994"/>
      <c r="P25" s="994"/>
      <c r="Q25" s="994"/>
      <c r="R25" s="994"/>
      <c r="S25" s="994"/>
      <c r="T25" s="994"/>
      <c r="U25" s="994"/>
      <c r="V25" s="994"/>
      <c r="W25" s="994"/>
      <c r="X25" s="994"/>
      <c r="Y25" s="994"/>
      <c r="Z25" s="994"/>
      <c r="AA25" s="994"/>
      <c r="AB25" s="994"/>
    </row>
    <row r="26" spans="1:28" s="995" customFormat="1" x14ac:dyDescent="0.35">
      <c r="B26" s="127"/>
      <c r="C26" s="127"/>
      <c r="D26" s="127"/>
      <c r="E26" s="127"/>
      <c r="F26" s="127"/>
      <c r="G26" s="127"/>
      <c r="H26" s="127"/>
      <c r="I26" s="127"/>
      <c r="J26" s="127"/>
      <c r="K26" s="127"/>
      <c r="L26" s="127"/>
      <c r="M26" s="127"/>
      <c r="N26" s="994"/>
      <c r="O26" s="994"/>
      <c r="P26" s="994"/>
      <c r="Q26" s="994"/>
      <c r="R26" s="994"/>
      <c r="S26" s="994"/>
      <c r="T26" s="994"/>
      <c r="U26" s="994"/>
      <c r="V26" s="994"/>
      <c r="W26" s="994"/>
      <c r="X26" s="994"/>
      <c r="Y26" s="994"/>
      <c r="Z26" s="994"/>
      <c r="AA26" s="994"/>
      <c r="AB26" s="994"/>
    </row>
    <row r="27" spans="1:28" s="995" customFormat="1" x14ac:dyDescent="0.35">
      <c r="B27" s="127"/>
      <c r="C27" s="127"/>
      <c r="D27" s="127"/>
      <c r="E27" s="127"/>
      <c r="F27" s="127"/>
      <c r="G27" s="127"/>
      <c r="H27" s="127"/>
      <c r="I27" s="127"/>
      <c r="J27" s="127"/>
      <c r="K27" s="127"/>
      <c r="L27" s="127"/>
      <c r="M27" s="127"/>
      <c r="N27" s="994"/>
      <c r="O27" s="994"/>
      <c r="P27" s="994"/>
      <c r="Q27" s="994"/>
      <c r="R27" s="994"/>
      <c r="S27" s="994"/>
      <c r="T27" s="994"/>
      <c r="U27" s="994"/>
      <c r="V27" s="994"/>
      <c r="W27" s="994"/>
      <c r="X27" s="994"/>
      <c r="Y27" s="994"/>
      <c r="Z27" s="994"/>
      <c r="AA27" s="994"/>
      <c r="AB27" s="994"/>
    </row>
    <row r="28" spans="1:28" s="995" customFormat="1" x14ac:dyDescent="0.35">
      <c r="B28" s="127"/>
      <c r="C28" s="127"/>
      <c r="D28" s="127"/>
      <c r="E28" s="127"/>
      <c r="F28" s="127"/>
      <c r="G28" s="127"/>
      <c r="H28" s="127"/>
      <c r="I28" s="127"/>
      <c r="J28" s="127"/>
      <c r="K28" s="127"/>
      <c r="L28" s="127"/>
      <c r="M28" s="127"/>
      <c r="N28" s="994"/>
      <c r="O28" s="994"/>
      <c r="P28" s="994"/>
      <c r="Q28" s="994"/>
      <c r="R28" s="994"/>
      <c r="S28" s="994"/>
      <c r="T28" s="994"/>
      <c r="U28" s="994"/>
      <c r="V28" s="994"/>
      <c r="W28" s="994"/>
      <c r="X28" s="994"/>
      <c r="Y28" s="994"/>
      <c r="Z28" s="994"/>
      <c r="AA28" s="994"/>
      <c r="AB28" s="994"/>
    </row>
    <row r="29" spans="1:28" s="995" customFormat="1" x14ac:dyDescent="0.35">
      <c r="B29" s="127"/>
      <c r="C29" s="127"/>
      <c r="D29" s="127"/>
      <c r="E29" s="127"/>
      <c r="F29" s="127"/>
      <c r="G29" s="127"/>
      <c r="H29" s="127"/>
      <c r="I29" s="127"/>
      <c r="J29" s="127"/>
      <c r="K29" s="127"/>
      <c r="L29" s="127"/>
      <c r="M29" s="127"/>
      <c r="N29" s="994"/>
      <c r="O29" s="994"/>
      <c r="P29" s="994"/>
      <c r="Q29" s="994"/>
      <c r="R29" s="994"/>
      <c r="S29" s="994"/>
      <c r="T29" s="994"/>
      <c r="U29" s="994"/>
      <c r="V29" s="994"/>
      <c r="W29" s="994"/>
      <c r="X29" s="994"/>
      <c r="Y29" s="994"/>
      <c r="Z29" s="994"/>
      <c r="AA29" s="994"/>
      <c r="AB29" s="994"/>
    </row>
    <row r="30" spans="1:28" s="994" customFormat="1" x14ac:dyDescent="0.35">
      <c r="B30" s="127"/>
      <c r="C30" s="127"/>
      <c r="D30" s="127"/>
      <c r="E30" s="127"/>
      <c r="F30" s="127"/>
      <c r="G30" s="127"/>
      <c r="H30" s="127"/>
      <c r="I30" s="127"/>
      <c r="J30" s="127"/>
      <c r="K30" s="127"/>
      <c r="L30" s="127"/>
      <c r="M30" s="127"/>
    </row>
    <row r="31" spans="1:28" s="994" customFormat="1" x14ac:dyDescent="0.35">
      <c r="B31" s="127"/>
      <c r="C31" s="127"/>
      <c r="D31" s="127"/>
      <c r="E31" s="127"/>
      <c r="F31" s="127"/>
      <c r="G31" s="127"/>
      <c r="H31" s="127"/>
      <c r="I31" s="127"/>
      <c r="J31" s="127"/>
      <c r="K31" s="127"/>
      <c r="L31" s="127"/>
      <c r="M31" s="127"/>
    </row>
    <row r="32" spans="1:28" s="994" customFormat="1" x14ac:dyDescent="0.35">
      <c r="B32" s="127"/>
      <c r="C32" s="127"/>
      <c r="D32" s="127"/>
      <c r="E32" s="127"/>
      <c r="F32" s="127"/>
      <c r="G32" s="127"/>
      <c r="H32" s="127"/>
      <c r="I32" s="127"/>
      <c r="J32" s="127"/>
      <c r="K32" s="127"/>
      <c r="L32" s="127"/>
      <c r="M32" s="127"/>
    </row>
    <row r="33" spans="2:13" s="994" customFormat="1" x14ac:dyDescent="0.35">
      <c r="B33" s="127"/>
      <c r="C33" s="127"/>
      <c r="D33" s="127"/>
      <c r="E33" s="127"/>
      <c r="F33" s="127"/>
      <c r="G33" s="127"/>
      <c r="H33" s="127"/>
      <c r="I33" s="127"/>
      <c r="J33" s="127"/>
      <c r="K33" s="127"/>
      <c r="L33" s="127"/>
      <c r="M33" s="127"/>
    </row>
    <row r="34" spans="2:13" s="994" customFormat="1" x14ac:dyDescent="0.35">
      <c r="B34" s="127"/>
      <c r="C34" s="127"/>
      <c r="D34" s="127"/>
      <c r="E34" s="127"/>
      <c r="F34" s="127"/>
      <c r="G34" s="127"/>
      <c r="H34" s="127"/>
    </row>
    <row r="35" spans="2:13" s="994" customFormat="1" x14ac:dyDescent="0.35">
      <c r="B35" s="127"/>
      <c r="C35" s="127"/>
      <c r="D35" s="127"/>
      <c r="E35" s="127"/>
      <c r="F35" s="127"/>
      <c r="G35" s="127"/>
      <c r="H35" s="127"/>
    </row>
    <row r="36" spans="2:13" s="994" customFormat="1" x14ac:dyDescent="0.35">
      <c r="B36" s="127"/>
      <c r="C36" s="127"/>
      <c r="D36" s="127"/>
      <c r="E36" s="127"/>
      <c r="F36" s="127"/>
      <c r="G36" s="127"/>
      <c r="H36" s="127"/>
    </row>
    <row r="37" spans="2:13" s="994" customFormat="1" x14ac:dyDescent="0.35">
      <c r="B37" s="127"/>
      <c r="C37" s="127"/>
      <c r="D37" s="127"/>
      <c r="E37" s="127"/>
      <c r="F37" s="127"/>
      <c r="G37" s="127"/>
      <c r="H37" s="127"/>
    </row>
    <row r="38" spans="2:13" s="994" customFormat="1" x14ac:dyDescent="0.35">
      <c r="B38" s="127"/>
      <c r="C38" s="127"/>
      <c r="D38" s="127"/>
      <c r="E38" s="127"/>
      <c r="F38" s="127"/>
      <c r="G38" s="127"/>
      <c r="H38" s="127"/>
    </row>
    <row r="39" spans="2:13" s="994" customFormat="1" x14ac:dyDescent="0.35">
      <c r="B39" s="127"/>
      <c r="C39" s="127"/>
      <c r="D39" s="127"/>
      <c r="E39" s="127"/>
      <c r="F39" s="127"/>
      <c r="G39" s="127"/>
      <c r="H39" s="127"/>
    </row>
    <row r="40" spans="2:13" s="994" customFormat="1" x14ac:dyDescent="0.35">
      <c r="B40" s="127"/>
      <c r="C40" s="127"/>
      <c r="D40" s="127"/>
      <c r="E40" s="127"/>
      <c r="F40" s="127"/>
      <c r="G40" s="127"/>
      <c r="H40" s="127"/>
    </row>
    <row r="41" spans="2:13" s="994" customFormat="1" x14ac:dyDescent="0.35">
      <c r="B41" s="127"/>
      <c r="C41" s="127"/>
      <c r="D41" s="127"/>
      <c r="E41" s="127"/>
      <c r="F41" s="127"/>
      <c r="G41" s="127"/>
      <c r="H41" s="127"/>
    </row>
    <row r="42" spans="2:13" s="994" customFormat="1" x14ac:dyDescent="0.35">
      <c r="B42" s="127"/>
      <c r="C42" s="127"/>
      <c r="D42" s="127"/>
    </row>
    <row r="43" spans="2:13" s="994" customFormat="1" x14ac:dyDescent="0.35"/>
    <row r="44" spans="2:13" s="994" customFormat="1" x14ac:dyDescent="0.35"/>
    <row r="45" spans="2:13" s="994" customFormat="1" x14ac:dyDescent="0.35"/>
    <row r="46" spans="2:13" s="994" customFormat="1" x14ac:dyDescent="0.35"/>
    <row r="47" spans="2:13" s="994" customFormat="1" x14ac:dyDescent="0.35"/>
    <row r="48" spans="2:13" s="994" customFormat="1" x14ac:dyDescent="0.35"/>
    <row r="49" s="994" customFormat="1" x14ac:dyDescent="0.35"/>
    <row r="50" s="994" customFormat="1" x14ac:dyDescent="0.35"/>
    <row r="51" s="994" customFormat="1" x14ac:dyDescent="0.35"/>
    <row r="52" s="994" customFormat="1" x14ac:dyDescent="0.35"/>
    <row r="53" s="994" customFormat="1" x14ac:dyDescent="0.35"/>
    <row r="54" s="994" customFormat="1" x14ac:dyDescent="0.35"/>
    <row r="55" s="994" customFormat="1" x14ac:dyDescent="0.35"/>
    <row r="56" s="994" customFormat="1" x14ac:dyDescent="0.35"/>
    <row r="57" s="994" customFormat="1" x14ac:dyDescent="0.35"/>
    <row r="58" s="994" customFormat="1" x14ac:dyDescent="0.35"/>
    <row r="59" s="994" customFormat="1" x14ac:dyDescent="0.35"/>
    <row r="60" s="994" customFormat="1" x14ac:dyDescent="0.35"/>
    <row r="61" s="994" customFormat="1" x14ac:dyDescent="0.35"/>
    <row r="62" s="994" customFormat="1" x14ac:dyDescent="0.35"/>
    <row r="63" s="994" customFormat="1" x14ac:dyDescent="0.35"/>
    <row r="64" s="994" customFormat="1" x14ac:dyDescent="0.35"/>
    <row r="65" spans="2:4" s="994" customFormat="1" x14ac:dyDescent="0.35"/>
    <row r="66" spans="2:4" s="994" customFormat="1" x14ac:dyDescent="0.35"/>
    <row r="67" spans="2:4" s="128" customFormat="1" x14ac:dyDescent="0.35">
      <c r="B67" s="994"/>
      <c r="C67" s="994"/>
      <c r="D67" s="994"/>
    </row>
    <row r="68" spans="2:4" s="128" customFormat="1" x14ac:dyDescent="0.35"/>
    <row r="69" spans="2:4" s="128" customFormat="1" x14ac:dyDescent="0.35"/>
    <row r="70" spans="2:4" s="128" customFormat="1" x14ac:dyDescent="0.35"/>
    <row r="71" spans="2:4" s="128" customFormat="1" x14ac:dyDescent="0.35"/>
    <row r="72" spans="2:4" s="128" customFormat="1" x14ac:dyDescent="0.35"/>
    <row r="73" spans="2:4" s="128" customFormat="1" x14ac:dyDescent="0.35"/>
    <row r="74" spans="2:4" s="128" customFormat="1" x14ac:dyDescent="0.35"/>
    <row r="75" spans="2:4" s="128" customFormat="1" x14ac:dyDescent="0.35"/>
    <row r="76" spans="2:4" s="128" customFormat="1" x14ac:dyDescent="0.35"/>
    <row r="77" spans="2:4" s="128" customFormat="1" x14ac:dyDescent="0.35"/>
    <row r="78" spans="2:4" s="128" customFormat="1" x14ac:dyDescent="0.35"/>
    <row r="79" spans="2:4" s="128" customFormat="1" x14ac:dyDescent="0.35"/>
    <row r="80" spans="2:4" s="128" customFormat="1" x14ac:dyDescent="0.35"/>
    <row r="81" s="128" customFormat="1" x14ac:dyDescent="0.35"/>
    <row r="82" s="128" customFormat="1" x14ac:dyDescent="0.35"/>
    <row r="83" s="128" customFormat="1" x14ac:dyDescent="0.35"/>
    <row r="84" s="128" customFormat="1" x14ac:dyDescent="0.35"/>
    <row r="85" s="128" customFormat="1" x14ac:dyDescent="0.35"/>
    <row r="86" s="128" customFormat="1" x14ac:dyDescent="0.35"/>
    <row r="87" s="128" customFormat="1" x14ac:dyDescent="0.35"/>
    <row r="88" s="128" customFormat="1" x14ac:dyDescent="0.35"/>
    <row r="89" s="128" customFormat="1" x14ac:dyDescent="0.35"/>
    <row r="90" s="128" customFormat="1" x14ac:dyDescent="0.35"/>
    <row r="91" s="128" customFormat="1" x14ac:dyDescent="0.35"/>
    <row r="92" s="128" customFormat="1" x14ac:dyDescent="0.35"/>
    <row r="93" s="128" customFormat="1" x14ac:dyDescent="0.35"/>
    <row r="94" s="128" customFormat="1" x14ac:dyDescent="0.35"/>
    <row r="95" s="128" customFormat="1" x14ac:dyDescent="0.35"/>
    <row r="96" s="128" customFormat="1" x14ac:dyDescent="0.35"/>
    <row r="97" spans="2:4" s="128" customFormat="1" x14ac:dyDescent="0.35"/>
    <row r="98" spans="2:4" s="128" customFormat="1" x14ac:dyDescent="0.35"/>
    <row r="99" spans="2:4" x14ac:dyDescent="0.35">
      <c r="B99" s="128"/>
      <c r="C99" s="128"/>
      <c r="D99" s="128"/>
    </row>
  </sheetData>
  <mergeCells count="18">
    <mergeCell ref="AL7:AM7"/>
    <mergeCell ref="A9:A16"/>
    <mergeCell ref="O9:O16"/>
    <mergeCell ref="AD9:AD16"/>
    <mergeCell ref="Q7:R7"/>
    <mergeCell ref="S7:T7"/>
    <mergeCell ref="U7:V7"/>
    <mergeCell ref="AF7:AG7"/>
    <mergeCell ref="AH7:AI7"/>
    <mergeCell ref="AJ7:AK7"/>
    <mergeCell ref="B2:H2"/>
    <mergeCell ref="B4:L4"/>
    <mergeCell ref="B5:L5"/>
    <mergeCell ref="C7:D7"/>
    <mergeCell ref="E7:F7"/>
    <mergeCell ref="G7:H7"/>
    <mergeCell ref="J7:K7"/>
    <mergeCell ref="L7:M7"/>
  </mergeCells>
  <printOptions horizontalCentered="1"/>
  <pageMargins left="0" right="0" top="0.43307086614173229" bottom="0.43307086614173229" header="0" footer="0"/>
  <pageSetup paperSize="9" orientation="landscape" horizontalDpi="300" verticalDpi="300" r:id="rId1"/>
  <headerFooter alignWithMargins="0"/>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Hoja66">
    <pageSetUpPr fitToPage="1"/>
  </sheetPr>
  <dimension ref="A1:Q42"/>
  <sheetViews>
    <sheetView zoomScaleNormal="100" workbookViewId="0"/>
  </sheetViews>
  <sheetFormatPr baseColWidth="10" defaultColWidth="11.453125" defaultRowHeight="14.5" x14ac:dyDescent="0.35"/>
  <cols>
    <col min="1" max="1" width="4.26953125" style="666" customWidth="1"/>
    <col min="2" max="2" width="12.26953125" style="666" customWidth="1"/>
    <col min="3" max="3" width="10.81640625" style="666" bestFit="1" customWidth="1"/>
    <col min="4" max="4" width="9.54296875" style="666" customWidth="1"/>
    <col min="5" max="5" width="10.81640625" style="666" bestFit="1" customWidth="1"/>
    <col min="6" max="6" width="11.7265625" style="666" customWidth="1"/>
    <col min="7" max="7" width="10.81640625" style="666" bestFit="1" customWidth="1"/>
    <col min="8" max="8" width="9.26953125" style="666" bestFit="1" customWidth="1"/>
    <col min="9" max="9" width="28.1796875" style="666" customWidth="1"/>
    <col min="10" max="10" width="7" style="666" customWidth="1"/>
    <col min="11" max="11" width="10.81640625" style="666" customWidth="1"/>
    <col min="12" max="12" width="7" style="666" customWidth="1"/>
    <col min="13" max="16384" width="11.453125" style="666"/>
  </cols>
  <sheetData>
    <row r="1" spans="1:17" s="700" customFormat="1" x14ac:dyDescent="0.35"/>
    <row r="2" spans="1:17" s="700" customFormat="1" x14ac:dyDescent="0.35"/>
    <row r="3" spans="1:17" s="700" customFormat="1" x14ac:dyDescent="0.35"/>
    <row r="4" spans="1:17" s="700" customFormat="1" x14ac:dyDescent="0.35"/>
    <row r="5" spans="1:17" s="700" customFormat="1" ht="16.5" customHeight="1" x14ac:dyDescent="0.35"/>
    <row r="6" spans="1:17" s="621" customFormat="1" ht="24.75" customHeight="1" x14ac:dyDescent="0.25">
      <c r="A6" s="1015"/>
      <c r="B6" s="1499" t="s">
        <v>447</v>
      </c>
      <c r="C6" s="1499"/>
      <c r="D6" s="1499"/>
      <c r="E6" s="1499"/>
      <c r="F6" s="1499"/>
      <c r="G6" s="1499"/>
      <c r="H6" s="1499"/>
      <c r="I6" s="1499"/>
      <c r="J6" s="1499"/>
      <c r="K6" s="1499"/>
      <c r="L6" s="1499"/>
      <c r="M6" s="1499"/>
      <c r="N6" s="1499"/>
      <c r="O6" s="1016"/>
    </row>
    <row r="7" spans="1:17" s="621" customFormat="1" ht="11.25" customHeight="1" x14ac:dyDescent="0.25">
      <c r="A7" s="1015"/>
      <c r="B7" s="1499"/>
      <c r="C7" s="1499"/>
      <c r="D7" s="1499"/>
      <c r="E7" s="1499"/>
      <c r="F7" s="1499"/>
      <c r="G7" s="1499"/>
      <c r="H7" s="1499"/>
      <c r="I7" s="1499"/>
      <c r="J7" s="1499"/>
      <c r="K7" s="1499"/>
      <c r="L7" s="1499"/>
      <c r="M7" s="1499"/>
      <c r="N7" s="1499"/>
      <c r="O7" s="1016"/>
    </row>
    <row r="8" spans="1:17" s="621" customFormat="1" ht="15.75" customHeight="1" x14ac:dyDescent="0.25">
      <c r="A8" s="1015"/>
      <c r="B8" s="1638" t="str">
        <f>porsaad!$B$6</f>
        <v>Situación a 30 de noviembre de 2024</v>
      </c>
      <c r="C8" s="1638"/>
      <c r="D8" s="1638"/>
      <c r="E8" s="1638"/>
      <c r="F8" s="1638"/>
      <c r="G8" s="1638"/>
      <c r="H8" s="1638"/>
      <c r="I8" s="1638"/>
      <c r="J8" s="1638"/>
      <c r="K8" s="1638"/>
      <c r="L8" s="1638"/>
      <c r="M8" s="1638"/>
      <c r="N8" s="1638"/>
      <c r="O8" s="1017"/>
      <c r="P8" s="1017"/>
      <c r="Q8" s="1017"/>
    </row>
    <row r="9" spans="1:17" s="700" customFormat="1" ht="6" customHeight="1" x14ac:dyDescent="0.35">
      <c r="A9" s="1018"/>
      <c r="B9" s="666"/>
      <c r="C9" s="666"/>
      <c r="D9" s="666"/>
      <c r="E9" s="666"/>
      <c r="F9" s="666"/>
      <c r="G9" s="666"/>
      <c r="H9" s="666"/>
      <c r="I9" s="666"/>
      <c r="J9" s="666"/>
      <c r="K9" s="666"/>
      <c r="L9" s="666"/>
      <c r="M9" s="666"/>
      <c r="N9" s="666"/>
      <c r="O9" s="666"/>
      <c r="P9" s="666"/>
      <c r="Q9" s="666"/>
    </row>
    <row r="10" spans="1:17" s="101" customFormat="1" x14ac:dyDescent="0.35"/>
    <row r="11" spans="1:17" s="101" customFormat="1" x14ac:dyDescent="0.35">
      <c r="C11" s="1639" t="s">
        <v>0</v>
      </c>
      <c r="D11" s="1639"/>
      <c r="E11" s="1639"/>
    </row>
    <row r="12" spans="1:17" s="101" customFormat="1" x14ac:dyDescent="0.35">
      <c r="C12" s="101" t="s">
        <v>23</v>
      </c>
      <c r="D12" s="101" t="s">
        <v>24</v>
      </c>
      <c r="E12" s="101" t="s">
        <v>154</v>
      </c>
      <c r="F12" s="101" t="s">
        <v>68</v>
      </c>
      <c r="G12" s="101" t="s">
        <v>155</v>
      </c>
      <c r="H12" s="101" t="s">
        <v>156</v>
      </c>
    </row>
    <row r="13" spans="1:17" s="101" customFormat="1" x14ac:dyDescent="0.35">
      <c r="B13" s="101" t="s">
        <v>8</v>
      </c>
      <c r="C13" s="1019">
        <v>16027</v>
      </c>
      <c r="D13" s="1019">
        <v>71307</v>
      </c>
      <c r="E13" s="1019" t="e">
        <v>#REF!</v>
      </c>
      <c r="F13" s="1019">
        <v>87334</v>
      </c>
      <c r="G13" s="129">
        <v>0.18351386630636407</v>
      </c>
      <c r="H13" s="129">
        <v>0.81648613369363587</v>
      </c>
      <c r="I13" s="129">
        <v>0.27337886040059756</v>
      </c>
      <c r="M13" s="1019"/>
      <c r="N13" s="1019"/>
      <c r="O13" s="1020"/>
      <c r="P13" s="1020"/>
      <c r="Q13" s="1020"/>
    </row>
    <row r="14" spans="1:17" s="101" customFormat="1" x14ac:dyDescent="0.35">
      <c r="B14" s="101" t="s">
        <v>7</v>
      </c>
      <c r="C14" s="1019">
        <v>7136</v>
      </c>
      <c r="D14" s="1019">
        <v>16461</v>
      </c>
      <c r="E14" s="1019" t="e">
        <v>#REF!</v>
      </c>
      <c r="F14" s="1019">
        <v>23597</v>
      </c>
      <c r="G14" s="129">
        <v>0.30241132347332289</v>
      </c>
      <c r="H14" s="129">
        <v>0.69758867652667711</v>
      </c>
      <c r="I14" s="129">
        <v>0.27337886040059756</v>
      </c>
      <c r="M14" s="1019"/>
      <c r="N14" s="1019"/>
      <c r="O14" s="1020"/>
      <c r="P14" s="1020"/>
      <c r="Q14" s="1020"/>
    </row>
    <row r="15" spans="1:17" s="101" customFormat="1" x14ac:dyDescent="0.35">
      <c r="B15" s="101" t="s">
        <v>37</v>
      </c>
      <c r="C15" s="1019">
        <v>3177</v>
      </c>
      <c r="D15" s="1019">
        <v>9178</v>
      </c>
      <c r="E15" s="1019" t="e">
        <v>#REF!</v>
      </c>
      <c r="F15" s="1019">
        <v>12355</v>
      </c>
      <c r="G15" s="129">
        <v>0.25714285714285712</v>
      </c>
      <c r="H15" s="129">
        <v>0.74285714285714288</v>
      </c>
      <c r="I15" s="129">
        <v>0.27337886040059756</v>
      </c>
      <c r="M15" s="1019"/>
      <c r="N15" s="1019"/>
      <c r="O15" s="1020"/>
      <c r="P15" s="1020"/>
      <c r="Q15" s="1020"/>
    </row>
    <row r="16" spans="1:17" s="101" customFormat="1" x14ac:dyDescent="0.35">
      <c r="B16" s="101" t="s">
        <v>38</v>
      </c>
      <c r="C16" s="1019">
        <v>7598</v>
      </c>
      <c r="D16" s="1019">
        <v>18225</v>
      </c>
      <c r="E16" s="1019" t="e">
        <v>#REF!</v>
      </c>
      <c r="F16" s="1019">
        <v>25823</v>
      </c>
      <c r="G16" s="129">
        <v>0.29423382256128255</v>
      </c>
      <c r="H16" s="129">
        <v>0.70576617743871739</v>
      </c>
      <c r="I16" s="129">
        <v>0.27337886040059756</v>
      </c>
      <c r="M16" s="1019"/>
      <c r="N16" s="1019"/>
      <c r="O16" s="1020"/>
      <c r="P16" s="1020"/>
      <c r="Q16" s="1020"/>
    </row>
    <row r="17" spans="2:17" s="101" customFormat="1" x14ac:dyDescent="0.35">
      <c r="B17" s="101" t="s">
        <v>6</v>
      </c>
      <c r="C17" s="1019">
        <v>5270</v>
      </c>
      <c r="D17" s="1019">
        <v>15090</v>
      </c>
      <c r="E17" s="1019" t="e">
        <v>#REF!</v>
      </c>
      <c r="F17" s="1019">
        <v>20360</v>
      </c>
      <c r="G17" s="129">
        <v>0.25884086444007859</v>
      </c>
      <c r="H17" s="129">
        <v>0.74115913555992141</v>
      </c>
      <c r="I17" s="129">
        <v>0.27337886040059756</v>
      </c>
      <c r="M17" s="1019"/>
      <c r="N17" s="1019"/>
      <c r="O17" s="1020"/>
      <c r="P17" s="1020"/>
      <c r="Q17" s="1020"/>
    </row>
    <row r="18" spans="2:17" s="101" customFormat="1" x14ac:dyDescent="0.35">
      <c r="B18" s="101" t="s">
        <v>5</v>
      </c>
      <c r="C18" s="1019">
        <v>2709</v>
      </c>
      <c r="D18" s="1019">
        <v>6921</v>
      </c>
      <c r="E18" s="1019" t="e">
        <v>#REF!</v>
      </c>
      <c r="F18" s="1019">
        <v>9630</v>
      </c>
      <c r="G18" s="129">
        <v>0.28130841121495326</v>
      </c>
      <c r="H18" s="129">
        <v>0.71869158878504669</v>
      </c>
      <c r="I18" s="129">
        <v>0.27337886040059756</v>
      </c>
      <c r="M18" s="1019"/>
      <c r="N18" s="1019"/>
      <c r="O18" s="1020"/>
      <c r="P18" s="1020"/>
      <c r="Q18" s="1020"/>
    </row>
    <row r="19" spans="2:17" s="101" customFormat="1" x14ac:dyDescent="0.35">
      <c r="B19" s="101" t="s">
        <v>4</v>
      </c>
      <c r="C19" s="1019">
        <v>9043</v>
      </c>
      <c r="D19" s="1019">
        <v>27491</v>
      </c>
      <c r="E19" s="1019" t="e">
        <v>#REF!</v>
      </c>
      <c r="F19" s="1019">
        <v>36534</v>
      </c>
      <c r="G19" s="129">
        <v>0.24752285542234631</v>
      </c>
      <c r="H19" s="129">
        <v>0.75247714457765369</v>
      </c>
      <c r="I19" s="129">
        <v>0.27337886040059756</v>
      </c>
      <c r="M19" s="1019"/>
      <c r="N19" s="1019"/>
      <c r="O19" s="1020"/>
      <c r="P19" s="1020"/>
      <c r="Q19" s="1020"/>
    </row>
    <row r="20" spans="2:17" s="101" customFormat="1" x14ac:dyDescent="0.35">
      <c r="B20" s="101" t="s">
        <v>40</v>
      </c>
      <c r="C20" s="1019">
        <v>4867</v>
      </c>
      <c r="D20" s="1019">
        <v>16032</v>
      </c>
      <c r="E20" s="1019" t="e">
        <v>#REF!</v>
      </c>
      <c r="F20" s="1019">
        <v>20899</v>
      </c>
      <c r="G20" s="129">
        <v>0.23288195607445333</v>
      </c>
      <c r="H20" s="129">
        <v>0.76711804392554672</v>
      </c>
      <c r="I20" s="129">
        <v>0.27337886040059756</v>
      </c>
      <c r="M20" s="1019"/>
      <c r="N20" s="1019"/>
      <c r="O20" s="1020"/>
      <c r="P20" s="1020"/>
      <c r="Q20" s="1020"/>
    </row>
    <row r="21" spans="2:17" s="101" customFormat="1" x14ac:dyDescent="0.35">
      <c r="B21" s="101" t="s">
        <v>41</v>
      </c>
      <c r="C21" s="1019">
        <v>50113</v>
      </c>
      <c r="D21" s="1019">
        <v>93357</v>
      </c>
      <c r="E21" s="1019" t="e">
        <v>#REF!</v>
      </c>
      <c r="F21" s="1019">
        <v>143470</v>
      </c>
      <c r="G21" s="129">
        <v>0.34929253502474383</v>
      </c>
      <c r="H21" s="129">
        <v>0.65070746497525611</v>
      </c>
      <c r="I21" s="129">
        <v>0.27337886040059756</v>
      </c>
      <c r="M21" s="1019"/>
      <c r="N21" s="1019"/>
      <c r="O21" s="1020"/>
      <c r="P21" s="1020"/>
      <c r="Q21" s="1020"/>
    </row>
    <row r="22" spans="2:17" s="101" customFormat="1" x14ac:dyDescent="0.35">
      <c r="B22" s="101" t="s">
        <v>3</v>
      </c>
      <c r="C22" s="1019">
        <v>30798</v>
      </c>
      <c r="D22" s="1019">
        <v>84589</v>
      </c>
      <c r="E22" s="1019" t="e">
        <v>#REF!</v>
      </c>
      <c r="F22" s="1019">
        <v>115387</v>
      </c>
      <c r="G22" s="129">
        <v>0.26691048385000044</v>
      </c>
      <c r="H22" s="129">
        <v>0.73308951614999962</v>
      </c>
      <c r="I22" s="129">
        <v>0.27337886040059756</v>
      </c>
      <c r="M22" s="1019"/>
      <c r="N22" s="1019"/>
      <c r="O22" s="1020"/>
      <c r="P22" s="1020"/>
      <c r="Q22" s="1020"/>
    </row>
    <row r="23" spans="2:17" s="101" customFormat="1" x14ac:dyDescent="0.35">
      <c r="B23" s="101" t="s">
        <v>2</v>
      </c>
      <c r="C23" s="1019">
        <v>1327</v>
      </c>
      <c r="D23" s="1019">
        <v>5770</v>
      </c>
      <c r="E23" s="1019" t="e">
        <v>#REF!</v>
      </c>
      <c r="F23" s="1019">
        <v>7097</v>
      </c>
      <c r="G23" s="129">
        <v>0.18698041425954628</v>
      </c>
      <c r="H23" s="129">
        <v>0.81301958574045374</v>
      </c>
      <c r="I23" s="129">
        <v>0.27337886040059756</v>
      </c>
      <c r="M23" s="1019"/>
      <c r="N23" s="1019"/>
      <c r="O23" s="1020"/>
      <c r="P23" s="1020"/>
      <c r="Q23" s="1020"/>
    </row>
    <row r="24" spans="2:17" s="101" customFormat="1" x14ac:dyDescent="0.35">
      <c r="B24" s="101" t="s">
        <v>35</v>
      </c>
      <c r="C24" s="1019">
        <v>3434</v>
      </c>
      <c r="D24" s="1019">
        <v>17564</v>
      </c>
      <c r="E24" s="1019" t="e">
        <v>#REF!</v>
      </c>
      <c r="F24" s="1019">
        <v>20998</v>
      </c>
      <c r="G24" s="129">
        <v>0.16353938470330506</v>
      </c>
      <c r="H24" s="129">
        <v>0.83646061529669491</v>
      </c>
      <c r="I24" s="129">
        <v>0.27337886040059756</v>
      </c>
      <c r="M24" s="1019"/>
      <c r="N24" s="1019"/>
      <c r="O24" s="1020"/>
      <c r="P24" s="1020"/>
      <c r="Q24" s="1020"/>
    </row>
    <row r="25" spans="2:17" s="101" customFormat="1" x14ac:dyDescent="0.35">
      <c r="B25" s="101" t="s">
        <v>42</v>
      </c>
      <c r="C25" s="1019">
        <v>13478</v>
      </c>
      <c r="D25" s="1019">
        <v>39479</v>
      </c>
      <c r="E25" s="1019" t="e">
        <v>#REF!</v>
      </c>
      <c r="F25" s="1019">
        <v>52957</v>
      </c>
      <c r="G25" s="129">
        <v>0.25450837471911175</v>
      </c>
      <c r="H25" s="129">
        <v>0.7454916252808883</v>
      </c>
      <c r="I25" s="129">
        <v>0.27337886040059756</v>
      </c>
      <c r="M25" s="1019"/>
      <c r="N25" s="1019"/>
      <c r="O25" s="1020"/>
      <c r="P25" s="1020"/>
      <c r="Q25" s="1020"/>
    </row>
    <row r="26" spans="2:17" s="101" customFormat="1" x14ac:dyDescent="0.35">
      <c r="B26" s="101" t="s">
        <v>43</v>
      </c>
      <c r="C26" s="1019">
        <v>7882</v>
      </c>
      <c r="D26" s="1019">
        <v>19674</v>
      </c>
      <c r="E26" s="1019" t="e">
        <v>#REF!</v>
      </c>
      <c r="F26" s="1019">
        <v>27556</v>
      </c>
      <c r="G26" s="129">
        <v>0.28603570910146608</v>
      </c>
      <c r="H26" s="129">
        <v>0.71396429089853386</v>
      </c>
      <c r="I26" s="129">
        <v>0.27337886040059756</v>
      </c>
      <c r="M26" s="1019"/>
      <c r="N26" s="1019"/>
      <c r="O26" s="1020"/>
      <c r="P26" s="1020"/>
      <c r="Q26" s="1020"/>
    </row>
    <row r="27" spans="2:17" s="101" customFormat="1" x14ac:dyDescent="0.35">
      <c r="B27" s="101" t="s">
        <v>44</v>
      </c>
      <c r="C27" s="1019">
        <v>2841</v>
      </c>
      <c r="D27" s="1019">
        <v>7165</v>
      </c>
      <c r="E27" s="1019" t="e">
        <v>#REF!</v>
      </c>
      <c r="F27" s="1019">
        <v>10006</v>
      </c>
      <c r="G27" s="129">
        <v>0.28392964221467121</v>
      </c>
      <c r="H27" s="129">
        <v>0.71607035778532879</v>
      </c>
      <c r="I27" s="129">
        <v>0.27337886040059756</v>
      </c>
      <c r="M27" s="1019"/>
      <c r="N27" s="1019"/>
      <c r="O27" s="1020"/>
      <c r="P27" s="1020"/>
      <c r="Q27" s="1020"/>
    </row>
    <row r="28" spans="2:17" s="101" customFormat="1" x14ac:dyDescent="0.35">
      <c r="B28" s="101" t="s">
        <v>45</v>
      </c>
      <c r="C28" s="1019">
        <v>13036</v>
      </c>
      <c r="D28" s="1019">
        <v>25898</v>
      </c>
      <c r="E28" s="1019" t="e">
        <v>#REF!</v>
      </c>
      <c r="F28" s="1019">
        <v>38934</v>
      </c>
      <c r="G28" s="129">
        <v>0.33482303385216006</v>
      </c>
      <c r="H28" s="129">
        <v>0.66517696614783994</v>
      </c>
      <c r="I28" s="129">
        <v>0.27337886040059756</v>
      </c>
      <c r="M28" s="1019"/>
      <c r="N28" s="1019"/>
      <c r="O28" s="1020"/>
      <c r="P28" s="1020"/>
      <c r="Q28" s="1020"/>
    </row>
    <row r="29" spans="2:17" s="101" customFormat="1" x14ac:dyDescent="0.35">
      <c r="B29" s="101" t="s">
        <v>46</v>
      </c>
      <c r="C29" s="1019">
        <v>349</v>
      </c>
      <c r="D29" s="1019">
        <v>835</v>
      </c>
      <c r="E29" s="1019" t="e">
        <v>#REF!</v>
      </c>
      <c r="F29" s="1019">
        <v>1184</v>
      </c>
      <c r="G29" s="129">
        <v>0.29476351351351349</v>
      </c>
      <c r="H29" s="129">
        <v>0.70523648648648651</v>
      </c>
      <c r="I29" s="129">
        <v>0.27337886040059756</v>
      </c>
      <c r="M29" s="1019"/>
      <c r="N29" s="1019"/>
      <c r="O29" s="1020"/>
      <c r="P29" s="1020"/>
      <c r="Q29" s="1020"/>
    </row>
    <row r="30" spans="2:17" s="101" customFormat="1" x14ac:dyDescent="0.35">
      <c r="B30" s="101" t="s">
        <v>39</v>
      </c>
      <c r="C30" s="1019">
        <v>143</v>
      </c>
      <c r="D30" s="1019">
        <v>715</v>
      </c>
      <c r="E30" s="1019" t="e">
        <v>#REF!</v>
      </c>
      <c r="F30" s="1019">
        <v>858</v>
      </c>
      <c r="G30" s="129">
        <v>0.16666666666666666</v>
      </c>
      <c r="H30" s="129">
        <v>0.83333333333333337</v>
      </c>
      <c r="I30" s="129">
        <v>0.27337886040059756</v>
      </c>
      <c r="M30" s="1019"/>
      <c r="N30" s="1019"/>
      <c r="O30" s="1020"/>
      <c r="P30" s="1020"/>
      <c r="Q30" s="1020"/>
    </row>
    <row r="31" spans="2:17" s="101" customFormat="1" x14ac:dyDescent="0.35">
      <c r="B31" s="101" t="s">
        <v>47</v>
      </c>
      <c r="C31" s="1019">
        <v>114</v>
      </c>
      <c r="D31" s="1019">
        <v>927</v>
      </c>
      <c r="E31" s="1019" t="e">
        <v>#REF!</v>
      </c>
      <c r="F31" s="1019">
        <v>1041</v>
      </c>
      <c r="G31" s="129">
        <v>0.10951008645533142</v>
      </c>
      <c r="H31" s="129">
        <v>0.89048991354466855</v>
      </c>
      <c r="I31" s="129">
        <v>0.27337886040059756</v>
      </c>
      <c r="M31" s="1019"/>
      <c r="N31" s="1019"/>
      <c r="O31" s="1020"/>
      <c r="P31" s="1020"/>
      <c r="Q31" s="1020"/>
    </row>
    <row r="32" spans="2:17" s="101" customFormat="1" x14ac:dyDescent="0.35">
      <c r="B32" s="104" t="s">
        <v>0</v>
      </c>
      <c r="C32" s="105">
        <v>179342</v>
      </c>
      <c r="D32" s="105">
        <v>476678</v>
      </c>
      <c r="E32" s="105" t="e">
        <v>#REF!</v>
      </c>
      <c r="F32" s="105">
        <v>656020</v>
      </c>
      <c r="G32" s="1021">
        <v>0.27337886040059756</v>
      </c>
      <c r="H32" s="1021">
        <v>0.72662113959940244</v>
      </c>
      <c r="I32" s="129">
        <v>0.27337886040059756</v>
      </c>
      <c r="M32" s="1019"/>
      <c r="N32" s="1019"/>
      <c r="O32" s="1020"/>
      <c r="P32" s="1020"/>
      <c r="Q32" s="1020"/>
    </row>
    <row r="33" spans="13:16" s="101" customFormat="1" x14ac:dyDescent="0.35">
      <c r="M33" s="1019"/>
      <c r="N33" s="1019"/>
      <c r="O33" s="1020"/>
      <c r="P33" s="1020"/>
    </row>
    <row r="34" spans="13:16" s="101" customFormat="1" x14ac:dyDescent="0.35"/>
    <row r="35" spans="13:16" s="700" customFormat="1" x14ac:dyDescent="0.35"/>
    <row r="36" spans="13:16" s="700" customFormat="1" x14ac:dyDescent="0.35"/>
    <row r="37" spans="13:16" s="700" customFormat="1" x14ac:dyDescent="0.35"/>
    <row r="38" spans="13:16" s="700" customFormat="1" x14ac:dyDescent="0.35"/>
    <row r="39" spans="13:16" s="700" customFormat="1" x14ac:dyDescent="0.35"/>
    <row r="40" spans="13:16" s="700" customFormat="1" x14ac:dyDescent="0.35"/>
    <row r="41" spans="13:16" s="700" customFormat="1" x14ac:dyDescent="0.35"/>
    <row r="42" spans="13:16" s="700" customFormat="1" x14ac:dyDescent="0.35"/>
  </sheetData>
  <mergeCells count="3">
    <mergeCell ref="B6:N7"/>
    <mergeCell ref="B8:N8"/>
    <mergeCell ref="C11:E11"/>
  </mergeCells>
  <printOptions horizontalCentered="1"/>
  <pageMargins left="0" right="0" top="0.43307086614173229" bottom="0.43307086614173229" header="0" footer="0"/>
  <pageSetup paperSize="9" scale="87" orientation="landscape" horizontalDpi="300" verticalDpi="300" r:id="rId1"/>
  <headerFooter alignWithMargins="0"/>
  <rowBreaks count="1" manualBreakCount="1">
    <brk id="42" max="1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110">
    <tabColor theme="0"/>
    <pageSetUpPr fitToPage="1"/>
  </sheetPr>
  <dimension ref="A1:AB28"/>
  <sheetViews>
    <sheetView zoomScaleNormal="100" workbookViewId="0"/>
  </sheetViews>
  <sheetFormatPr baseColWidth="10" defaultColWidth="11.453125" defaultRowHeight="14.5" x14ac:dyDescent="0.35"/>
  <cols>
    <col min="1" max="1" width="1.81640625" style="220" customWidth="1"/>
    <col min="2" max="2" width="24.54296875" style="220" customWidth="1"/>
    <col min="3" max="3" width="1" style="220" customWidth="1"/>
    <col min="4" max="10" width="10.81640625" style="220" customWidth="1"/>
    <col min="11" max="11" width="7.1796875" style="220" customWidth="1"/>
    <col min="12" max="12" width="1.1796875" style="220" customWidth="1"/>
    <col min="13" max="13" width="7.1796875" style="220" customWidth="1"/>
    <col min="14" max="14" width="7.7265625" style="220" customWidth="1"/>
    <col min="15" max="22" width="8.26953125" style="220" customWidth="1"/>
    <col min="23" max="24" width="7.7265625" style="220" customWidth="1"/>
    <col min="25" max="25" width="11.453125" style="220" customWidth="1"/>
    <col min="26" max="26" width="11.453125" style="220"/>
    <col min="27" max="27" width="11.81640625" style="220" bestFit="1" customWidth="1"/>
    <col min="28" max="16384" width="11.453125" style="220"/>
  </cols>
  <sheetData>
    <row r="1" spans="1:26" x14ac:dyDescent="0.35">
      <c r="A1" s="219"/>
      <c r="B1" s="219"/>
      <c r="J1" s="221"/>
      <c r="K1" s="221"/>
    </row>
    <row r="2" spans="1:26" ht="48.75" customHeight="1" x14ac:dyDescent="0.35">
      <c r="A2" s="219"/>
      <c r="B2" s="219"/>
      <c r="J2" s="221"/>
      <c r="K2" s="221"/>
    </row>
    <row r="3" spans="1:26" ht="24" customHeight="1" x14ac:dyDescent="0.35">
      <c r="A3" s="219"/>
      <c r="B3" s="1367" t="s">
        <v>368</v>
      </c>
      <c r="C3" s="1367"/>
      <c r="D3" s="1367"/>
      <c r="E3" s="1367"/>
      <c r="F3" s="1367"/>
      <c r="G3" s="1367"/>
      <c r="H3" s="1367"/>
      <c r="I3" s="1367"/>
      <c r="J3" s="1367"/>
      <c r="K3" s="1367"/>
      <c r="L3" s="1367"/>
      <c r="M3" s="1367"/>
      <c r="N3" s="1367"/>
      <c r="O3" s="1367"/>
      <c r="P3" s="1367"/>
      <c r="Q3" s="1367"/>
      <c r="R3" s="1367"/>
      <c r="S3" s="1367"/>
      <c r="T3" s="1367"/>
      <c r="U3" s="1367"/>
      <c r="V3" s="1367"/>
      <c r="W3" s="1367"/>
      <c r="X3" s="1367"/>
    </row>
    <row r="5" spans="1:26" x14ac:dyDescent="0.35">
      <c r="B5" s="219"/>
      <c r="C5" s="219"/>
      <c r="D5" s="1368" t="s">
        <v>366</v>
      </c>
      <c r="E5" s="1368"/>
      <c r="F5" s="1368"/>
      <c r="G5" s="1368"/>
      <c r="H5" s="1368"/>
      <c r="I5" s="1368"/>
      <c r="J5" s="1368"/>
      <c r="K5" s="1368"/>
      <c r="L5" s="219"/>
      <c r="M5" s="1369" t="s">
        <v>340</v>
      </c>
      <c r="N5" s="1369"/>
      <c r="O5" s="1369"/>
      <c r="P5" s="1369"/>
      <c r="Q5" s="1369"/>
      <c r="R5" s="1369"/>
      <c r="S5" s="1369"/>
      <c r="T5" s="1369"/>
      <c r="U5" s="1369"/>
      <c r="V5" s="1369"/>
      <c r="W5" s="1369"/>
      <c r="X5" s="1369"/>
    </row>
    <row r="6" spans="1:26" ht="21" customHeight="1" x14ac:dyDescent="0.35">
      <c r="B6" s="219"/>
      <c r="C6" s="219"/>
      <c r="D6" s="1369"/>
      <c r="E6" s="1369"/>
      <c r="F6" s="1369"/>
      <c r="G6" s="1369"/>
      <c r="H6" s="1369"/>
      <c r="I6" s="1369"/>
      <c r="J6" s="1369"/>
      <c r="K6" s="1369"/>
      <c r="L6" s="219"/>
      <c r="M6" s="1370">
        <v>43830</v>
      </c>
      <c r="N6" s="1371"/>
      <c r="O6" s="1372">
        <v>44196</v>
      </c>
      <c r="P6" s="1373"/>
      <c r="Q6" s="1372">
        <v>44561</v>
      </c>
      <c r="R6" s="1373"/>
      <c r="S6" s="1376">
        <v>44926</v>
      </c>
      <c r="T6" s="1377"/>
      <c r="U6" s="1374">
        <v>45291</v>
      </c>
      <c r="V6" s="1378"/>
      <c r="W6" s="1374" t="str">
        <f>EVO_sol!W6</f>
        <v>30/11/20224</v>
      </c>
      <c r="X6" s="1375"/>
    </row>
    <row r="7" spans="1:26" x14ac:dyDescent="0.35">
      <c r="B7" s="225"/>
      <c r="C7" s="219"/>
      <c r="D7" s="226">
        <v>43465</v>
      </c>
      <c r="E7" s="227">
        <v>43830</v>
      </c>
      <c r="F7" s="228">
        <v>44196</v>
      </c>
      <c r="G7" s="228">
        <v>44561</v>
      </c>
      <c r="H7" s="228">
        <v>44926</v>
      </c>
      <c r="I7" s="228">
        <v>45291</v>
      </c>
      <c r="J7" s="228" t="str">
        <f>EVO!J7</f>
        <v>30/11/20224</v>
      </c>
      <c r="K7" s="229"/>
      <c r="L7" s="219"/>
      <c r="M7" s="230" t="s">
        <v>28</v>
      </c>
      <c r="N7" s="231" t="s">
        <v>341</v>
      </c>
      <c r="O7" s="232" t="s">
        <v>28</v>
      </c>
      <c r="P7" s="233" t="s">
        <v>341</v>
      </c>
      <c r="Q7" s="231" t="s">
        <v>28</v>
      </c>
      <c r="R7" s="232" t="s">
        <v>341</v>
      </c>
      <c r="S7" s="232" t="s">
        <v>28</v>
      </c>
      <c r="T7" s="232" t="s">
        <v>341</v>
      </c>
      <c r="U7" s="232" t="s">
        <v>28</v>
      </c>
      <c r="V7" s="227" t="s">
        <v>341</v>
      </c>
      <c r="W7" s="231" t="s">
        <v>28</v>
      </c>
      <c r="X7" s="229" t="s">
        <v>341</v>
      </c>
    </row>
    <row r="8" spans="1:26" ht="8.25" customHeight="1" x14ac:dyDescent="0.35">
      <c r="B8" s="225"/>
      <c r="C8" s="219"/>
      <c r="D8" s="234"/>
      <c r="E8" s="234"/>
      <c r="F8" s="234"/>
      <c r="G8" s="297"/>
      <c r="H8" s="297"/>
      <c r="I8" s="297"/>
      <c r="J8" s="234"/>
      <c r="K8" s="234"/>
      <c r="L8" s="219"/>
    </row>
    <row r="9" spans="1:26" ht="15" customHeight="1" x14ac:dyDescent="0.35">
      <c r="B9" s="298" t="s">
        <v>8</v>
      </c>
      <c r="C9" s="219"/>
      <c r="D9" s="299">
        <v>287340</v>
      </c>
      <c r="E9" s="300">
        <v>294246</v>
      </c>
      <c r="F9" s="300">
        <v>285089</v>
      </c>
      <c r="G9" s="254">
        <v>295552</v>
      </c>
      <c r="H9" s="254">
        <v>307238</v>
      </c>
      <c r="I9" s="254">
        <v>322158</v>
      </c>
      <c r="J9" s="301">
        <v>310615</v>
      </c>
      <c r="K9" s="302"/>
      <c r="L9" s="222"/>
      <c r="M9" s="278">
        <v>2.4034245145124311E-2</v>
      </c>
      <c r="N9" s="279">
        <v>6906</v>
      </c>
      <c r="O9" s="280">
        <v>-3.1120219136368865E-2</v>
      </c>
      <c r="P9" s="279">
        <v>-9157</v>
      </c>
      <c r="Q9" s="280">
        <f t="shared" ref="Q9:Q27" si="0">G9/F9-1</f>
        <v>3.6700819744009738E-2</v>
      </c>
      <c r="R9" s="279">
        <f t="shared" ref="R9:R27" si="1">G9-F9</f>
        <v>10463</v>
      </c>
      <c r="S9" s="280">
        <f>H9/G9-1</f>
        <v>3.9539573408401862E-2</v>
      </c>
      <c r="T9" s="279">
        <f>H9-G9</f>
        <v>11686</v>
      </c>
      <c r="U9" s="280">
        <f>I9/H9-1</f>
        <v>4.8561701352046294E-2</v>
      </c>
      <c r="V9" s="279">
        <f>I9-H9</f>
        <v>14920</v>
      </c>
      <c r="W9" s="280">
        <v>-4.2603032329851409E-2</v>
      </c>
      <c r="X9" s="279">
        <v>-13822</v>
      </c>
    </row>
    <row r="10" spans="1:26" x14ac:dyDescent="0.35">
      <c r="B10" s="303" t="s">
        <v>7</v>
      </c>
      <c r="C10" s="219"/>
      <c r="D10" s="253">
        <v>35146</v>
      </c>
      <c r="E10" s="254">
        <v>39188</v>
      </c>
      <c r="F10" s="254">
        <v>36344</v>
      </c>
      <c r="G10" s="254">
        <v>37924</v>
      </c>
      <c r="H10" s="254">
        <v>39112</v>
      </c>
      <c r="I10" s="254">
        <v>40520</v>
      </c>
      <c r="J10" s="257">
        <v>44939</v>
      </c>
      <c r="K10" s="304"/>
      <c r="L10" s="219"/>
      <c r="M10" s="256">
        <v>0.11500597507539978</v>
      </c>
      <c r="N10" s="257">
        <v>4042</v>
      </c>
      <c r="O10" s="258">
        <v>-7.2573236705113842E-2</v>
      </c>
      <c r="P10" s="257">
        <v>-2844</v>
      </c>
      <c r="Q10" s="258">
        <f t="shared" si="0"/>
        <v>4.3473475676865547E-2</v>
      </c>
      <c r="R10" s="257">
        <f t="shared" si="1"/>
        <v>1580</v>
      </c>
      <c r="S10" s="258">
        <f t="shared" ref="S10:S27" si="2">H10/G10-1</f>
        <v>3.1325809513764291E-2</v>
      </c>
      <c r="T10" s="257">
        <f t="shared" ref="T10:T27" si="3">H10-G10</f>
        <v>1188</v>
      </c>
      <c r="U10" s="258">
        <f t="shared" ref="U10:U27" si="4">I10/H10-1</f>
        <v>3.5999181836776417E-2</v>
      </c>
      <c r="V10" s="257">
        <f t="shared" ref="V10:V27" si="5">I10-H10</f>
        <v>1408</v>
      </c>
      <c r="W10" s="258">
        <v>0.11331599157686112</v>
      </c>
      <c r="X10" s="257">
        <v>4574</v>
      </c>
    </row>
    <row r="11" spans="1:26" x14ac:dyDescent="0.35">
      <c r="B11" s="303" t="s">
        <v>37</v>
      </c>
      <c r="C11" s="219"/>
      <c r="D11" s="253">
        <v>25573</v>
      </c>
      <c r="E11" s="254">
        <v>26877</v>
      </c>
      <c r="F11" s="254">
        <v>27263</v>
      </c>
      <c r="G11" s="254">
        <v>29763</v>
      </c>
      <c r="H11" s="254">
        <v>31755</v>
      </c>
      <c r="I11" s="254">
        <v>32560</v>
      </c>
      <c r="J11" s="257">
        <v>33361</v>
      </c>
      <c r="L11" s="222"/>
      <c r="M11" s="256">
        <v>5.0991279865483019E-2</v>
      </c>
      <c r="N11" s="257">
        <v>1304</v>
      </c>
      <c r="O11" s="258">
        <v>1.436172191836893E-2</v>
      </c>
      <c r="P11" s="257">
        <v>386</v>
      </c>
      <c r="Q11" s="258">
        <f t="shared" si="0"/>
        <v>9.1699372776290256E-2</v>
      </c>
      <c r="R11" s="257">
        <f t="shared" si="1"/>
        <v>2500</v>
      </c>
      <c r="S11" s="258">
        <f t="shared" si="2"/>
        <v>6.6928737022477591E-2</v>
      </c>
      <c r="T11" s="257">
        <f t="shared" si="3"/>
        <v>1992</v>
      </c>
      <c r="U11" s="258">
        <f t="shared" si="4"/>
        <v>2.5350338529365413E-2</v>
      </c>
      <c r="V11" s="257">
        <f t="shared" si="5"/>
        <v>805</v>
      </c>
      <c r="W11" s="258">
        <v>2.9406319427301986E-2</v>
      </c>
      <c r="X11" s="257">
        <v>953</v>
      </c>
    </row>
    <row r="12" spans="1:26" x14ac:dyDescent="0.35">
      <c r="B12" s="303" t="s">
        <v>38</v>
      </c>
      <c r="C12" s="219"/>
      <c r="D12" s="253">
        <v>20139</v>
      </c>
      <c r="E12" s="254">
        <v>24991</v>
      </c>
      <c r="F12" s="254">
        <v>25528</v>
      </c>
      <c r="G12" s="254">
        <v>26990</v>
      </c>
      <c r="H12" s="254">
        <v>29491</v>
      </c>
      <c r="I12" s="254">
        <v>33350</v>
      </c>
      <c r="J12" s="257">
        <v>35553</v>
      </c>
      <c r="L12" s="222"/>
      <c r="M12" s="256">
        <v>0.24092556730721482</v>
      </c>
      <c r="N12" s="257">
        <v>4852</v>
      </c>
      <c r="O12" s="258">
        <v>2.148773558481043E-2</v>
      </c>
      <c r="P12" s="257">
        <v>537</v>
      </c>
      <c r="Q12" s="258">
        <f t="shared" si="0"/>
        <v>5.7270448135380736E-2</v>
      </c>
      <c r="R12" s="257">
        <f t="shared" si="1"/>
        <v>1462</v>
      </c>
      <c r="S12" s="258">
        <f t="shared" si="2"/>
        <v>9.2663949610967133E-2</v>
      </c>
      <c r="T12" s="257">
        <f t="shared" si="3"/>
        <v>2501</v>
      </c>
      <c r="U12" s="258">
        <f t="shared" si="4"/>
        <v>0.13085348072293246</v>
      </c>
      <c r="V12" s="257">
        <f t="shared" si="5"/>
        <v>3859</v>
      </c>
      <c r="W12" s="258">
        <v>7.0938008313753853E-2</v>
      </c>
      <c r="X12" s="257">
        <v>2355</v>
      </c>
    </row>
    <row r="13" spans="1:26" x14ac:dyDescent="0.35">
      <c r="B13" s="303" t="s">
        <v>6</v>
      </c>
      <c r="C13" s="219"/>
      <c r="D13" s="253">
        <v>30594</v>
      </c>
      <c r="E13" s="254">
        <v>32430</v>
      </c>
      <c r="F13" s="254">
        <v>33152</v>
      </c>
      <c r="G13" s="254">
        <v>36737</v>
      </c>
      <c r="H13" s="254">
        <v>41768</v>
      </c>
      <c r="I13" s="254">
        <v>46523</v>
      </c>
      <c r="J13" s="257">
        <v>51827</v>
      </c>
      <c r="K13" s="304"/>
      <c r="L13" s="219"/>
      <c r="M13" s="256">
        <v>6.0011767013139927E-2</v>
      </c>
      <c r="N13" s="257">
        <v>1836</v>
      </c>
      <c r="O13" s="258">
        <v>2.2263336416898039E-2</v>
      </c>
      <c r="P13" s="257">
        <v>722</v>
      </c>
      <c r="Q13" s="258">
        <f t="shared" si="0"/>
        <v>0.10813827220077221</v>
      </c>
      <c r="R13" s="257">
        <f t="shared" si="1"/>
        <v>3585</v>
      </c>
      <c r="S13" s="258">
        <f t="shared" si="2"/>
        <v>0.13694640280915693</v>
      </c>
      <c r="T13" s="257">
        <f t="shared" si="3"/>
        <v>5031</v>
      </c>
      <c r="U13" s="258">
        <f t="shared" si="4"/>
        <v>0.11384313349932973</v>
      </c>
      <c r="V13" s="257">
        <f t="shared" si="5"/>
        <v>4755</v>
      </c>
      <c r="W13" s="258">
        <v>0.12447385550010859</v>
      </c>
      <c r="X13" s="257">
        <v>5737</v>
      </c>
      <c r="Z13" s="224"/>
    </row>
    <row r="14" spans="1:26" x14ac:dyDescent="0.35">
      <c r="B14" s="303" t="s">
        <v>5</v>
      </c>
      <c r="C14" s="219"/>
      <c r="D14" s="253">
        <v>20401</v>
      </c>
      <c r="E14" s="254">
        <v>21169</v>
      </c>
      <c r="F14" s="254">
        <v>21022</v>
      </c>
      <c r="G14" s="254">
        <v>18734</v>
      </c>
      <c r="H14" s="254">
        <v>18426</v>
      </c>
      <c r="I14" s="254">
        <v>18749</v>
      </c>
      <c r="J14" s="257">
        <v>18601</v>
      </c>
      <c r="L14" s="222"/>
      <c r="M14" s="256">
        <v>3.7645213469927885E-2</v>
      </c>
      <c r="N14" s="257">
        <v>768</v>
      </c>
      <c r="O14" s="258">
        <v>-6.9441163966177388E-3</v>
      </c>
      <c r="P14" s="257">
        <v>-147</v>
      </c>
      <c r="Q14" s="258">
        <f t="shared" si="0"/>
        <v>-0.10883835981352863</v>
      </c>
      <c r="R14" s="257">
        <f t="shared" si="1"/>
        <v>-2288</v>
      </c>
      <c r="S14" s="258">
        <f t="shared" si="2"/>
        <v>-1.644069606063836E-2</v>
      </c>
      <c r="T14" s="257">
        <f t="shared" si="3"/>
        <v>-308</v>
      </c>
      <c r="U14" s="258">
        <f t="shared" si="4"/>
        <v>1.7529577770541538E-2</v>
      </c>
      <c r="V14" s="257">
        <f t="shared" si="5"/>
        <v>323</v>
      </c>
      <c r="W14" s="258">
        <v>-7.5761617670596637E-3</v>
      </c>
      <c r="X14" s="257">
        <v>-142</v>
      </c>
      <c r="Z14" s="224"/>
    </row>
    <row r="15" spans="1:26" x14ac:dyDescent="0.35">
      <c r="B15" s="303" t="s">
        <v>4</v>
      </c>
      <c r="C15" s="219"/>
      <c r="D15" s="253">
        <v>94845</v>
      </c>
      <c r="E15" s="254">
        <v>106369</v>
      </c>
      <c r="F15" s="254">
        <v>105708</v>
      </c>
      <c r="G15" s="254">
        <v>108898</v>
      </c>
      <c r="H15" s="254">
        <v>114380</v>
      </c>
      <c r="I15" s="254">
        <v>122746</v>
      </c>
      <c r="J15" s="257">
        <v>125918</v>
      </c>
      <c r="L15" s="222"/>
      <c r="M15" s="256">
        <v>0.1215035057198588</v>
      </c>
      <c r="N15" s="257">
        <v>11524</v>
      </c>
      <c r="O15" s="258">
        <v>-6.2142165480544298E-3</v>
      </c>
      <c r="P15" s="257">
        <v>-661</v>
      </c>
      <c r="Q15" s="258">
        <f t="shared" si="0"/>
        <v>3.0177470011730323E-2</v>
      </c>
      <c r="R15" s="257">
        <f t="shared" si="1"/>
        <v>3190</v>
      </c>
      <c r="S15" s="258">
        <f t="shared" si="2"/>
        <v>5.0340685779353134E-2</v>
      </c>
      <c r="T15" s="257">
        <f t="shared" si="3"/>
        <v>5482</v>
      </c>
      <c r="U15" s="258">
        <f t="shared" si="4"/>
        <v>7.3142157719881196E-2</v>
      </c>
      <c r="V15" s="257">
        <f t="shared" si="5"/>
        <v>8366</v>
      </c>
      <c r="W15" s="258">
        <v>3.2758111610511564E-2</v>
      </c>
      <c r="X15" s="257">
        <v>3994</v>
      </c>
      <c r="Z15" s="224"/>
    </row>
    <row r="16" spans="1:26" x14ac:dyDescent="0.35">
      <c r="B16" s="303" t="s">
        <v>40</v>
      </c>
      <c r="C16" s="219"/>
      <c r="D16" s="253">
        <v>64964</v>
      </c>
      <c r="E16" s="254">
        <v>68077</v>
      </c>
      <c r="F16" s="254">
        <v>64772</v>
      </c>
      <c r="G16" s="254">
        <v>66829</v>
      </c>
      <c r="H16" s="254">
        <v>69929</v>
      </c>
      <c r="I16" s="254">
        <v>74835</v>
      </c>
      <c r="J16" s="257">
        <v>79674</v>
      </c>
      <c r="L16" s="222"/>
      <c r="M16" s="256">
        <v>4.7918847361615668E-2</v>
      </c>
      <c r="N16" s="257">
        <v>3113</v>
      </c>
      <c r="O16" s="258">
        <v>-4.8547967742409326E-2</v>
      </c>
      <c r="P16" s="257">
        <v>-3305</v>
      </c>
      <c r="Q16" s="258">
        <f t="shared" si="0"/>
        <v>3.1757549558451226E-2</v>
      </c>
      <c r="R16" s="257">
        <f t="shared" si="1"/>
        <v>2057</v>
      </c>
      <c r="S16" s="258">
        <f t="shared" si="2"/>
        <v>4.6387047539242054E-2</v>
      </c>
      <c r="T16" s="257">
        <f t="shared" si="3"/>
        <v>3100</v>
      </c>
      <c r="U16" s="258">
        <f t="shared" si="4"/>
        <v>7.0156873400162967E-2</v>
      </c>
      <c r="V16" s="257">
        <f t="shared" si="5"/>
        <v>4906</v>
      </c>
      <c r="W16" s="258">
        <v>5.7539919563572628E-2</v>
      </c>
      <c r="X16" s="257">
        <v>4335</v>
      </c>
      <c r="Z16" s="224"/>
    </row>
    <row r="17" spans="2:28" x14ac:dyDescent="0.35">
      <c r="B17" s="303" t="s">
        <v>41</v>
      </c>
      <c r="C17" s="219"/>
      <c r="D17" s="253">
        <v>230178</v>
      </c>
      <c r="E17" s="254">
        <v>239983</v>
      </c>
      <c r="F17" s="254">
        <v>230320</v>
      </c>
      <c r="G17" s="254">
        <v>245417</v>
      </c>
      <c r="H17" s="254">
        <v>257644</v>
      </c>
      <c r="I17" s="254">
        <v>250190</v>
      </c>
      <c r="J17" s="257">
        <v>266813</v>
      </c>
      <c r="L17" s="222"/>
      <c r="M17" s="256">
        <v>4.2597468046468467E-2</v>
      </c>
      <c r="N17" s="257">
        <v>9805</v>
      </c>
      <c r="O17" s="258">
        <v>-4.02653521291092E-2</v>
      </c>
      <c r="P17" s="257">
        <v>-9663</v>
      </c>
      <c r="Q17" s="258">
        <f t="shared" si="0"/>
        <v>6.5547933310177164E-2</v>
      </c>
      <c r="R17" s="257">
        <f t="shared" si="1"/>
        <v>15097</v>
      </c>
      <c r="S17" s="258">
        <f t="shared" si="2"/>
        <v>4.9821324521121202E-2</v>
      </c>
      <c r="T17" s="257">
        <f t="shared" si="3"/>
        <v>12227</v>
      </c>
      <c r="U17" s="258">
        <f t="shared" si="4"/>
        <v>-2.8931393706044028E-2</v>
      </c>
      <c r="V17" s="257">
        <f t="shared" si="5"/>
        <v>-7454</v>
      </c>
      <c r="W17" s="258">
        <v>7.5628998641419365E-2</v>
      </c>
      <c r="X17" s="257">
        <v>18760</v>
      </c>
      <c r="Z17" s="224"/>
    </row>
    <row r="18" spans="2:28" x14ac:dyDescent="0.35">
      <c r="B18" s="303" t="s">
        <v>3</v>
      </c>
      <c r="C18" s="219"/>
      <c r="D18" s="253">
        <v>85031</v>
      </c>
      <c r="E18" s="254">
        <v>103107</v>
      </c>
      <c r="F18" s="254">
        <v>115485</v>
      </c>
      <c r="G18" s="254">
        <v>129091</v>
      </c>
      <c r="H18" s="254">
        <v>144410</v>
      </c>
      <c r="I18" s="254">
        <v>161791</v>
      </c>
      <c r="J18" s="257">
        <v>171549</v>
      </c>
      <c r="L18" s="222"/>
      <c r="M18" s="256">
        <v>0.21258129388105518</v>
      </c>
      <c r="N18" s="257">
        <v>18076</v>
      </c>
      <c r="O18" s="258">
        <v>0.12005004509878092</v>
      </c>
      <c r="P18" s="257">
        <v>12378</v>
      </c>
      <c r="Q18" s="258">
        <f>G18/F18-1</f>
        <v>0.11781616660172323</v>
      </c>
      <c r="R18" s="257">
        <f>G18-F18</f>
        <v>13606</v>
      </c>
      <c r="S18" s="258">
        <f t="shared" si="2"/>
        <v>0.11866822628998142</v>
      </c>
      <c r="T18" s="257">
        <f t="shared" si="3"/>
        <v>15319</v>
      </c>
      <c r="U18" s="258">
        <f t="shared" si="4"/>
        <v>0.12035870092098877</v>
      </c>
      <c r="V18" s="257">
        <f t="shared" si="5"/>
        <v>17381</v>
      </c>
      <c r="W18" s="258">
        <v>6.9567494435473387E-2</v>
      </c>
      <c r="X18" s="257">
        <v>11158</v>
      </c>
      <c r="Z18" s="224"/>
    </row>
    <row r="19" spans="2:28" x14ac:dyDescent="0.35">
      <c r="B19" s="303" t="s">
        <v>2</v>
      </c>
      <c r="C19" s="219"/>
      <c r="D19" s="253">
        <v>33341</v>
      </c>
      <c r="E19" s="254">
        <v>35443</v>
      </c>
      <c r="F19" s="254">
        <v>34750</v>
      </c>
      <c r="G19" s="254">
        <v>36342</v>
      </c>
      <c r="H19" s="254">
        <v>38917</v>
      </c>
      <c r="I19" s="254">
        <v>41046</v>
      </c>
      <c r="J19" s="257">
        <v>41208</v>
      </c>
      <c r="L19" s="222"/>
      <c r="M19" s="256">
        <v>6.3045499535106853E-2</v>
      </c>
      <c r="N19" s="257">
        <v>2102</v>
      </c>
      <c r="O19" s="258">
        <v>-1.9552520949129626E-2</v>
      </c>
      <c r="P19" s="257">
        <v>-693</v>
      </c>
      <c r="Q19" s="258">
        <f t="shared" si="0"/>
        <v>4.5812949640287703E-2</v>
      </c>
      <c r="R19" s="257">
        <f t="shared" si="1"/>
        <v>1592</v>
      </c>
      <c r="S19" s="258">
        <f t="shared" si="2"/>
        <v>7.0854658521820379E-2</v>
      </c>
      <c r="T19" s="257">
        <f t="shared" si="3"/>
        <v>2575</v>
      </c>
      <c r="U19" s="258">
        <f t="shared" si="4"/>
        <v>5.4706169540303717E-2</v>
      </c>
      <c r="V19" s="257">
        <f t="shared" si="5"/>
        <v>2129</v>
      </c>
      <c r="W19" s="258">
        <v>1.1189634864546605E-2</v>
      </c>
      <c r="X19" s="257">
        <v>456</v>
      </c>
      <c r="Z19" s="224"/>
    </row>
    <row r="20" spans="2:28" x14ac:dyDescent="0.35">
      <c r="B20" s="303" t="s">
        <v>35</v>
      </c>
      <c r="C20" s="219"/>
      <c r="D20" s="253">
        <v>67903</v>
      </c>
      <c r="E20" s="254">
        <v>70092</v>
      </c>
      <c r="F20" s="254">
        <v>67467</v>
      </c>
      <c r="G20" s="254">
        <v>69079</v>
      </c>
      <c r="H20" s="254">
        <v>71374</v>
      </c>
      <c r="I20" s="254">
        <v>75584</v>
      </c>
      <c r="J20" s="257">
        <v>78340</v>
      </c>
      <c r="L20" s="222"/>
      <c r="M20" s="256">
        <v>3.2237161833792216E-2</v>
      </c>
      <c r="N20" s="257">
        <v>2189</v>
      </c>
      <c r="O20" s="258">
        <v>-3.7450778976202748E-2</v>
      </c>
      <c r="P20" s="257">
        <v>-2625</v>
      </c>
      <c r="Q20" s="258">
        <f t="shared" si="0"/>
        <v>2.3893162583188854E-2</v>
      </c>
      <c r="R20" s="257">
        <f t="shared" si="1"/>
        <v>1612</v>
      </c>
      <c r="S20" s="258">
        <f t="shared" si="2"/>
        <v>3.3222831830223454E-2</v>
      </c>
      <c r="T20" s="257">
        <f t="shared" si="3"/>
        <v>2295</v>
      </c>
      <c r="U20" s="258">
        <f t="shared" si="4"/>
        <v>5.8985064589346159E-2</v>
      </c>
      <c r="V20" s="257">
        <f t="shared" si="5"/>
        <v>4210</v>
      </c>
      <c r="W20" s="258">
        <v>4.0081783300805807E-2</v>
      </c>
      <c r="X20" s="257">
        <v>3019</v>
      </c>
      <c r="Z20" s="224"/>
    </row>
    <row r="21" spans="2:28" x14ac:dyDescent="0.35">
      <c r="B21" s="303" t="s">
        <v>42</v>
      </c>
      <c r="C21" s="219"/>
      <c r="D21" s="253">
        <v>161368</v>
      </c>
      <c r="E21" s="254">
        <v>171922</v>
      </c>
      <c r="F21" s="254">
        <v>161936</v>
      </c>
      <c r="G21" s="254">
        <v>163249</v>
      </c>
      <c r="H21" s="254">
        <v>173065</v>
      </c>
      <c r="I21" s="254">
        <v>185857</v>
      </c>
      <c r="J21" s="257">
        <v>202694</v>
      </c>
      <c r="L21" s="222"/>
      <c r="M21" s="256">
        <v>6.5403301769867639E-2</v>
      </c>
      <c r="N21" s="257">
        <v>10554</v>
      </c>
      <c r="O21" s="258">
        <v>-5.808448017124046E-2</v>
      </c>
      <c r="P21" s="257">
        <v>-9986</v>
      </c>
      <c r="Q21" s="258">
        <f t="shared" si="0"/>
        <v>8.108141487995324E-3</v>
      </c>
      <c r="R21" s="257">
        <f t="shared" si="1"/>
        <v>1313</v>
      </c>
      <c r="S21" s="258">
        <f t="shared" si="2"/>
        <v>6.0129005384412793E-2</v>
      </c>
      <c r="T21" s="257">
        <f t="shared" si="3"/>
        <v>9816</v>
      </c>
      <c r="U21" s="258">
        <f t="shared" si="4"/>
        <v>7.3914425215959367E-2</v>
      </c>
      <c r="V21" s="257">
        <f t="shared" si="5"/>
        <v>12792</v>
      </c>
      <c r="W21" s="258">
        <v>9.0884627597453305E-2</v>
      </c>
      <c r="X21" s="257">
        <v>16887</v>
      </c>
      <c r="Z21" s="224"/>
    </row>
    <row r="22" spans="2:28" x14ac:dyDescent="0.35">
      <c r="B22" s="303" t="s">
        <v>43</v>
      </c>
      <c r="C22" s="219"/>
      <c r="D22" s="253">
        <v>39429</v>
      </c>
      <c r="E22" s="254">
        <v>41312</v>
      </c>
      <c r="F22" s="254">
        <v>40012</v>
      </c>
      <c r="G22" s="254">
        <v>42082</v>
      </c>
      <c r="H22" s="254">
        <v>44287</v>
      </c>
      <c r="I22" s="254">
        <v>47580</v>
      </c>
      <c r="J22" s="257">
        <v>51411</v>
      </c>
      <c r="L22" s="222"/>
      <c r="M22" s="256">
        <v>4.7756727281949907E-2</v>
      </c>
      <c r="N22" s="257">
        <v>1883</v>
      </c>
      <c r="O22" s="258">
        <v>-3.1467854376452387E-2</v>
      </c>
      <c r="P22" s="257">
        <v>-1300</v>
      </c>
      <c r="Q22" s="258">
        <f t="shared" si="0"/>
        <v>5.1734479656103227E-2</v>
      </c>
      <c r="R22" s="257">
        <f t="shared" si="1"/>
        <v>2070</v>
      </c>
      <c r="S22" s="258">
        <f t="shared" si="2"/>
        <v>5.2397699729100244E-2</v>
      </c>
      <c r="T22" s="257">
        <f t="shared" si="3"/>
        <v>2205</v>
      </c>
      <c r="U22" s="258">
        <f t="shared" si="4"/>
        <v>7.4355905796283261E-2</v>
      </c>
      <c r="V22" s="257">
        <f t="shared" si="5"/>
        <v>3293</v>
      </c>
      <c r="W22" s="258">
        <v>8.6936298864669359E-2</v>
      </c>
      <c r="X22" s="257">
        <v>4112</v>
      </c>
      <c r="Z22" s="224"/>
    </row>
    <row r="23" spans="2:28" x14ac:dyDescent="0.35">
      <c r="B23" s="303" t="s">
        <v>44</v>
      </c>
      <c r="C23" s="219"/>
      <c r="D23" s="253">
        <v>15133</v>
      </c>
      <c r="E23" s="254">
        <v>14637</v>
      </c>
      <c r="F23" s="254">
        <v>14462</v>
      </c>
      <c r="G23" s="254">
        <v>15183</v>
      </c>
      <c r="H23" s="254">
        <v>16013</v>
      </c>
      <c r="I23" s="254">
        <v>16801</v>
      </c>
      <c r="J23" s="257">
        <v>16518</v>
      </c>
      <c r="K23" s="304"/>
      <c r="L23" s="219"/>
      <c r="M23" s="256">
        <v>-3.2776052335954486E-2</v>
      </c>
      <c r="N23" s="257">
        <v>-496</v>
      </c>
      <c r="O23" s="258">
        <v>-1.1956001912960312E-2</v>
      </c>
      <c r="P23" s="257">
        <v>-175</v>
      </c>
      <c r="Q23" s="258">
        <f t="shared" si="0"/>
        <v>4.9854791868344517E-2</v>
      </c>
      <c r="R23" s="257">
        <f t="shared" si="1"/>
        <v>721</v>
      </c>
      <c r="S23" s="258">
        <f t="shared" si="2"/>
        <v>5.4666403214121084E-2</v>
      </c>
      <c r="T23" s="257">
        <f t="shared" si="3"/>
        <v>830</v>
      </c>
      <c r="U23" s="258">
        <f t="shared" si="4"/>
        <v>4.921001686130011E-2</v>
      </c>
      <c r="V23" s="257">
        <f t="shared" si="5"/>
        <v>788</v>
      </c>
      <c r="W23" s="258">
        <v>-1.2789863734162132E-2</v>
      </c>
      <c r="X23" s="257">
        <v>-214</v>
      </c>
      <c r="Z23" s="224"/>
    </row>
    <row r="24" spans="2:28" x14ac:dyDescent="0.35">
      <c r="B24" s="303" t="s">
        <v>45</v>
      </c>
      <c r="C24" s="219"/>
      <c r="D24" s="253">
        <v>78811</v>
      </c>
      <c r="E24" s="254">
        <v>80742</v>
      </c>
      <c r="F24" s="254">
        <v>79315</v>
      </c>
      <c r="G24" s="254">
        <v>78831</v>
      </c>
      <c r="H24" s="254">
        <v>79067</v>
      </c>
      <c r="I24" s="254">
        <v>82443</v>
      </c>
      <c r="J24" s="257">
        <v>85127</v>
      </c>
      <c r="K24" s="304"/>
      <c r="L24" s="219"/>
      <c r="M24" s="256">
        <v>2.450165586022246E-2</v>
      </c>
      <c r="N24" s="257">
        <v>1931</v>
      </c>
      <c r="O24" s="258">
        <v>-1.767357756805632E-2</v>
      </c>
      <c r="P24" s="257">
        <v>-1427</v>
      </c>
      <c r="Q24" s="258">
        <f t="shared" si="0"/>
        <v>-6.1022505200781785E-3</v>
      </c>
      <c r="R24" s="257">
        <f t="shared" si="1"/>
        <v>-484</v>
      </c>
      <c r="S24" s="258">
        <f t="shared" si="2"/>
        <v>2.9937461151070544E-3</v>
      </c>
      <c r="T24" s="257">
        <f t="shared" si="3"/>
        <v>236</v>
      </c>
      <c r="U24" s="258">
        <f t="shared" si="4"/>
        <v>4.2697965017010953E-2</v>
      </c>
      <c r="V24" s="257">
        <f t="shared" si="5"/>
        <v>3376</v>
      </c>
      <c r="W24" s="258">
        <v>3.8678819380894902E-2</v>
      </c>
      <c r="X24" s="257">
        <v>3170</v>
      </c>
      <c r="Z24" s="224"/>
    </row>
    <row r="25" spans="2:28" x14ac:dyDescent="0.35">
      <c r="B25" s="303" t="s">
        <v>46</v>
      </c>
      <c r="C25" s="219"/>
      <c r="D25" s="253">
        <v>11167</v>
      </c>
      <c r="E25" s="254">
        <v>11398</v>
      </c>
      <c r="F25" s="254">
        <v>10806</v>
      </c>
      <c r="G25" s="254">
        <v>11690</v>
      </c>
      <c r="H25" s="254">
        <v>10545</v>
      </c>
      <c r="I25" s="254">
        <v>10646</v>
      </c>
      <c r="J25" s="257">
        <v>10539</v>
      </c>
      <c r="L25" s="222"/>
      <c r="M25" s="256">
        <v>2.0685949673144188E-2</v>
      </c>
      <c r="N25" s="257">
        <v>231</v>
      </c>
      <c r="O25" s="258">
        <v>-5.1938936655553603E-2</v>
      </c>
      <c r="P25" s="257">
        <v>-592</v>
      </c>
      <c r="Q25" s="258">
        <f t="shared" si="0"/>
        <v>8.180640384971305E-2</v>
      </c>
      <c r="R25" s="257">
        <f t="shared" si="1"/>
        <v>884</v>
      </c>
      <c r="S25" s="258">
        <f t="shared" si="2"/>
        <v>-9.7946963216424265E-2</v>
      </c>
      <c r="T25" s="257">
        <f t="shared" si="3"/>
        <v>-1145</v>
      </c>
      <c r="U25" s="258">
        <f t="shared" si="4"/>
        <v>9.577999051683328E-3</v>
      </c>
      <c r="V25" s="257">
        <f t="shared" si="5"/>
        <v>101</v>
      </c>
      <c r="W25" s="258">
        <v>-5.1916178969227955E-3</v>
      </c>
      <c r="X25" s="257">
        <v>-55</v>
      </c>
      <c r="Z25" s="224"/>
    </row>
    <row r="26" spans="2:28" x14ac:dyDescent="0.35">
      <c r="B26" s="305" t="s">
        <v>1</v>
      </c>
      <c r="C26" s="219"/>
      <c r="D26" s="260">
        <v>2949</v>
      </c>
      <c r="E26" s="261">
        <v>3054</v>
      </c>
      <c r="F26" s="261">
        <v>3042</v>
      </c>
      <c r="G26" s="261">
        <v>3187</v>
      </c>
      <c r="H26" s="261">
        <v>3439</v>
      </c>
      <c r="I26" s="261">
        <v>3728</v>
      </c>
      <c r="J26" s="265">
        <v>3984</v>
      </c>
      <c r="L26" s="222"/>
      <c r="M26" s="264">
        <v>3.560528992878953E-2</v>
      </c>
      <c r="N26" s="265">
        <v>105</v>
      </c>
      <c r="O26" s="266">
        <v>-3.9292730844793233E-3</v>
      </c>
      <c r="P26" s="265">
        <v>-12</v>
      </c>
      <c r="Q26" s="266">
        <f t="shared" si="0"/>
        <v>4.7666009204470727E-2</v>
      </c>
      <c r="R26" s="265">
        <f t="shared" si="1"/>
        <v>145</v>
      </c>
      <c r="S26" s="266">
        <f t="shared" si="2"/>
        <v>7.9071226859115162E-2</v>
      </c>
      <c r="T26" s="265">
        <f t="shared" si="3"/>
        <v>252</v>
      </c>
      <c r="U26" s="266">
        <f t="shared" si="4"/>
        <v>8.4036056993312069E-2</v>
      </c>
      <c r="V26" s="265">
        <f t="shared" si="5"/>
        <v>289</v>
      </c>
      <c r="W26" s="266">
        <v>7.7339102217414801E-2</v>
      </c>
      <c r="X26" s="265">
        <v>286</v>
      </c>
      <c r="Z26" s="224"/>
      <c r="AA26" s="224"/>
      <c r="AB26" s="286"/>
    </row>
    <row r="27" spans="2:28" x14ac:dyDescent="0.35">
      <c r="B27" s="235" t="s">
        <v>0</v>
      </c>
      <c r="C27" s="219"/>
      <c r="D27" s="1226">
        <f>SUM(D9:D26)</f>
        <v>1304312</v>
      </c>
      <c r="E27" s="306">
        <f>SUM(E9:E26)</f>
        <v>1385037</v>
      </c>
      <c r="F27" s="307">
        <f>SUM(F9:F26)</f>
        <v>1356473</v>
      </c>
      <c r="G27" s="306">
        <f>SUM(G9:G26)</f>
        <v>1415578</v>
      </c>
      <c r="H27" s="307">
        <v>1490860</v>
      </c>
      <c r="I27" s="306">
        <v>1567107</v>
      </c>
      <c r="J27" s="306">
        <f>SUM(J9:J26)</f>
        <v>1628671</v>
      </c>
      <c r="K27" s="308"/>
      <c r="L27" s="222"/>
      <c r="M27" s="240">
        <f>E27/D27-1</f>
        <v>6.1890866602469341E-2</v>
      </c>
      <c r="N27" s="241">
        <f>E27-D27</f>
        <v>80725</v>
      </c>
      <c r="O27" s="242">
        <f>F27/E27-1</f>
        <v>-2.0623275768084204E-2</v>
      </c>
      <c r="P27" s="243">
        <f>F27-E27</f>
        <v>-28564</v>
      </c>
      <c r="Q27" s="242">
        <f t="shared" si="0"/>
        <v>4.3572559129448241E-2</v>
      </c>
      <c r="R27" s="237">
        <f t="shared" si="1"/>
        <v>59105</v>
      </c>
      <c r="S27" s="242">
        <f t="shared" si="2"/>
        <v>5.3181103407936581E-2</v>
      </c>
      <c r="T27" s="243">
        <f t="shared" si="3"/>
        <v>75282</v>
      </c>
      <c r="U27" s="309">
        <f t="shared" si="4"/>
        <v>5.1142964463464002E-2</v>
      </c>
      <c r="V27" s="237">
        <f t="shared" si="5"/>
        <v>76247</v>
      </c>
      <c r="W27" s="242">
        <v>4.1943998751206024E-2</v>
      </c>
      <c r="X27" s="243">
        <f>SUM(X9:X26)</f>
        <v>65563</v>
      </c>
    </row>
    <row r="28" spans="2:28" x14ac:dyDescent="0.35">
      <c r="D28" s="296"/>
      <c r="F28" s="296"/>
      <c r="H28" s="296"/>
      <c r="I28" s="296"/>
      <c r="K28" s="296"/>
      <c r="L28" s="219"/>
    </row>
  </sheetData>
  <mergeCells count="9">
    <mergeCell ref="B3:X3"/>
    <mergeCell ref="D5:K6"/>
    <mergeCell ref="M5:X5"/>
    <mergeCell ref="M6:N6"/>
    <mergeCell ref="O6:P6"/>
    <mergeCell ref="W6:X6"/>
    <mergeCell ref="Q6:R6"/>
    <mergeCell ref="S6:T6"/>
    <mergeCell ref="U6:V6"/>
  </mergeCells>
  <pageMargins left="0.7" right="0.7" top="0.75" bottom="0.75" header="0.3" footer="0.3"/>
  <pageSetup paperSize="9" scale="64" orientation="landscape" horizontalDpi="300" verticalDpi="300"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400-000004000000}">
          <x14:colorSeries rgb="FF376092"/>
          <x14:colorNegative rgb="FFD00000"/>
          <x14:colorAxis rgb="FF000000"/>
          <x14:colorMarkers rgb="FFD00000"/>
          <x14:colorFirst rgb="FFD00000"/>
          <x14:colorLast rgb="FFD00000"/>
          <x14:colorHigh rgb="FFD00000"/>
          <x14:colorLow rgb="FFD00000"/>
          <x14:sparklines>
            <x14:sparkline>
              <xm:f>EVO_derecho!D9:J9</xm:f>
              <xm:sqref>K9</xm:sqref>
            </x14:sparkline>
            <x14:sparkline>
              <xm:f>EVO_derecho!D10:J10</xm:f>
              <xm:sqref>K10</xm:sqref>
            </x14:sparkline>
            <x14:sparkline>
              <xm:f>EVO_derecho!D11:J11</xm:f>
              <xm:sqref>K11</xm:sqref>
            </x14:sparkline>
            <x14:sparkline>
              <xm:f>EVO_derecho!D12:J12</xm:f>
              <xm:sqref>K12</xm:sqref>
            </x14:sparkline>
            <x14:sparkline>
              <xm:f>EVO_derecho!D13:J13</xm:f>
              <xm:sqref>K13</xm:sqref>
            </x14:sparkline>
            <x14:sparkline>
              <xm:f>EVO_derecho!D14:J14</xm:f>
              <xm:sqref>K14</xm:sqref>
            </x14:sparkline>
            <x14:sparkline>
              <xm:f>EVO_derecho!D15:J15</xm:f>
              <xm:sqref>K15</xm:sqref>
            </x14:sparkline>
            <x14:sparkline>
              <xm:f>EVO_derecho!D16:J16</xm:f>
              <xm:sqref>K16</xm:sqref>
            </x14:sparkline>
            <x14:sparkline>
              <xm:f>EVO_derecho!D17:J17</xm:f>
              <xm:sqref>K17</xm:sqref>
            </x14:sparkline>
            <x14:sparkline>
              <xm:f>EVO_derecho!D18:J18</xm:f>
              <xm:sqref>K18</xm:sqref>
            </x14:sparkline>
            <x14:sparkline>
              <xm:f>EVO_derecho!D19:J19</xm:f>
              <xm:sqref>K19</xm:sqref>
            </x14:sparkline>
            <x14:sparkline>
              <xm:f>EVO_derecho!D20:J20</xm:f>
              <xm:sqref>K20</xm:sqref>
            </x14:sparkline>
            <x14:sparkline>
              <xm:f>EVO_derecho!D21:J21</xm:f>
              <xm:sqref>K21</xm:sqref>
            </x14:sparkline>
            <x14:sparkline>
              <xm:f>EVO_derecho!D22:J22</xm:f>
              <xm:sqref>K22</xm:sqref>
            </x14:sparkline>
            <x14:sparkline>
              <xm:f>EVO_derecho!D23:J23</xm:f>
              <xm:sqref>K23</xm:sqref>
            </x14:sparkline>
            <x14:sparkline>
              <xm:f>EVO_derecho!D24:J24</xm:f>
              <xm:sqref>K24</xm:sqref>
            </x14:sparkline>
            <x14:sparkline>
              <xm:f>EVO_derecho!D25:J25</xm:f>
              <xm:sqref>K25</xm:sqref>
            </x14:sparkline>
            <x14:sparkline>
              <xm:f>EVO_derecho!D26:J26</xm:f>
              <xm:sqref>K26</xm:sqref>
            </x14:sparkline>
            <x14:sparkline>
              <xm:f>EVO_derecho!D27:J27</xm:f>
              <xm:sqref>K27</xm:sqref>
            </x14:sparkline>
          </x14:sparklines>
        </x14:sparklineGroup>
      </x14:sparklineGroups>
    </ext>
  </extLst>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Hoja67">
    <pageSetUpPr fitToPage="1"/>
  </sheetPr>
  <dimension ref="A1:M32"/>
  <sheetViews>
    <sheetView zoomScaleNormal="100" workbookViewId="0"/>
  </sheetViews>
  <sheetFormatPr baseColWidth="10" defaultColWidth="11.453125" defaultRowHeight="15.5" x14ac:dyDescent="0.35"/>
  <cols>
    <col min="1" max="1" width="1" style="1023" customWidth="1"/>
    <col min="2" max="2" width="30.26953125" style="1023" customWidth="1"/>
    <col min="3" max="3" width="11.26953125" style="1023" customWidth="1"/>
    <col min="4" max="4" width="0.81640625" style="1023" customWidth="1"/>
    <col min="5" max="5" width="17.7265625" style="1023" customWidth="1"/>
    <col min="6" max="6" width="0.7265625" style="1023" customWidth="1"/>
    <col min="7" max="7" width="17.7265625" style="1023" customWidth="1"/>
    <col min="8" max="8" width="0.7265625" style="1023" customWidth="1"/>
    <col min="9" max="9" width="17.7265625" style="1023" customWidth="1"/>
    <col min="10" max="10" width="0.7265625" style="1023" customWidth="1"/>
    <col min="11" max="11" width="17.7265625" style="1023" customWidth="1"/>
    <col min="12" max="12" width="0.7265625" style="1023" customWidth="1"/>
    <col min="13" max="13" width="17.7265625" style="1023" customWidth="1"/>
    <col min="14" max="16384" width="11.453125" style="1023"/>
  </cols>
  <sheetData>
    <row r="1" spans="1:13" ht="9.75" customHeight="1" x14ac:dyDescent="0.35"/>
    <row r="2" spans="1:13" s="314" customFormat="1" ht="49.5" customHeight="1" x14ac:dyDescent="0.35">
      <c r="B2" s="1641"/>
      <c r="C2" s="1641"/>
      <c r="D2" s="1024"/>
      <c r="E2" s="1642"/>
      <c r="F2" s="1642"/>
      <c r="G2" s="1642"/>
      <c r="H2" s="1642"/>
      <c r="I2" s="1642"/>
    </row>
    <row r="3" spans="1:13" s="314" customFormat="1" ht="14.25" customHeight="1" x14ac:dyDescent="0.35">
      <c r="B3" s="1024"/>
      <c r="C3" s="1024"/>
      <c r="D3" s="1024"/>
      <c r="G3" s="1024"/>
      <c r="I3" s="1024"/>
      <c r="K3" s="1024"/>
      <c r="M3" s="1024"/>
    </row>
    <row r="4" spans="1:13" s="315" customFormat="1" ht="21.75" customHeight="1" x14ac:dyDescent="0.25">
      <c r="B4" s="1419" t="s">
        <v>446</v>
      </c>
      <c r="C4" s="1419"/>
      <c r="D4" s="1419"/>
      <c r="E4" s="1419"/>
      <c r="F4" s="1419"/>
      <c r="G4" s="1419"/>
      <c r="H4" s="1419"/>
      <c r="I4" s="1419"/>
      <c r="J4" s="1419"/>
      <c r="K4" s="1419"/>
      <c r="L4" s="1419"/>
      <c r="M4" s="1419"/>
    </row>
    <row r="5" spans="1:13" s="315" customFormat="1" ht="18.75" customHeight="1" x14ac:dyDescent="0.25">
      <c r="B5" s="1420" t="str">
        <f>porsaad!$B$6</f>
        <v>Situación a 30 de noviembre de 2024</v>
      </c>
      <c r="C5" s="1420"/>
      <c r="D5" s="1420"/>
      <c r="E5" s="1420"/>
      <c r="F5" s="1420"/>
      <c r="G5" s="1420"/>
      <c r="H5" s="1420"/>
      <c r="I5" s="1420"/>
      <c r="J5" s="1420"/>
      <c r="K5" s="1420"/>
      <c r="L5" s="1420"/>
      <c r="M5" s="1420"/>
    </row>
    <row r="6" spans="1:13" s="315" customFormat="1" ht="4.5" customHeight="1" x14ac:dyDescent="0.25"/>
    <row r="7" spans="1:13" s="1028" customFormat="1" ht="15" customHeight="1" x14ac:dyDescent="0.25">
      <c r="A7" s="1025"/>
      <c r="B7" s="1643" t="s">
        <v>12</v>
      </c>
      <c r="C7" s="1325" t="s">
        <v>68</v>
      </c>
      <c r="D7" s="1026"/>
      <c r="E7" s="1327" t="s">
        <v>140</v>
      </c>
      <c r="F7" s="1027"/>
      <c r="G7" s="1327" t="s">
        <v>142</v>
      </c>
      <c r="H7" s="1027"/>
      <c r="I7" s="1327" t="s">
        <v>144</v>
      </c>
      <c r="J7" s="1027"/>
      <c r="K7" s="1327" t="s">
        <v>146</v>
      </c>
      <c r="L7" s="1027"/>
      <c r="M7" s="1327" t="s">
        <v>148</v>
      </c>
    </row>
    <row r="8" spans="1:13" s="1028" customFormat="1" ht="19.5" customHeight="1" x14ac:dyDescent="0.25">
      <c r="A8" s="1025"/>
      <c r="B8" s="1644"/>
      <c r="C8" s="1326" t="s">
        <v>28</v>
      </c>
      <c r="D8" s="1026"/>
      <c r="E8" s="1326" t="s">
        <v>28</v>
      </c>
      <c r="F8" s="1026"/>
      <c r="G8" s="1326" t="s">
        <v>28</v>
      </c>
      <c r="H8" s="1026"/>
      <c r="I8" s="1326" t="s">
        <v>28</v>
      </c>
      <c r="J8" s="1026"/>
      <c r="K8" s="1326" t="s">
        <v>28</v>
      </c>
      <c r="L8" s="1026"/>
      <c r="M8" s="1326" t="s">
        <v>28</v>
      </c>
    </row>
    <row r="9" spans="1:13" s="1028" customFormat="1" ht="6" customHeight="1" x14ac:dyDescent="0.25">
      <c r="A9" s="1025"/>
      <c r="B9" s="1029"/>
      <c r="C9" s="1029"/>
      <c r="D9" s="1029"/>
      <c r="E9" s="1029"/>
      <c r="F9" s="1029"/>
      <c r="G9" s="1029"/>
      <c r="H9" s="1029"/>
      <c r="I9" s="1029"/>
      <c r="J9" s="1029"/>
      <c r="K9" s="1029"/>
      <c r="L9" s="1029"/>
      <c r="M9" s="1029"/>
    </row>
    <row r="10" spans="1:13" s="1035" customFormat="1" ht="18" customHeight="1" x14ac:dyDescent="0.25">
      <c r="A10" s="1030"/>
      <c r="B10" s="1031" t="s">
        <v>8</v>
      </c>
      <c r="C10" s="1032">
        <f>M10+K10+I10+G10+E10</f>
        <v>100</v>
      </c>
      <c r="D10" s="1033"/>
      <c r="E10" s="1034">
        <v>37.631306746350994</v>
      </c>
      <c r="F10" s="1033"/>
      <c r="G10" s="1034">
        <v>45.614297207217561</v>
      </c>
      <c r="H10" s="1033"/>
      <c r="I10" s="1034">
        <v>13.951269968969084</v>
      </c>
      <c r="J10" s="1033"/>
      <c r="K10" s="1034">
        <v>2.5755660268934606</v>
      </c>
      <c r="L10" s="1033"/>
      <c r="M10" s="1034">
        <v>0.22756005056890011</v>
      </c>
    </row>
    <row r="11" spans="1:13" s="1035" customFormat="1" ht="18" customHeight="1" x14ac:dyDescent="0.25">
      <c r="A11" s="1030"/>
      <c r="B11" s="1036" t="s">
        <v>7</v>
      </c>
      <c r="C11" s="1037">
        <f t="shared" ref="C11:C28" si="0">M11+K11+I11+G11+E11</f>
        <v>100.00000000000001</v>
      </c>
      <c r="D11" s="1033"/>
      <c r="E11" s="1038">
        <v>21.227544910179642</v>
      </c>
      <c r="F11" s="1033"/>
      <c r="G11" s="1038">
        <v>55.92386655260907</v>
      </c>
      <c r="H11" s="1033"/>
      <c r="I11" s="1038">
        <v>16.548331907613345</v>
      </c>
      <c r="J11" s="1033"/>
      <c r="K11" s="1038">
        <v>5.5816937553464498</v>
      </c>
      <c r="L11" s="1033"/>
      <c r="M11" s="1038">
        <v>0.71856287425149701</v>
      </c>
    </row>
    <row r="12" spans="1:13" s="1035" customFormat="1" ht="18" customHeight="1" x14ac:dyDescent="0.25">
      <c r="A12" s="1030"/>
      <c r="B12" s="1036" t="s">
        <v>37</v>
      </c>
      <c r="C12" s="1037">
        <f t="shared" si="0"/>
        <v>100</v>
      </c>
      <c r="D12" s="1033"/>
      <c r="E12" s="1038">
        <v>24.181788723266365</v>
      </c>
      <c r="F12" s="1033"/>
      <c r="G12" s="1038">
        <v>45.852235904082953</v>
      </c>
      <c r="H12" s="1033"/>
      <c r="I12" s="1038">
        <v>22.245625405055087</v>
      </c>
      <c r="J12" s="1033"/>
      <c r="K12" s="1038">
        <v>6.6834089436163318</v>
      </c>
      <c r="L12" s="1033"/>
      <c r="M12" s="1038">
        <v>1.0369410239792611</v>
      </c>
    </row>
    <row r="13" spans="1:13" s="1035" customFormat="1" ht="18" customHeight="1" x14ac:dyDescent="0.25">
      <c r="A13" s="1030"/>
      <c r="B13" s="1036" t="s">
        <v>38</v>
      </c>
      <c r="C13" s="1037">
        <f t="shared" si="0"/>
        <v>100</v>
      </c>
      <c r="D13" s="1033"/>
      <c r="E13" s="1038">
        <v>25.016488845780792</v>
      </c>
      <c r="F13" s="1033"/>
      <c r="G13" s="1038">
        <v>51.988360814742975</v>
      </c>
      <c r="H13" s="1033"/>
      <c r="I13" s="1038">
        <v>17.478176527643065</v>
      </c>
      <c r="J13" s="1033"/>
      <c r="K13" s="1038">
        <v>5.0475266731328805</v>
      </c>
      <c r="L13" s="1033"/>
      <c r="M13" s="1038">
        <v>0.46944713870029103</v>
      </c>
    </row>
    <row r="14" spans="1:13" s="1035" customFormat="1" ht="18" customHeight="1" x14ac:dyDescent="0.25">
      <c r="A14" s="1030"/>
      <c r="B14" s="1036" t="s">
        <v>6</v>
      </c>
      <c r="C14" s="1037">
        <f t="shared" si="0"/>
        <v>100</v>
      </c>
      <c r="D14" s="1033"/>
      <c r="E14" s="1038">
        <v>35.125165986327644</v>
      </c>
      <c r="F14" s="1033"/>
      <c r="G14" s="1038">
        <v>46.402400039344911</v>
      </c>
      <c r="H14" s="1033"/>
      <c r="I14" s="1038">
        <v>14.001868883096444</v>
      </c>
      <c r="J14" s="1033"/>
      <c r="K14" s="1038">
        <v>3.8803914818275707</v>
      </c>
      <c r="L14" s="1033"/>
      <c r="M14" s="1038">
        <v>0.59017360940343289</v>
      </c>
    </row>
    <row r="15" spans="1:13" s="1035" customFormat="1" ht="18" customHeight="1" x14ac:dyDescent="0.25">
      <c r="A15" s="1030"/>
      <c r="B15" s="1036" t="s">
        <v>5</v>
      </c>
      <c r="C15" s="1037">
        <f t="shared" si="0"/>
        <v>100</v>
      </c>
      <c r="D15" s="1033"/>
      <c r="E15" s="1038">
        <v>22.139148494288683</v>
      </c>
      <c r="F15" s="1033"/>
      <c r="G15" s="1038">
        <v>47.403946002076843</v>
      </c>
      <c r="H15" s="1033"/>
      <c r="I15" s="1038">
        <v>21.339563862928348</v>
      </c>
      <c r="J15" s="1033"/>
      <c r="K15" s="1038">
        <v>7.8089304257528553</v>
      </c>
      <c r="L15" s="1033"/>
      <c r="M15" s="1038">
        <v>1.3084112149532712</v>
      </c>
    </row>
    <row r="16" spans="1:13" s="1035" customFormat="1" ht="18" customHeight="1" x14ac:dyDescent="0.25">
      <c r="A16" s="1030"/>
      <c r="B16" s="1036" t="s">
        <v>4</v>
      </c>
      <c r="C16" s="1037">
        <f t="shared" si="0"/>
        <v>100</v>
      </c>
      <c r="D16" s="1033"/>
      <c r="E16" s="1038">
        <v>23.932442789882842</v>
      </c>
      <c r="F16" s="1033"/>
      <c r="G16" s="1038">
        <v>52.466330887988612</v>
      </c>
      <c r="H16" s="1033"/>
      <c r="I16" s="1038">
        <v>18.750684331544949</v>
      </c>
      <c r="J16" s="1033"/>
      <c r="K16" s="1038">
        <v>4.500164239570787</v>
      </c>
      <c r="L16" s="1033"/>
      <c r="M16" s="1038">
        <v>0.35037775101281071</v>
      </c>
    </row>
    <row r="17" spans="1:13" s="1035" customFormat="1" ht="18" customHeight="1" x14ac:dyDescent="0.25">
      <c r="A17" s="1030"/>
      <c r="B17" s="1036" t="s">
        <v>40</v>
      </c>
      <c r="C17" s="1037">
        <f t="shared" si="0"/>
        <v>100</v>
      </c>
      <c r="D17" s="1033"/>
      <c r="E17" s="1038">
        <v>32.036459582633725</v>
      </c>
      <c r="F17" s="1033"/>
      <c r="G17" s="1038">
        <v>47.622931158551211</v>
      </c>
      <c r="H17" s="1033"/>
      <c r="I17" s="1038">
        <v>14.962820820340609</v>
      </c>
      <c r="J17" s="1033"/>
      <c r="K17" s="1038">
        <v>4.4423123051091391</v>
      </c>
      <c r="L17" s="1033"/>
      <c r="M17" s="1038">
        <v>0.93547613336531554</v>
      </c>
    </row>
    <row r="18" spans="1:13" s="1035" customFormat="1" ht="18" customHeight="1" x14ac:dyDescent="0.25">
      <c r="A18" s="1030"/>
      <c r="B18" s="1036" t="s">
        <v>41</v>
      </c>
      <c r="C18" s="1037">
        <f t="shared" si="0"/>
        <v>100</v>
      </c>
      <c r="D18" s="1033"/>
      <c r="E18" s="1038">
        <v>22.211061585786929</v>
      </c>
      <c r="F18" s="1033"/>
      <c r="G18" s="1038">
        <v>43.350004534008555</v>
      </c>
      <c r="H18" s="1033"/>
      <c r="I18" s="1038">
        <v>21.725573900851696</v>
      </c>
      <c r="J18" s="1033"/>
      <c r="K18" s="1038">
        <v>11.012060462747888</v>
      </c>
      <c r="L18" s="1033"/>
      <c r="M18" s="1038">
        <v>1.7012995166049345</v>
      </c>
    </row>
    <row r="19" spans="1:13" s="1035" customFormat="1" ht="18" customHeight="1" x14ac:dyDescent="0.25">
      <c r="A19" s="1030"/>
      <c r="B19" s="1036" t="s">
        <v>3</v>
      </c>
      <c r="C19" s="1037">
        <f t="shared" si="0"/>
        <v>99.999999999999986</v>
      </c>
      <c r="D19" s="1033"/>
      <c r="E19" s="1038">
        <v>23.861902780667084</v>
      </c>
      <c r="F19" s="1033"/>
      <c r="G19" s="1038">
        <v>55.011788364191105</v>
      </c>
      <c r="H19" s="1033"/>
      <c r="I19" s="1038">
        <v>16.261875043339575</v>
      </c>
      <c r="J19" s="1033"/>
      <c r="K19" s="1038">
        <v>4.3772969974342972</v>
      </c>
      <c r="L19" s="1033"/>
      <c r="M19" s="1038">
        <v>0.48713681436793566</v>
      </c>
    </row>
    <row r="20" spans="1:13" s="1035" customFormat="1" ht="18" customHeight="1" x14ac:dyDescent="0.25">
      <c r="A20" s="1030"/>
      <c r="B20" s="1036" t="s">
        <v>2</v>
      </c>
      <c r="C20" s="1037">
        <f t="shared" si="0"/>
        <v>100</v>
      </c>
      <c r="D20" s="1033"/>
      <c r="E20" s="1038">
        <v>37.107006908219368</v>
      </c>
      <c r="F20" s="1033"/>
      <c r="G20" s="1038">
        <v>45.185394050472297</v>
      </c>
      <c r="H20" s="1033"/>
      <c r="I20" s="1038">
        <v>15.15578739602425</v>
      </c>
      <c r="J20" s="1033"/>
      <c r="K20" s="1038">
        <v>2.3967291696038346</v>
      </c>
      <c r="L20" s="1033"/>
      <c r="M20" s="1038">
        <v>0.15508247568024813</v>
      </c>
    </row>
    <row r="21" spans="1:13" s="1035" customFormat="1" ht="18" customHeight="1" x14ac:dyDescent="0.25">
      <c r="A21" s="1030"/>
      <c r="B21" s="1036" t="s">
        <v>35</v>
      </c>
      <c r="C21" s="1037">
        <f t="shared" si="0"/>
        <v>100</v>
      </c>
      <c r="D21" s="1033"/>
      <c r="E21" s="1038">
        <v>38.898155649811748</v>
      </c>
      <c r="F21" s="1033"/>
      <c r="G21" s="1038">
        <v>45.856169279893251</v>
      </c>
      <c r="H21" s="1033"/>
      <c r="I21" s="1038">
        <v>12.738883858361531</v>
      </c>
      <c r="J21" s="1033"/>
      <c r="K21" s="1038">
        <v>2.2208454463136826</v>
      </c>
      <c r="L21" s="1033"/>
      <c r="M21" s="1038">
        <v>0.28594576561978746</v>
      </c>
    </row>
    <row r="22" spans="1:13" s="1035" customFormat="1" ht="18" customHeight="1" x14ac:dyDescent="0.25">
      <c r="A22" s="1030"/>
      <c r="B22" s="1036" t="s">
        <v>42</v>
      </c>
      <c r="C22" s="1037">
        <f t="shared" si="0"/>
        <v>100</v>
      </c>
      <c r="D22" s="1033"/>
      <c r="E22" s="1038">
        <v>36.437461048894257</v>
      </c>
      <c r="F22" s="1033"/>
      <c r="G22" s="1038">
        <v>41.508186814224473</v>
      </c>
      <c r="H22" s="1033"/>
      <c r="I22" s="1038">
        <v>16.73433929481974</v>
      </c>
      <c r="J22" s="1033"/>
      <c r="K22" s="1038">
        <v>4.8044418424581217</v>
      </c>
      <c r="L22" s="1033"/>
      <c r="M22" s="1038">
        <v>0.51557099960340691</v>
      </c>
    </row>
    <row r="23" spans="1:13" s="1035" customFormat="1" ht="18" customHeight="1" x14ac:dyDescent="0.25">
      <c r="A23" s="1030">
        <v>47094</v>
      </c>
      <c r="B23" s="1036" t="s">
        <v>43</v>
      </c>
      <c r="C23" s="1037">
        <f t="shared" si="0"/>
        <v>100</v>
      </c>
      <c r="D23" s="1033"/>
      <c r="E23" s="1038">
        <v>34.803281068524974</v>
      </c>
      <c r="F23" s="1033"/>
      <c r="G23" s="1038">
        <v>44.116579558652731</v>
      </c>
      <c r="H23" s="1033"/>
      <c r="I23" s="1038">
        <v>14.626887340301975</v>
      </c>
      <c r="J23" s="1033"/>
      <c r="K23" s="1038">
        <v>5.687427409988385</v>
      </c>
      <c r="L23" s="1033"/>
      <c r="M23" s="1038">
        <v>0.76582462253193961</v>
      </c>
    </row>
    <row r="24" spans="1:13" s="1035" customFormat="1" ht="18" customHeight="1" x14ac:dyDescent="0.25">
      <c r="B24" s="1036" t="s">
        <v>44</v>
      </c>
      <c r="C24" s="1037">
        <f t="shared" si="0"/>
        <v>100</v>
      </c>
      <c r="D24" s="1033"/>
      <c r="E24" s="1038">
        <v>19.538046195380463</v>
      </c>
      <c r="F24" s="1033"/>
      <c r="G24" s="1038">
        <v>54.894510548945107</v>
      </c>
      <c r="H24" s="1033"/>
      <c r="I24" s="1038">
        <v>17.138286171382859</v>
      </c>
      <c r="J24" s="1033"/>
      <c r="K24" s="1038">
        <v>7.4992500749925002</v>
      </c>
      <c r="L24" s="1033"/>
      <c r="M24" s="1038">
        <v>0.92990700929907011</v>
      </c>
    </row>
    <row r="25" spans="1:13" s="1035" customFormat="1" ht="18" customHeight="1" x14ac:dyDescent="0.25">
      <c r="B25" s="1036" t="s">
        <v>45</v>
      </c>
      <c r="C25" s="1037">
        <f t="shared" si="0"/>
        <v>100</v>
      </c>
      <c r="D25" s="1033"/>
      <c r="E25" s="1038">
        <v>19.937798797100704</v>
      </c>
      <c r="F25" s="1033"/>
      <c r="G25" s="1038">
        <v>43.193851848043998</v>
      </c>
      <c r="H25" s="1033"/>
      <c r="I25" s="1038">
        <v>21.909217087338714</v>
      </c>
      <c r="J25" s="1033"/>
      <c r="K25" s="1038">
        <v>12.651004986377423</v>
      </c>
      <c r="L25" s="1033"/>
      <c r="M25" s="1038">
        <v>2.3081272811391558</v>
      </c>
    </row>
    <row r="26" spans="1:13" s="1035" customFormat="1" ht="18" customHeight="1" x14ac:dyDescent="0.25">
      <c r="B26" s="1036" t="s">
        <v>46</v>
      </c>
      <c r="C26" s="1037">
        <f t="shared" si="0"/>
        <v>100</v>
      </c>
      <c r="D26" s="1033"/>
      <c r="E26" s="1038">
        <v>22.128378378378379</v>
      </c>
      <c r="F26" s="1033"/>
      <c r="G26" s="1038">
        <v>34.797297297297298</v>
      </c>
      <c r="H26" s="1033"/>
      <c r="I26" s="1038">
        <v>24.155405405405407</v>
      </c>
      <c r="J26" s="1033"/>
      <c r="K26" s="1038">
        <v>16.300675675675674</v>
      </c>
      <c r="L26" s="1033"/>
      <c r="M26" s="1038">
        <v>2.6182432432432434</v>
      </c>
    </row>
    <row r="27" spans="1:13" s="1035" customFormat="1" ht="18" customHeight="1" x14ac:dyDescent="0.25">
      <c r="B27" s="1039" t="s">
        <v>1</v>
      </c>
      <c r="C27" s="1040">
        <f t="shared" si="0"/>
        <v>100</v>
      </c>
      <c r="D27" s="1033"/>
      <c r="E27" s="1041">
        <v>64.560294892048447</v>
      </c>
      <c r="F27" s="1033"/>
      <c r="G27" s="1041">
        <v>28.751974723538705</v>
      </c>
      <c r="H27" s="1033"/>
      <c r="I27" s="1041">
        <v>5.6872037914691944</v>
      </c>
      <c r="J27" s="1033"/>
      <c r="K27" s="1041">
        <v>0.78988941548183245</v>
      </c>
      <c r="L27" s="1033"/>
      <c r="M27" s="1041">
        <v>0.21063717746182201</v>
      </c>
    </row>
    <row r="28" spans="1:13" s="1297" customFormat="1" ht="18" customHeight="1" x14ac:dyDescent="0.25">
      <c r="B28" s="1298" t="s">
        <v>0</v>
      </c>
      <c r="C28" s="1299">
        <f t="shared" si="0"/>
        <v>100</v>
      </c>
      <c r="D28" s="1300"/>
      <c r="E28" s="1299">
        <v>27.792388578441173</v>
      </c>
      <c r="F28" s="1300"/>
      <c r="G28" s="1301">
        <v>47.431339836708403</v>
      </c>
      <c r="H28" s="1302"/>
      <c r="I28" s="1299">
        <v>17.600324812599311</v>
      </c>
      <c r="J28" s="1300"/>
      <c r="K28" s="1299">
        <v>6.2958389491213422</v>
      </c>
      <c r="L28" s="1300"/>
      <c r="M28" s="1299">
        <v>0.88010782312977087</v>
      </c>
    </row>
    <row r="29" spans="1:13" s="1022" customFormat="1" ht="6.75" customHeight="1" x14ac:dyDescent="0.25">
      <c r="B29" s="1640"/>
      <c r="C29" s="1640"/>
      <c r="D29" s="1042"/>
    </row>
    <row r="30" spans="1:13" x14ac:dyDescent="0.35">
      <c r="E30" s="1043"/>
    </row>
    <row r="31" spans="1:13" x14ac:dyDescent="0.35">
      <c r="E31" s="1043"/>
      <c r="G31" s="1043"/>
    </row>
    <row r="32" spans="1:13" x14ac:dyDescent="0.35">
      <c r="B32" s="1043"/>
      <c r="G32" s="1043"/>
    </row>
  </sheetData>
  <mergeCells count="6">
    <mergeCell ref="B4:M4"/>
    <mergeCell ref="B5:M5"/>
    <mergeCell ref="B29:C29"/>
    <mergeCell ref="B2:C2"/>
    <mergeCell ref="E2:I2"/>
    <mergeCell ref="B7:B8"/>
  </mergeCells>
  <printOptions horizontalCentered="1"/>
  <pageMargins left="0" right="0" top="0.43307086614173229" bottom="0.43307086614173229" header="0" footer="0"/>
  <pageSetup paperSize="9" orientation="landscape" horizontalDpi="300" verticalDpi="300" r:id="rId1"/>
  <headerFooter alignWithMargins="0"/>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Hoja68">
    <pageSetUpPr fitToPage="1"/>
  </sheetPr>
  <dimension ref="A1:U32"/>
  <sheetViews>
    <sheetView zoomScaleNormal="100" workbookViewId="0"/>
  </sheetViews>
  <sheetFormatPr baseColWidth="10" defaultColWidth="11.453125" defaultRowHeight="14.5" x14ac:dyDescent="0.35"/>
  <cols>
    <col min="1" max="1" width="1" style="748" customWidth="1"/>
    <col min="2" max="2" width="30.26953125" style="748" customWidth="1"/>
    <col min="3" max="3" width="11.26953125" style="748" customWidth="1"/>
    <col min="4" max="4" width="0.81640625" style="748" customWidth="1"/>
    <col min="5" max="5" width="10" style="748" customWidth="1"/>
    <col min="6" max="6" width="0.7265625" style="748" customWidth="1"/>
    <col min="7" max="7" width="10" style="748" customWidth="1"/>
    <col min="8" max="8" width="0.7265625" style="748" customWidth="1"/>
    <col min="9" max="9" width="10" style="748" customWidth="1"/>
    <col min="10" max="10" width="0.7265625" style="748" customWidth="1"/>
    <col min="11" max="11" width="11.81640625" style="748" customWidth="1"/>
    <col min="12" max="12" width="0.7265625" style="748" customWidth="1"/>
    <col min="13" max="13" width="10" style="748" customWidth="1"/>
    <col min="14" max="14" width="0.7265625" style="748" customWidth="1"/>
    <col min="15" max="15" width="13.81640625" style="748" bestFit="1" customWidth="1"/>
    <col min="16" max="16" width="0.7265625" style="748" customWidth="1"/>
    <col min="17" max="17" width="8.1796875" style="748" bestFit="1" customWidth="1"/>
    <col min="18" max="18" width="0.7265625" style="748" customWidth="1"/>
    <col min="19" max="19" width="14.453125" style="748" bestFit="1" customWidth="1"/>
    <col min="20" max="20" width="0.7265625" style="748" customWidth="1"/>
    <col min="21" max="21" width="11.1796875" style="748" customWidth="1"/>
    <col min="22" max="16384" width="11.453125" style="748"/>
  </cols>
  <sheetData>
    <row r="1" spans="1:21" ht="9.75" customHeight="1" x14ac:dyDescent="0.35"/>
    <row r="2" spans="1:21" s="343" customFormat="1" ht="49.5" customHeight="1" x14ac:dyDescent="0.35">
      <c r="B2" s="1392"/>
      <c r="C2" s="1392"/>
      <c r="D2" s="344"/>
      <c r="E2" s="1590"/>
      <c r="F2" s="1590"/>
      <c r="G2" s="1590"/>
      <c r="H2" s="1590"/>
      <c r="I2" s="1590"/>
    </row>
    <row r="3" spans="1:21" s="343" customFormat="1" ht="14.25" customHeight="1" x14ac:dyDescent="0.35">
      <c r="B3" s="344"/>
      <c r="C3" s="344"/>
      <c r="D3" s="344"/>
      <c r="G3" s="344"/>
      <c r="I3" s="344"/>
      <c r="K3" s="344"/>
      <c r="M3" s="344"/>
      <c r="O3" s="344"/>
      <c r="Q3" s="344"/>
      <c r="S3" s="344"/>
      <c r="U3" s="344"/>
    </row>
    <row r="4" spans="1:21" s="345" customFormat="1" ht="21.75" customHeight="1" x14ac:dyDescent="0.25">
      <c r="B4" s="1419" t="s">
        <v>445</v>
      </c>
      <c r="C4" s="1419"/>
      <c r="D4" s="1419"/>
      <c r="E4" s="1419"/>
      <c r="F4" s="1419"/>
      <c r="G4" s="1419"/>
      <c r="H4" s="1419"/>
      <c r="I4" s="1419"/>
      <c r="J4" s="1419"/>
      <c r="K4" s="1419"/>
      <c r="L4" s="1419"/>
      <c r="M4" s="1419"/>
      <c r="N4" s="1419"/>
      <c r="O4" s="1419"/>
      <c r="P4" s="1419"/>
      <c r="Q4" s="1419"/>
      <c r="R4" s="1419"/>
      <c r="S4" s="1419"/>
      <c r="T4" s="1419"/>
      <c r="U4" s="1419"/>
    </row>
    <row r="5" spans="1:21" s="345" customFormat="1" ht="18.75" customHeight="1" x14ac:dyDescent="0.25">
      <c r="B5" s="1420" t="str">
        <f>porsaad!$B$6</f>
        <v>Situación a 30 de noviembre de 2024</v>
      </c>
      <c r="C5" s="1420"/>
      <c r="D5" s="1420"/>
      <c r="E5" s="1420"/>
      <c r="F5" s="1420"/>
      <c r="G5" s="1420"/>
      <c r="H5" s="1420"/>
      <c r="I5" s="1420"/>
      <c r="J5" s="1420"/>
      <c r="K5" s="1420"/>
      <c r="L5" s="1420"/>
      <c r="M5" s="1420"/>
      <c r="N5" s="1420"/>
      <c r="O5" s="1420"/>
      <c r="P5" s="1420"/>
      <c r="Q5" s="1420"/>
      <c r="R5" s="1420"/>
      <c r="S5" s="1420"/>
      <c r="T5" s="1420"/>
      <c r="U5" s="1420"/>
    </row>
    <row r="6" spans="1:21" s="345" customFormat="1" ht="4.5" customHeight="1" x14ac:dyDescent="0.25"/>
    <row r="7" spans="1:21" s="322" customFormat="1" ht="15" customHeight="1" x14ac:dyDescent="0.25">
      <c r="A7" s="316"/>
      <c r="B7" s="1645" t="s">
        <v>12</v>
      </c>
      <c r="C7" s="1328" t="s">
        <v>68</v>
      </c>
      <c r="D7" s="920"/>
      <c r="E7" s="1323" t="s">
        <v>139</v>
      </c>
      <c r="F7" s="921"/>
      <c r="G7" s="1323" t="s">
        <v>143</v>
      </c>
      <c r="H7" s="921"/>
      <c r="I7" s="1323" t="s">
        <v>141</v>
      </c>
      <c r="J7" s="921"/>
      <c r="K7" s="1323" t="s">
        <v>147</v>
      </c>
      <c r="L7" s="921"/>
      <c r="M7" s="1323" t="s">
        <v>145</v>
      </c>
      <c r="N7" s="921"/>
      <c r="O7" s="1323" t="s">
        <v>151</v>
      </c>
      <c r="P7" s="921"/>
      <c r="Q7" s="1323" t="s">
        <v>149</v>
      </c>
      <c r="R7" s="921"/>
      <c r="S7" s="1323" t="s">
        <v>191</v>
      </c>
      <c r="T7" s="921"/>
      <c r="U7" s="1323" t="s">
        <v>150</v>
      </c>
    </row>
    <row r="8" spans="1:21" s="322" customFormat="1" ht="19.5" customHeight="1" x14ac:dyDescent="0.25">
      <c r="A8" s="316"/>
      <c r="B8" s="1646"/>
      <c r="C8" s="1329" t="s">
        <v>28</v>
      </c>
      <c r="D8" s="920"/>
      <c r="E8" s="1329" t="s">
        <v>28</v>
      </c>
      <c r="F8" s="920"/>
      <c r="G8" s="1329" t="s">
        <v>28</v>
      </c>
      <c r="H8" s="920"/>
      <c r="I8" s="1329" t="s">
        <v>28</v>
      </c>
      <c r="J8" s="920"/>
      <c r="K8" s="1329" t="s">
        <v>28</v>
      </c>
      <c r="L8" s="920"/>
      <c r="M8" s="1329" t="s">
        <v>28</v>
      </c>
      <c r="N8" s="920"/>
      <c r="O8" s="1329" t="s">
        <v>28</v>
      </c>
      <c r="P8" s="920"/>
      <c r="Q8" s="1329" t="s">
        <v>28</v>
      </c>
      <c r="R8" s="920"/>
      <c r="S8" s="1329" t="s">
        <v>28</v>
      </c>
      <c r="T8" s="920"/>
      <c r="U8" s="1329" t="s">
        <v>28</v>
      </c>
    </row>
    <row r="9" spans="1:21" s="322" customFormat="1" ht="6" customHeight="1" x14ac:dyDescent="0.25">
      <c r="A9" s="316"/>
      <c r="B9" s="923"/>
      <c r="C9" s="923"/>
      <c r="D9" s="923"/>
      <c r="E9" s="923"/>
      <c r="F9" s="923"/>
      <c r="G9" s="923"/>
      <c r="H9" s="923"/>
      <c r="I9" s="923"/>
      <c r="J9" s="923"/>
      <c r="K9" s="923"/>
      <c r="L9" s="923"/>
      <c r="M9" s="923"/>
      <c r="N9" s="923"/>
      <c r="O9" s="923"/>
      <c r="P9" s="923"/>
      <c r="Q9" s="923"/>
      <c r="R9" s="923"/>
      <c r="S9" s="923"/>
      <c r="T9" s="923"/>
      <c r="U9" s="923"/>
    </row>
    <row r="10" spans="1:21" s="331" customFormat="1" ht="18" customHeight="1" x14ac:dyDescent="0.25">
      <c r="A10" s="330"/>
      <c r="B10" s="926" t="s">
        <v>8</v>
      </c>
      <c r="C10" s="1044">
        <f>K10+M10+G10+I10+E10+S10+O10+U10+Q10</f>
        <v>100</v>
      </c>
      <c r="D10" s="930"/>
      <c r="E10" s="1044">
        <v>23.05153126719237</v>
      </c>
      <c r="F10" s="930"/>
      <c r="G10" s="1044">
        <v>42.429625894003301</v>
      </c>
      <c r="H10" s="930"/>
      <c r="I10" s="1044">
        <v>18.385521731157162</v>
      </c>
      <c r="J10" s="930"/>
      <c r="K10" s="1044">
        <v>5.2115807812213459</v>
      </c>
      <c r="L10" s="930"/>
      <c r="M10" s="1044">
        <v>4.0482303319273791</v>
      </c>
      <c r="N10" s="930"/>
      <c r="O10" s="1044">
        <v>0.82981844856042553</v>
      </c>
      <c r="P10" s="930"/>
      <c r="Q10" s="1044">
        <v>0.79084907390427284</v>
      </c>
      <c r="R10" s="930"/>
      <c r="S10" s="1044">
        <v>0.28310104529616725</v>
      </c>
      <c r="T10" s="930"/>
      <c r="U10" s="1044">
        <v>4.9697414267375759</v>
      </c>
    </row>
    <row r="11" spans="1:21" s="331" customFormat="1" ht="18" customHeight="1" x14ac:dyDescent="0.25">
      <c r="A11" s="330"/>
      <c r="B11" s="931" t="s">
        <v>7</v>
      </c>
      <c r="C11" s="1045">
        <f t="shared" ref="C11:C27" si="0">K11+M11+G11+I11+E11+S11+O11+U11+Q11</f>
        <v>100</v>
      </c>
      <c r="D11" s="930"/>
      <c r="E11" s="1045">
        <v>6.8560525757896968</v>
      </c>
      <c r="F11" s="930"/>
      <c r="G11" s="1045">
        <v>5.0286198855204578</v>
      </c>
      <c r="H11" s="930"/>
      <c r="I11" s="1045">
        <v>15.522577909688362</v>
      </c>
      <c r="J11" s="930"/>
      <c r="K11" s="1045">
        <v>1.6366334534661859</v>
      </c>
      <c r="L11" s="930"/>
      <c r="M11" s="1045">
        <v>0.69535721857112565</v>
      </c>
      <c r="N11" s="930"/>
      <c r="O11" s="1045">
        <v>0.28407886368454527</v>
      </c>
      <c r="P11" s="930"/>
      <c r="Q11" s="1045">
        <v>7.6319694721221118E-2</v>
      </c>
      <c r="R11" s="930"/>
      <c r="S11" s="1045">
        <v>0.10175959296162816</v>
      </c>
      <c r="T11" s="930"/>
      <c r="U11" s="1045">
        <v>69.798600805596777</v>
      </c>
    </row>
    <row r="12" spans="1:21" s="331" customFormat="1" ht="18" customHeight="1" x14ac:dyDescent="0.25">
      <c r="A12" s="330"/>
      <c r="B12" s="931" t="s">
        <v>37</v>
      </c>
      <c r="C12" s="1045">
        <f t="shared" si="0"/>
        <v>100</v>
      </c>
      <c r="D12" s="930"/>
      <c r="E12" s="1045">
        <v>37.553804921627545</v>
      </c>
      <c r="F12" s="930"/>
      <c r="G12" s="1045">
        <v>21.392024689352716</v>
      </c>
      <c r="H12" s="930"/>
      <c r="I12" s="1045">
        <v>23.560464549662957</v>
      </c>
      <c r="J12" s="930"/>
      <c r="K12" s="1045">
        <v>4.8322910744741332</v>
      </c>
      <c r="L12" s="930"/>
      <c r="M12" s="1045">
        <v>2.639486721351417</v>
      </c>
      <c r="N12" s="930"/>
      <c r="O12" s="1045">
        <v>2.4526922764557786</v>
      </c>
      <c r="P12" s="930"/>
      <c r="Q12" s="1045">
        <v>1.534963047185901</v>
      </c>
      <c r="R12" s="930"/>
      <c r="S12" s="1045">
        <v>0.21115893770811336</v>
      </c>
      <c r="T12" s="930"/>
      <c r="U12" s="1045">
        <v>5.8231137821814345</v>
      </c>
    </row>
    <row r="13" spans="1:21" s="331" customFormat="1" ht="18" customHeight="1" x14ac:dyDescent="0.25">
      <c r="A13" s="330"/>
      <c r="B13" s="931" t="s">
        <v>38</v>
      </c>
      <c r="C13" s="1045">
        <f t="shared" si="0"/>
        <v>100</v>
      </c>
      <c r="D13" s="930"/>
      <c r="E13" s="1045">
        <v>48.832164852616494</v>
      </c>
      <c r="F13" s="930"/>
      <c r="G13" s="1045">
        <v>14.982375953828871</v>
      </c>
      <c r="H13" s="930"/>
      <c r="I13" s="1045">
        <v>16.431033814928149</v>
      </c>
      <c r="J13" s="930"/>
      <c r="K13" s="1045">
        <v>5.136150598442887</v>
      </c>
      <c r="L13" s="930"/>
      <c r="M13" s="1045">
        <v>2.537087965294186</v>
      </c>
      <c r="N13" s="930"/>
      <c r="O13" s="1045">
        <v>1.8553666188945268</v>
      </c>
      <c r="P13" s="930"/>
      <c r="Q13" s="1045">
        <v>1.2394933570902893</v>
      </c>
      <c r="R13" s="930"/>
      <c r="S13" s="1045">
        <v>0.87926560018592392</v>
      </c>
      <c r="T13" s="930"/>
      <c r="U13" s="1045">
        <v>8.1070612387186749</v>
      </c>
    </row>
    <row r="14" spans="1:21" s="331" customFormat="1" ht="18" customHeight="1" x14ac:dyDescent="0.25">
      <c r="A14" s="330"/>
      <c r="B14" s="931" t="s">
        <v>6</v>
      </c>
      <c r="C14" s="1045">
        <f t="shared" si="0"/>
        <v>100</v>
      </c>
      <c r="D14" s="930"/>
      <c r="E14" s="1045">
        <v>32.124581775241097</v>
      </c>
      <c r="F14" s="930"/>
      <c r="G14" s="1045">
        <v>35.81480023617398</v>
      </c>
      <c r="H14" s="930"/>
      <c r="I14" s="1045">
        <v>13.781735878764023</v>
      </c>
      <c r="J14" s="930"/>
      <c r="K14" s="1045">
        <v>6.2094075969297382</v>
      </c>
      <c r="L14" s="930"/>
      <c r="M14" s="1045">
        <v>5.0088565243062391</v>
      </c>
      <c r="N14" s="930"/>
      <c r="O14" s="1045">
        <v>1.0234205864987207</v>
      </c>
      <c r="P14" s="930"/>
      <c r="Q14" s="1045">
        <v>1.1169061208423539</v>
      </c>
      <c r="R14" s="930"/>
      <c r="S14" s="1045">
        <v>0.28045660303089942</v>
      </c>
      <c r="T14" s="930"/>
      <c r="U14" s="1045">
        <v>4.6398346782129503</v>
      </c>
    </row>
    <row r="15" spans="1:21" s="331" customFormat="1" ht="18" customHeight="1" x14ac:dyDescent="0.25">
      <c r="A15" s="330"/>
      <c r="B15" s="931" t="s">
        <v>5</v>
      </c>
      <c r="C15" s="1045">
        <f t="shared" si="0"/>
        <v>99.999999999999986</v>
      </c>
      <c r="D15" s="930"/>
      <c r="E15" s="1045">
        <v>41.27725856697819</v>
      </c>
      <c r="F15" s="930"/>
      <c r="G15" s="1045">
        <v>16.926272066458985</v>
      </c>
      <c r="H15" s="930"/>
      <c r="I15" s="1045">
        <v>24.942886812045689</v>
      </c>
      <c r="J15" s="930"/>
      <c r="K15" s="1045">
        <v>4.90134994807892</v>
      </c>
      <c r="L15" s="930"/>
      <c r="M15" s="1045">
        <v>1.703011422637591</v>
      </c>
      <c r="N15" s="930"/>
      <c r="O15" s="1045">
        <v>2.1703011422637588</v>
      </c>
      <c r="P15" s="930"/>
      <c r="Q15" s="1045">
        <v>2.0976116303219108</v>
      </c>
      <c r="R15" s="930"/>
      <c r="S15" s="1045">
        <v>0.69574247144340595</v>
      </c>
      <c r="T15" s="930"/>
      <c r="U15" s="1045">
        <v>5.2855659397715469</v>
      </c>
    </row>
    <row r="16" spans="1:21" s="331" customFormat="1" ht="18" customHeight="1" x14ac:dyDescent="0.25">
      <c r="A16" s="330"/>
      <c r="B16" s="931" t="s">
        <v>4</v>
      </c>
      <c r="C16" s="1045">
        <f t="shared" si="0"/>
        <v>100</v>
      </c>
      <c r="D16" s="930"/>
      <c r="E16" s="1045">
        <v>45.424684531793176</v>
      </c>
      <c r="F16" s="930"/>
      <c r="G16" s="1045">
        <v>18.156187556455809</v>
      </c>
      <c r="H16" s="930"/>
      <c r="I16" s="1045">
        <v>19.992883146744038</v>
      </c>
      <c r="J16" s="930"/>
      <c r="K16" s="1045">
        <v>5.1186598417868776</v>
      </c>
      <c r="L16" s="930"/>
      <c r="M16" s="1045">
        <v>2.0912599567514305</v>
      </c>
      <c r="N16" s="930"/>
      <c r="O16" s="1045">
        <v>1.8969151178386663</v>
      </c>
      <c r="P16" s="930"/>
      <c r="Q16" s="1045">
        <v>0.94161443078860196</v>
      </c>
      <c r="R16" s="930"/>
      <c r="S16" s="1045">
        <v>1.0292064708619604</v>
      </c>
      <c r="T16" s="930"/>
      <c r="U16" s="1045">
        <v>5.3485889469794436</v>
      </c>
    </row>
    <row r="17" spans="1:21" s="331" customFormat="1" ht="18" customHeight="1" x14ac:dyDescent="0.25">
      <c r="A17" s="330"/>
      <c r="B17" s="931" t="s">
        <v>40</v>
      </c>
      <c r="C17" s="1045">
        <f t="shared" si="0"/>
        <v>100</v>
      </c>
      <c r="D17" s="930"/>
      <c r="E17" s="1045">
        <v>33.778543731150364</v>
      </c>
      <c r="F17" s="930"/>
      <c r="G17" s="1045">
        <v>34.439178515007903</v>
      </c>
      <c r="H17" s="930"/>
      <c r="I17" s="1045">
        <v>13.672267700703719</v>
      </c>
      <c r="J17" s="930"/>
      <c r="K17" s="1045">
        <v>5.5148642826367942</v>
      </c>
      <c r="L17" s="930"/>
      <c r="M17" s="1045">
        <v>5.6153956627890276</v>
      </c>
      <c r="N17" s="930"/>
      <c r="O17" s="1045">
        <v>1.4553114079180429</v>
      </c>
      <c r="P17" s="930"/>
      <c r="Q17" s="1045">
        <v>0.61276269807075501</v>
      </c>
      <c r="R17" s="930"/>
      <c r="S17" s="1045">
        <v>0.24414763751256641</v>
      </c>
      <c r="T17" s="930"/>
      <c r="U17" s="1045">
        <v>4.6675283642108285</v>
      </c>
    </row>
    <row r="18" spans="1:21" s="331" customFormat="1" ht="18" customHeight="1" x14ac:dyDescent="0.25">
      <c r="A18" s="330"/>
      <c r="B18" s="931" t="s">
        <v>41</v>
      </c>
      <c r="C18" s="1045">
        <f t="shared" si="0"/>
        <v>100</v>
      </c>
      <c r="D18" s="930"/>
      <c r="E18" s="1045">
        <v>37.38221282947277</v>
      </c>
      <c r="F18" s="930"/>
      <c r="G18" s="1045">
        <v>18.163810480355437</v>
      </c>
      <c r="H18" s="930"/>
      <c r="I18" s="1045">
        <v>30.489701687207493</v>
      </c>
      <c r="J18" s="930"/>
      <c r="K18" s="1045">
        <v>3.9477446939102898</v>
      </c>
      <c r="L18" s="930"/>
      <c r="M18" s="1045">
        <v>2.9887077762200693</v>
      </c>
      <c r="N18" s="930"/>
      <c r="O18" s="1045">
        <v>1.4284418963124159</v>
      </c>
      <c r="P18" s="930"/>
      <c r="Q18" s="1045">
        <v>2.520000278992558</v>
      </c>
      <c r="R18" s="930"/>
      <c r="S18" s="1045">
        <v>0</v>
      </c>
      <c r="T18" s="930"/>
      <c r="U18" s="1045">
        <v>3.0793803575289629</v>
      </c>
    </row>
    <row r="19" spans="1:21" s="331" customFormat="1" ht="18" customHeight="1" x14ac:dyDescent="0.25">
      <c r="A19" s="330"/>
      <c r="B19" s="931" t="s">
        <v>3</v>
      </c>
      <c r="C19" s="1045">
        <f t="shared" si="0"/>
        <v>99.999999999999986</v>
      </c>
      <c r="D19" s="930"/>
      <c r="E19" s="1045">
        <v>47.436287330454348</v>
      </c>
      <c r="F19" s="930"/>
      <c r="G19" s="1045">
        <v>11.315787187084553</v>
      </c>
      <c r="H19" s="930"/>
      <c r="I19" s="1045">
        <v>13.853867074474094</v>
      </c>
      <c r="J19" s="930"/>
      <c r="K19" s="1045">
        <v>4.5426503427841549</v>
      </c>
      <c r="L19" s="930"/>
      <c r="M19" s="1045">
        <v>1.9837166665218489</v>
      </c>
      <c r="N19" s="930"/>
      <c r="O19" s="1045">
        <v>3.130675054523969</v>
      </c>
      <c r="P19" s="930"/>
      <c r="Q19" s="1045">
        <v>2.6927454881958868</v>
      </c>
      <c r="R19" s="930"/>
      <c r="S19" s="1045">
        <v>0</v>
      </c>
      <c r="T19" s="930"/>
      <c r="U19" s="1045">
        <v>15.044270855961143</v>
      </c>
    </row>
    <row r="20" spans="1:21" s="331" customFormat="1" ht="18" customHeight="1" x14ac:dyDescent="0.25">
      <c r="A20" s="330"/>
      <c r="B20" s="931" t="s">
        <v>2</v>
      </c>
      <c r="C20" s="1045">
        <f t="shared" si="0"/>
        <v>99.999999999999986</v>
      </c>
      <c r="D20" s="930"/>
      <c r="E20" s="1045">
        <v>25.979701155906398</v>
      </c>
      <c r="F20" s="930"/>
      <c r="G20" s="1045">
        <v>36.84804059768819</v>
      </c>
      <c r="H20" s="930"/>
      <c r="I20" s="1045">
        <v>21.426557654355793</v>
      </c>
      <c r="J20" s="930"/>
      <c r="K20" s="1045">
        <v>5.0747110234000568</v>
      </c>
      <c r="L20" s="930"/>
      <c r="M20" s="1045">
        <v>4.5390470820411615</v>
      </c>
      <c r="N20" s="930"/>
      <c r="O20" s="1045">
        <v>1.6492810826050184</v>
      </c>
      <c r="P20" s="930"/>
      <c r="Q20" s="1045">
        <v>0.93036368762334365</v>
      </c>
      <c r="R20" s="930"/>
      <c r="S20" s="1045">
        <v>0.18325345362277981</v>
      </c>
      <c r="T20" s="930"/>
      <c r="U20" s="1045">
        <v>3.3690442627572601</v>
      </c>
    </row>
    <row r="21" spans="1:21" s="331" customFormat="1" ht="18" customHeight="1" x14ac:dyDescent="0.25">
      <c r="A21" s="330"/>
      <c r="B21" s="931" t="s">
        <v>35</v>
      </c>
      <c r="C21" s="1045">
        <f t="shared" si="0"/>
        <v>100</v>
      </c>
      <c r="D21" s="930"/>
      <c r="E21" s="1045">
        <v>30.095556617295749</v>
      </c>
      <c r="F21" s="930"/>
      <c r="G21" s="1045">
        <v>37.357859531772576</v>
      </c>
      <c r="H21" s="930"/>
      <c r="I21" s="1045">
        <v>10.845676063067367</v>
      </c>
      <c r="J21" s="930"/>
      <c r="K21" s="1045">
        <v>4.8112756808408985</v>
      </c>
      <c r="L21" s="930"/>
      <c r="M21" s="1045">
        <v>4.7778308647873864</v>
      </c>
      <c r="N21" s="930"/>
      <c r="O21" s="1045">
        <v>3.5308170090778788</v>
      </c>
      <c r="P21" s="930"/>
      <c r="Q21" s="1045">
        <v>1.4429049211657907</v>
      </c>
      <c r="R21" s="930"/>
      <c r="S21" s="1045">
        <v>0</v>
      </c>
      <c r="T21" s="930"/>
      <c r="U21" s="1045">
        <v>7.1380793119923558</v>
      </c>
    </row>
    <row r="22" spans="1:21" s="331" customFormat="1" ht="18" customHeight="1" x14ac:dyDescent="0.25">
      <c r="A22" s="330"/>
      <c r="B22" s="931" t="s">
        <v>42</v>
      </c>
      <c r="C22" s="1045">
        <f t="shared" si="0"/>
        <v>100</v>
      </c>
      <c r="D22" s="930"/>
      <c r="E22" s="1045">
        <v>25.055708728330252</v>
      </c>
      <c r="F22" s="930"/>
      <c r="G22" s="1045">
        <v>37.153000717603959</v>
      </c>
      <c r="H22" s="930"/>
      <c r="I22" s="1045">
        <v>25.931940929863657</v>
      </c>
      <c r="J22" s="930"/>
      <c r="K22" s="1045">
        <v>1.7505759715979907</v>
      </c>
      <c r="L22" s="930"/>
      <c r="M22" s="1045">
        <v>5.7672697057823772</v>
      </c>
      <c r="N22" s="930"/>
      <c r="O22" s="1045">
        <v>0.62507081618008087</v>
      </c>
      <c r="P22" s="930"/>
      <c r="Q22" s="1045">
        <v>0.83468670921932242</v>
      </c>
      <c r="R22" s="930"/>
      <c r="S22" s="1045">
        <v>0</v>
      </c>
      <c r="T22" s="930"/>
      <c r="U22" s="1045">
        <v>2.8817464214223669</v>
      </c>
    </row>
    <row r="23" spans="1:21" s="331" customFormat="1" ht="18" customHeight="1" x14ac:dyDescent="0.25">
      <c r="A23" s="330">
        <v>47094</v>
      </c>
      <c r="B23" s="931" t="s">
        <v>43</v>
      </c>
      <c r="C23" s="1045">
        <f t="shared" si="0"/>
        <v>100</v>
      </c>
      <c r="D23" s="930"/>
      <c r="E23" s="1045">
        <v>37.57439396138772</v>
      </c>
      <c r="F23" s="930"/>
      <c r="G23" s="1045">
        <v>24.82580926114095</v>
      </c>
      <c r="H23" s="930"/>
      <c r="I23" s="1045">
        <v>20.467411815938451</v>
      </c>
      <c r="J23" s="930"/>
      <c r="K23" s="1045">
        <v>4.3656553926549577</v>
      </c>
      <c r="L23" s="930"/>
      <c r="M23" s="1045">
        <v>2.9576135868776312</v>
      </c>
      <c r="N23" s="930"/>
      <c r="O23" s="1045">
        <v>2.1628683408332123</v>
      </c>
      <c r="P23" s="930"/>
      <c r="Q23" s="1045">
        <v>3.7487298591958194</v>
      </c>
      <c r="R23" s="930"/>
      <c r="S23" s="1045">
        <v>3.628973726230222E-3</v>
      </c>
      <c r="T23" s="930"/>
      <c r="U23" s="1045">
        <v>3.8938888082450283</v>
      </c>
    </row>
    <row r="24" spans="1:21" s="331" customFormat="1" ht="18" customHeight="1" x14ac:dyDescent="0.25">
      <c r="B24" s="931" t="s">
        <v>44</v>
      </c>
      <c r="C24" s="1045">
        <f t="shared" si="0"/>
        <v>100</v>
      </c>
      <c r="D24" s="930"/>
      <c r="E24" s="1045">
        <v>46.899458157736298</v>
      </c>
      <c r="F24" s="930"/>
      <c r="G24" s="1045">
        <v>14.037728276138871</v>
      </c>
      <c r="H24" s="930"/>
      <c r="I24" s="1045">
        <v>15.422436283363435</v>
      </c>
      <c r="J24" s="930"/>
      <c r="K24" s="1045">
        <v>6.0806742925948223</v>
      </c>
      <c r="L24" s="930"/>
      <c r="M24" s="1045">
        <v>2.5185631145896044</v>
      </c>
      <c r="N24" s="930"/>
      <c r="O24" s="1045">
        <v>2.1272325908087497</v>
      </c>
      <c r="P24" s="930"/>
      <c r="Q24" s="1045">
        <v>1.1438892233594222</v>
      </c>
      <c r="R24" s="930"/>
      <c r="S24" s="1045">
        <v>0.15051173991571343</v>
      </c>
      <c r="T24" s="930"/>
      <c r="U24" s="1045">
        <v>11.619506321493077</v>
      </c>
    </row>
    <row r="25" spans="1:21" s="331" customFormat="1" ht="18" customHeight="1" x14ac:dyDescent="0.25">
      <c r="B25" s="931" t="s">
        <v>45</v>
      </c>
      <c r="C25" s="1045">
        <f t="shared" si="0"/>
        <v>100.00000000000003</v>
      </c>
      <c r="D25" s="930"/>
      <c r="E25" s="1045">
        <v>34.542372010583371</v>
      </c>
      <c r="F25" s="930"/>
      <c r="G25" s="1045">
        <v>20.288217010454932</v>
      </c>
      <c r="H25" s="930"/>
      <c r="I25" s="1045">
        <v>11.960235300161832</v>
      </c>
      <c r="J25" s="930"/>
      <c r="K25" s="1045">
        <v>4.5030696909758792</v>
      </c>
      <c r="L25" s="930"/>
      <c r="M25" s="1045">
        <v>3.7786739962495828</v>
      </c>
      <c r="N25" s="930"/>
      <c r="O25" s="1045">
        <v>1.0788872049115055</v>
      </c>
      <c r="P25" s="930"/>
      <c r="Q25" s="1045">
        <v>1.6902566210280252</v>
      </c>
      <c r="R25" s="930"/>
      <c r="S25" s="1045">
        <v>19.59207788538108</v>
      </c>
      <c r="T25" s="930"/>
      <c r="U25" s="1045">
        <v>2.5662102802537956</v>
      </c>
    </row>
    <row r="26" spans="1:21" s="331" customFormat="1" ht="18" customHeight="1" x14ac:dyDescent="0.25">
      <c r="B26" s="931" t="s">
        <v>46</v>
      </c>
      <c r="C26" s="1045">
        <f t="shared" si="0"/>
        <v>100</v>
      </c>
      <c r="D26" s="930"/>
      <c r="E26" s="1045">
        <v>23.39527027027027</v>
      </c>
      <c r="F26" s="930"/>
      <c r="G26" s="1045">
        <v>28.462837837837839</v>
      </c>
      <c r="H26" s="930"/>
      <c r="I26" s="1045">
        <v>34.121621621621621</v>
      </c>
      <c r="J26" s="930"/>
      <c r="K26" s="1045">
        <v>6.6722972972972974</v>
      </c>
      <c r="L26" s="930"/>
      <c r="M26" s="1045">
        <v>2.9560810810810811</v>
      </c>
      <c r="N26" s="930"/>
      <c r="O26" s="1045">
        <v>0.92905405405405406</v>
      </c>
      <c r="P26" s="930"/>
      <c r="Q26" s="1045">
        <v>0.84459459459459463</v>
      </c>
      <c r="R26" s="930"/>
      <c r="S26" s="1045">
        <v>0</v>
      </c>
      <c r="T26" s="930"/>
      <c r="U26" s="1045">
        <v>2.6182432432432434</v>
      </c>
    </row>
    <row r="27" spans="1:21" s="331" customFormat="1" ht="18" customHeight="1" x14ac:dyDescent="0.25">
      <c r="B27" s="953" t="s">
        <v>1</v>
      </c>
      <c r="C27" s="1046">
        <f t="shared" si="0"/>
        <v>100.00000000000003</v>
      </c>
      <c r="D27" s="930"/>
      <c r="E27" s="1046">
        <v>5.6375131717597471</v>
      </c>
      <c r="F27" s="930"/>
      <c r="G27" s="1046">
        <v>72.339304531085361</v>
      </c>
      <c r="H27" s="930"/>
      <c r="I27" s="1046">
        <v>4.4783983140147523</v>
      </c>
      <c r="J27" s="930"/>
      <c r="K27" s="1046">
        <v>3.8988408851422554</v>
      </c>
      <c r="L27" s="930"/>
      <c r="M27" s="1046">
        <v>10.379346680716543</v>
      </c>
      <c r="N27" s="930"/>
      <c r="O27" s="1046">
        <v>0.31612223393045313</v>
      </c>
      <c r="P27" s="930"/>
      <c r="Q27" s="1046">
        <v>0.4741833508956797</v>
      </c>
      <c r="R27" s="930"/>
      <c r="S27" s="1046">
        <v>5.2687038988408846E-2</v>
      </c>
      <c r="T27" s="930"/>
      <c r="U27" s="1046">
        <v>2.4236037934668069</v>
      </c>
    </row>
    <row r="28" spans="1:21" s="319" customFormat="1" ht="18" customHeight="1" x14ac:dyDescent="0.25">
      <c r="B28" s="1288" t="s">
        <v>0</v>
      </c>
      <c r="C28" s="1303">
        <f>K28+M28+G28+I28+E28+S28+O28+U28+Q28</f>
        <v>100</v>
      </c>
      <c r="D28" s="1281"/>
      <c r="E28" s="1303">
        <v>35.337931665929098</v>
      </c>
      <c r="F28" s="1281"/>
      <c r="G28" s="1303">
        <v>23.570981672796083</v>
      </c>
      <c r="H28" s="1281"/>
      <c r="I28" s="1303">
        <v>20.098884497413437</v>
      </c>
      <c r="J28" s="1281"/>
      <c r="K28" s="1303">
        <v>4.350154888526041</v>
      </c>
      <c r="L28" s="1281"/>
      <c r="M28" s="1303">
        <v>3.2821107567410843</v>
      </c>
      <c r="N28" s="1281"/>
      <c r="O28" s="1303">
        <v>1.6891242312798525</v>
      </c>
      <c r="P28" s="1281"/>
      <c r="Q28" s="1303">
        <v>1.7494010468327967</v>
      </c>
      <c r="R28" s="1281"/>
      <c r="S28" s="1303">
        <v>1.332499122552685</v>
      </c>
      <c r="T28" s="1281"/>
      <c r="U28" s="1303">
        <v>8.5889121179289187</v>
      </c>
    </row>
    <row r="29" spans="1:21" s="328" customFormat="1" ht="6.75" customHeight="1" x14ac:dyDescent="0.25">
      <c r="B29" s="1608"/>
      <c r="C29" s="1608"/>
      <c r="D29" s="779"/>
    </row>
    <row r="30" spans="1:21" x14ac:dyDescent="0.35">
      <c r="E30" s="935"/>
    </row>
    <row r="31" spans="1:21" x14ac:dyDescent="0.35">
      <c r="E31" s="935"/>
      <c r="G31" s="935"/>
    </row>
    <row r="32" spans="1:21" x14ac:dyDescent="0.35">
      <c r="B32" s="935"/>
      <c r="G32" s="935"/>
    </row>
  </sheetData>
  <mergeCells count="6">
    <mergeCell ref="B2:C2"/>
    <mergeCell ref="E2:I2"/>
    <mergeCell ref="B7:B8"/>
    <mergeCell ref="B29:C29"/>
    <mergeCell ref="B4:U4"/>
    <mergeCell ref="B5:U5"/>
  </mergeCells>
  <printOptions horizontalCentered="1"/>
  <pageMargins left="0" right="0" top="0.43307086614173229" bottom="0.43307086614173229" header="0" footer="0"/>
  <pageSetup paperSize="9" scale="98" orientation="landscape" horizontalDpi="300" verticalDpi="300" r:id="rId1"/>
  <headerFooter alignWithMargins="0"/>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Hoja69">
    <pageSetUpPr fitToPage="1"/>
  </sheetPr>
  <dimension ref="B1:R19"/>
  <sheetViews>
    <sheetView zoomScaleNormal="100" workbookViewId="0"/>
  </sheetViews>
  <sheetFormatPr baseColWidth="10" defaultColWidth="11.453125" defaultRowHeight="14.5" x14ac:dyDescent="0.35"/>
  <cols>
    <col min="1" max="1" width="2" style="666" customWidth="1"/>
    <col min="2" max="2" width="12" style="666" customWidth="1"/>
    <col min="3" max="3" width="9.26953125" style="666" customWidth="1"/>
    <col min="4" max="4" width="9.453125" style="666" bestFit="1" customWidth="1"/>
    <col min="5" max="5" width="10" style="666" bestFit="1" customWidth="1"/>
    <col min="6" max="6" width="7.1796875" style="666" bestFit="1" customWidth="1"/>
    <col min="7" max="7" width="5.54296875" style="666" customWidth="1"/>
    <col min="8" max="8" width="11.453125" style="666"/>
    <col min="9" max="12" width="10.453125" style="666" customWidth="1"/>
    <col min="13" max="13" width="4.81640625" style="666" customWidth="1"/>
    <col min="14" max="14" width="11.453125" style="666"/>
    <col min="15" max="15" width="8.81640625" style="666" bestFit="1" customWidth="1"/>
    <col min="16" max="16" width="9.453125" style="666" bestFit="1" customWidth="1"/>
    <col min="17" max="17" width="10" style="666" bestFit="1" customWidth="1"/>
    <col min="18" max="18" width="8.7265625" style="666" customWidth="1"/>
    <col min="19" max="19" width="5.26953125" style="666" customWidth="1"/>
    <col min="20" max="16384" width="11.453125" style="666"/>
  </cols>
  <sheetData>
    <row r="1" spans="2:18" s="1047" customFormat="1" x14ac:dyDescent="0.35">
      <c r="B1" s="1047" t="s">
        <v>79</v>
      </c>
      <c r="C1" s="1047" t="s">
        <v>80</v>
      </c>
      <c r="J1" s="1047" t="s">
        <v>79</v>
      </c>
      <c r="K1" s="1047" t="s">
        <v>67</v>
      </c>
      <c r="R1" s="1047" t="s">
        <v>81</v>
      </c>
    </row>
    <row r="2" spans="2:18" s="613" customFormat="1" ht="15" customHeight="1" x14ac:dyDescent="0.25"/>
    <row r="3" spans="2:18" s="619" customFormat="1" ht="38.25" customHeight="1" x14ac:dyDescent="0.35">
      <c r="B3" s="1481"/>
      <c r="C3" s="1481"/>
      <c r="D3" s="1481"/>
    </row>
    <row r="4" spans="2:18" s="621" customFormat="1" ht="23.25" customHeight="1" x14ac:dyDescent="0.25">
      <c r="B4" s="1483" t="s">
        <v>329</v>
      </c>
      <c r="C4" s="1483"/>
      <c r="D4" s="1483"/>
      <c r="E4" s="1483"/>
      <c r="F4" s="1483"/>
      <c r="G4" s="1483"/>
      <c r="H4" s="1483"/>
      <c r="I4" s="1483"/>
      <c r="J4" s="1483"/>
      <c r="K4" s="1483"/>
      <c r="L4" s="1483"/>
      <c r="M4" s="1483"/>
      <c r="N4" s="1483"/>
      <c r="O4" s="1483"/>
      <c r="P4" s="1483"/>
      <c r="Q4" s="1483"/>
      <c r="R4" s="1483"/>
    </row>
    <row r="5" spans="2:18" s="621" customFormat="1" ht="15.75" customHeight="1" x14ac:dyDescent="0.25">
      <c r="B5" s="1638" t="str">
        <f>porsaad!$B$6</f>
        <v>Situación a 30 de noviembre de 2024</v>
      </c>
      <c r="C5" s="1638"/>
      <c r="D5" s="1638"/>
      <c r="E5" s="1638"/>
      <c r="F5" s="1638"/>
      <c r="G5" s="1638"/>
      <c r="H5" s="1638"/>
      <c r="I5" s="1638"/>
      <c r="J5" s="1638"/>
      <c r="K5" s="1638"/>
      <c r="L5" s="1638"/>
      <c r="M5" s="1638"/>
      <c r="N5" s="1638"/>
      <c r="O5" s="1638"/>
      <c r="P5" s="1638"/>
      <c r="Q5" s="1638"/>
      <c r="R5" s="1638"/>
    </row>
    <row r="7" spans="2:18" ht="16.5" customHeight="1" x14ac:dyDescent="0.35">
      <c r="B7" s="1647" t="s">
        <v>82</v>
      </c>
      <c r="C7" s="1648"/>
      <c r="D7" s="1648"/>
      <c r="E7" s="1648"/>
      <c r="F7" s="1649"/>
      <c r="G7" s="1048"/>
      <c r="H7" s="1647" t="s">
        <v>83</v>
      </c>
      <c r="I7" s="1648"/>
      <c r="J7" s="1648"/>
      <c r="K7" s="1648"/>
      <c r="L7" s="1649"/>
      <c r="M7" s="1048"/>
      <c r="N7" s="1647" t="s">
        <v>84</v>
      </c>
      <c r="O7" s="1648"/>
      <c r="P7" s="1648"/>
      <c r="Q7" s="1648"/>
      <c r="R7" s="1649"/>
    </row>
    <row r="8" spans="2:18" ht="16.5" customHeight="1" x14ac:dyDescent="0.35">
      <c r="B8" s="1063" t="s">
        <v>85</v>
      </c>
      <c r="C8" s="1064" t="s">
        <v>48</v>
      </c>
      <c r="D8" s="1064" t="s">
        <v>33</v>
      </c>
      <c r="E8" s="1062" t="s">
        <v>32</v>
      </c>
      <c r="F8" s="1065" t="s">
        <v>0</v>
      </c>
      <c r="G8" s="1048"/>
      <c r="H8" s="1063" t="s">
        <v>85</v>
      </c>
      <c r="I8" s="1064" t="s">
        <v>48</v>
      </c>
      <c r="J8" s="1064" t="s">
        <v>33</v>
      </c>
      <c r="K8" s="1062" t="s">
        <v>32</v>
      </c>
      <c r="L8" s="1065" t="s">
        <v>0</v>
      </c>
      <c r="M8" s="1048"/>
      <c r="N8" s="1063" t="s">
        <v>85</v>
      </c>
      <c r="O8" s="1064" t="s">
        <v>48</v>
      </c>
      <c r="P8" s="1064" t="s">
        <v>33</v>
      </c>
      <c r="Q8" s="1062" t="s">
        <v>32</v>
      </c>
      <c r="R8" s="1065" t="s">
        <v>0</v>
      </c>
    </row>
    <row r="9" spans="2:18" ht="16.5" customHeight="1" x14ac:dyDescent="0.35">
      <c r="B9" s="1049" t="s">
        <v>86</v>
      </c>
      <c r="C9" s="1050">
        <v>2.7585641810000477E-3</v>
      </c>
      <c r="D9" s="1050">
        <v>1.8171164957093799E-3</v>
      </c>
      <c r="E9" s="1050">
        <v>1.3405016898877687E-3</v>
      </c>
      <c r="F9" s="1051">
        <v>2.1143694597401856E-3</v>
      </c>
      <c r="G9" s="1052"/>
      <c r="H9" s="1049" t="s">
        <v>86</v>
      </c>
      <c r="I9" s="1050">
        <v>5.1447293601581323E-4</v>
      </c>
      <c r="J9" s="1050">
        <v>0</v>
      </c>
      <c r="K9" s="1050">
        <v>0</v>
      </c>
      <c r="L9" s="1051">
        <v>2.764883074549979E-4</v>
      </c>
      <c r="M9" s="113"/>
      <c r="N9" s="1049" t="s">
        <v>86</v>
      </c>
      <c r="O9" s="1050">
        <v>2.3064088723132791E-3</v>
      </c>
      <c r="P9" s="1050">
        <v>1.5848373115984217E-3</v>
      </c>
      <c r="Q9" s="1050">
        <v>1.1438306157215868E-3</v>
      </c>
      <c r="R9" s="1051">
        <v>1.8135430252372838E-3</v>
      </c>
    </row>
    <row r="10" spans="2:18" ht="16.5" customHeight="1" x14ac:dyDescent="0.35">
      <c r="B10" s="1053" t="s">
        <v>87</v>
      </c>
      <c r="C10" s="1054">
        <v>0.33823820611390687</v>
      </c>
      <c r="D10" s="1054">
        <v>1.7911576886278174E-2</v>
      </c>
      <c r="E10" s="1054">
        <v>6.488598605307816E-3</v>
      </c>
      <c r="F10" s="1055">
        <v>0.14913276703518732</v>
      </c>
      <c r="G10" s="1052"/>
      <c r="H10" s="1053" t="s">
        <v>87</v>
      </c>
      <c r="I10" s="1054">
        <v>1.6977606888521839E-2</v>
      </c>
      <c r="J10" s="1054">
        <v>3.5452013167890605E-4</v>
      </c>
      <c r="K10" s="1054">
        <v>0</v>
      </c>
      <c r="L10" s="1055">
        <v>9.2259782592878248E-3</v>
      </c>
      <c r="M10" s="113"/>
      <c r="N10" s="1053" t="s">
        <v>87</v>
      </c>
      <c r="O10" s="1054">
        <v>0.27351392024078253</v>
      </c>
      <c r="P10" s="1054">
        <v>1.5667248851801541E-2</v>
      </c>
      <c r="Q10" s="1054">
        <v>5.5366269165247018E-3</v>
      </c>
      <c r="R10" s="1055">
        <v>0.12623401844958732</v>
      </c>
    </row>
    <row r="11" spans="2:18" ht="16.5" customHeight="1" x14ac:dyDescent="0.35">
      <c r="B11" s="1056" t="s">
        <v>88</v>
      </c>
      <c r="C11" s="1057">
        <v>6.359719500454071E-2</v>
      </c>
      <c r="D11" s="1057">
        <v>5.1739610914565859E-2</v>
      </c>
      <c r="E11" s="1057">
        <v>1.4674215307388445E-2</v>
      </c>
      <c r="F11" s="1058">
        <v>4.9285013019165921E-2</v>
      </c>
      <c r="G11" s="1052"/>
      <c r="H11" s="1056" t="s">
        <v>88</v>
      </c>
      <c r="I11" s="1057">
        <v>6.3550946359427041E-2</v>
      </c>
      <c r="J11" s="1057">
        <v>8.1033172955178527E-4</v>
      </c>
      <c r="K11" s="1057">
        <v>1.6607157684962219E-4</v>
      </c>
      <c r="L11" s="1058">
        <v>3.4415518270056317E-2</v>
      </c>
      <c r="M11" s="113"/>
      <c r="N11" s="1056" t="s">
        <v>88</v>
      </c>
      <c r="O11" s="1057">
        <v>6.3581640331075995E-2</v>
      </c>
      <c r="P11" s="1057">
        <v>4.5229316255902707E-2</v>
      </c>
      <c r="Q11" s="1057">
        <v>1.2545631540520808E-2</v>
      </c>
      <c r="R11" s="1058">
        <v>4.6847481507573091E-2</v>
      </c>
    </row>
    <row r="12" spans="2:18" ht="16.5" customHeight="1" x14ac:dyDescent="0.35">
      <c r="B12" s="1053" t="s">
        <v>89</v>
      </c>
      <c r="C12" s="1054">
        <v>0.44949574266146819</v>
      </c>
      <c r="D12" s="1054">
        <v>2.1234304192718184E-2</v>
      </c>
      <c r="E12" s="1054">
        <v>3.0118506053648589E-2</v>
      </c>
      <c r="F12" s="1055">
        <v>0.20149115692719227</v>
      </c>
      <c r="G12" s="1052"/>
      <c r="H12" s="1053" t="s">
        <v>89</v>
      </c>
      <c r="I12" s="1054">
        <v>0.64487828653434787</v>
      </c>
      <c r="J12" s="1054">
        <v>3.823752848822487E-2</v>
      </c>
      <c r="K12" s="1054">
        <v>2.4993772315868138E-2</v>
      </c>
      <c r="L12" s="1055">
        <v>0.36193774647477406</v>
      </c>
      <c r="M12" s="113"/>
      <c r="N12" s="1053" t="s">
        <v>89</v>
      </c>
      <c r="O12" s="1054">
        <v>0.48879510583308799</v>
      </c>
      <c r="P12" s="1054">
        <v>2.3403842421890163E-2</v>
      </c>
      <c r="Q12" s="1054">
        <v>2.9362375273789244E-2</v>
      </c>
      <c r="R12" s="1055">
        <v>0.22770912864255591</v>
      </c>
    </row>
    <row r="13" spans="2:18" ht="16.5" customHeight="1" x14ac:dyDescent="0.35">
      <c r="B13" s="1056" t="s">
        <v>90</v>
      </c>
      <c r="C13" s="1057">
        <v>0.11271192805883117</v>
      </c>
      <c r="D13" s="1057">
        <v>0.14405654569862567</v>
      </c>
      <c r="E13" s="1057">
        <v>0.16088872409908303</v>
      </c>
      <c r="F13" s="1058">
        <v>0.13435210085229293</v>
      </c>
      <c r="G13" s="1052"/>
      <c r="H13" s="1056" t="s">
        <v>90</v>
      </c>
      <c r="I13" s="1057">
        <v>0.20800953128807775</v>
      </c>
      <c r="J13" s="1057">
        <v>5.2874145353253986E-2</v>
      </c>
      <c r="K13" s="1057">
        <v>6.4767914971352652E-3</v>
      </c>
      <c r="L13" s="1058">
        <v>0.12811595046493693</v>
      </c>
      <c r="M13" s="113"/>
      <c r="N13" s="1056" t="s">
        <v>90</v>
      </c>
      <c r="O13" s="1057">
        <v>0.13189060097490757</v>
      </c>
      <c r="P13" s="1057">
        <v>0.13239536839381591</v>
      </c>
      <c r="Q13" s="1057">
        <v>0.13823314675103432</v>
      </c>
      <c r="R13" s="1058">
        <v>0.13331683215445103</v>
      </c>
    </row>
    <row r="14" spans="2:18" ht="16.5" customHeight="1" x14ac:dyDescent="0.35">
      <c r="B14" s="1053" t="s">
        <v>91</v>
      </c>
      <c r="C14" s="1054">
        <v>3.1163581490307471E-2</v>
      </c>
      <c r="D14" s="1054">
        <v>0.58966542806072875</v>
      </c>
      <c r="E14" s="1054">
        <v>3.115953396175292E-2</v>
      </c>
      <c r="F14" s="1055">
        <v>0.24545182908609725</v>
      </c>
      <c r="G14" s="1052"/>
      <c r="H14" s="1053" t="s">
        <v>91</v>
      </c>
      <c r="I14" s="1054">
        <v>5.2449161950664756E-2</v>
      </c>
      <c r="J14" s="1054">
        <v>0.65008863003291972</v>
      </c>
      <c r="K14" s="1054">
        <v>1.7354479780785519E-2</v>
      </c>
      <c r="L14" s="1055">
        <v>0.21801830643635675</v>
      </c>
      <c r="M14" s="113"/>
      <c r="N14" s="1053" t="s">
        <v>91</v>
      </c>
      <c r="O14" s="1054">
        <v>3.544672359080054E-2</v>
      </c>
      <c r="P14" s="1054">
        <v>0.59732194837958474</v>
      </c>
      <c r="Q14" s="1054">
        <v>2.9131175468483816E-2</v>
      </c>
      <c r="R14" s="1055">
        <v>0.2409370448292604</v>
      </c>
    </row>
    <row r="15" spans="2:18" ht="16.5" customHeight="1" x14ac:dyDescent="0.35">
      <c r="B15" s="1056" t="s">
        <v>92</v>
      </c>
      <c r="C15" s="1057">
        <v>7.2378169105446794E-4</v>
      </c>
      <c r="D15" s="1057">
        <v>9.7271358535626615E-2</v>
      </c>
      <c r="E15" s="1057">
        <v>7.5267743821570671E-2</v>
      </c>
      <c r="F15" s="1058">
        <v>5.2642961824675233E-2</v>
      </c>
      <c r="G15" s="1052"/>
      <c r="H15" s="1056" t="s">
        <v>92</v>
      </c>
      <c r="I15" s="1057">
        <v>1.3538761474100349E-4</v>
      </c>
      <c r="J15" s="1057">
        <v>0.14930362116991644</v>
      </c>
      <c r="K15" s="1057">
        <v>2.4412521796894463E-2</v>
      </c>
      <c r="L15" s="1058">
        <v>4.7250396542440953E-2</v>
      </c>
      <c r="M15" s="113"/>
      <c r="N15" s="1056" t="s">
        <v>92</v>
      </c>
      <c r="O15" s="1057">
        <v>6.0522786011057679E-4</v>
      </c>
      <c r="P15" s="1057">
        <v>0.10390710912736917</v>
      </c>
      <c r="Q15" s="1057">
        <v>6.7802385008517888E-2</v>
      </c>
      <c r="R15" s="1058">
        <v>5.1754995573241432E-2</v>
      </c>
    </row>
    <row r="16" spans="2:18" ht="16.5" customHeight="1" x14ac:dyDescent="0.35">
      <c r="B16" s="1053" t="s">
        <v>93</v>
      </c>
      <c r="C16" s="1054">
        <v>5.4625033287129658E-4</v>
      </c>
      <c r="D16" s="1054">
        <v>7.4553693938247706E-2</v>
      </c>
      <c r="E16" s="1054">
        <v>8.5963236028122017E-2</v>
      </c>
      <c r="F16" s="1055">
        <v>4.5986824319517366E-2</v>
      </c>
      <c r="G16" s="1052"/>
      <c r="H16" s="1053" t="s">
        <v>93</v>
      </c>
      <c r="I16" s="1054">
        <v>4.576101378245918E-3</v>
      </c>
      <c r="J16" s="1054">
        <v>7.6677639908837678E-2</v>
      </c>
      <c r="K16" s="1054">
        <v>0.18749481026322345</v>
      </c>
      <c r="L16" s="1055">
        <v>5.73494957726393E-2</v>
      </c>
      <c r="M16" s="113"/>
      <c r="N16" s="1053" t="s">
        <v>93</v>
      </c>
      <c r="O16" s="1054">
        <v>1.357673307815618E-3</v>
      </c>
      <c r="P16" s="1054">
        <v>7.481725855488712E-2</v>
      </c>
      <c r="Q16" s="1054">
        <v>0.10082745193477732</v>
      </c>
      <c r="R16" s="1055">
        <v>4.7839932218234439E-2</v>
      </c>
    </row>
    <row r="17" spans="2:18" ht="16.5" customHeight="1" x14ac:dyDescent="0.35">
      <c r="B17" s="1056" t="s">
        <v>94</v>
      </c>
      <c r="C17" s="1057">
        <v>2.5264077895297465E-4</v>
      </c>
      <c r="D17" s="1057">
        <v>4.2275771532830473E-4</v>
      </c>
      <c r="E17" s="1057">
        <v>0.37378606163455641</v>
      </c>
      <c r="F17" s="1058">
        <v>7.4856646888917341E-2</v>
      </c>
      <c r="G17" s="1052"/>
      <c r="H17" s="1056" t="s">
        <v>94</v>
      </c>
      <c r="I17" s="1057">
        <v>1.0831009179280279E-4</v>
      </c>
      <c r="J17" s="1057">
        <v>3.0387439858191946E-4</v>
      </c>
      <c r="K17" s="1057">
        <v>0.47205845719505107</v>
      </c>
      <c r="L17" s="1058">
        <v>8.2873732155590157E-2</v>
      </c>
      <c r="M17" s="113"/>
      <c r="N17" s="1056" t="s">
        <v>94</v>
      </c>
      <c r="O17" s="1057">
        <v>2.2355263301381665E-4</v>
      </c>
      <c r="P17" s="1057">
        <v>4.0752959441102269E-4</v>
      </c>
      <c r="Q17" s="1057">
        <v>0.38812363105378439</v>
      </c>
      <c r="R17" s="1058">
        <v>7.6159287149072288E-2</v>
      </c>
    </row>
    <row r="18" spans="2:18" ht="16.5" customHeight="1" x14ac:dyDescent="0.35">
      <c r="B18" s="1059" t="s">
        <v>95</v>
      </c>
      <c r="C18" s="1060">
        <v>5.1210968706684055E-4</v>
      </c>
      <c r="D18" s="1060">
        <v>1.3276075621713429E-3</v>
      </c>
      <c r="E18" s="1060">
        <v>0.2203128787986823</v>
      </c>
      <c r="F18" s="1061">
        <v>4.4686330587214183E-2</v>
      </c>
      <c r="G18" s="1052"/>
      <c r="H18" s="1059" t="s">
        <v>95</v>
      </c>
      <c r="I18" s="1060">
        <v>8.8001949581652267E-3</v>
      </c>
      <c r="J18" s="1060">
        <v>3.1349708787034691E-2</v>
      </c>
      <c r="K18" s="1060">
        <v>0.26704309557419248</v>
      </c>
      <c r="L18" s="1061">
        <v>6.0536387316462693E-2</v>
      </c>
      <c r="M18" s="113"/>
      <c r="N18" s="1059" t="s">
        <v>95</v>
      </c>
      <c r="O18" s="1060">
        <v>2.2791463560920817E-3</v>
      </c>
      <c r="P18" s="1060">
        <v>5.2655411087392454E-3</v>
      </c>
      <c r="Q18" s="1060">
        <v>0.22729374543684594</v>
      </c>
      <c r="R18" s="1061">
        <v>4.7387736450786817E-2</v>
      </c>
    </row>
    <row r="19" spans="2:18" ht="16.5" customHeight="1" x14ac:dyDescent="0.35">
      <c r="B19" s="1304" t="s">
        <v>0</v>
      </c>
      <c r="C19" s="1305">
        <f>SUM(C9:C18)</f>
        <v>0.99999999999999989</v>
      </c>
      <c r="D19" s="1305">
        <f>SUM(D9:D18)</f>
        <v>1</v>
      </c>
      <c r="E19" s="1305">
        <f>SUM(E9:E18)</f>
        <v>1</v>
      </c>
      <c r="F19" s="1306">
        <f>SUM(F9:F18)</f>
        <v>1</v>
      </c>
      <c r="G19" s="113"/>
      <c r="H19" s="1304" t="s">
        <v>0</v>
      </c>
      <c r="I19" s="1305">
        <f>SUM(I9:I18)</f>
        <v>1</v>
      </c>
      <c r="J19" s="1305">
        <f>SUM(J9:J18)</f>
        <v>1</v>
      </c>
      <c r="K19" s="1305">
        <f>SUM(K9:K18)</f>
        <v>1</v>
      </c>
      <c r="L19" s="1306">
        <f>SUM(L9:L18)</f>
        <v>0.99999999999999989</v>
      </c>
      <c r="M19" s="113"/>
      <c r="N19" s="1304" t="s">
        <v>0</v>
      </c>
      <c r="O19" s="1305">
        <f>SUM(O9:O18)</f>
        <v>1</v>
      </c>
      <c r="P19" s="1305">
        <f>SUM(P9:P18)</f>
        <v>0.99999999999999989</v>
      </c>
      <c r="Q19" s="1305">
        <f>SUM(Q9:Q18)</f>
        <v>1</v>
      </c>
      <c r="R19" s="1306">
        <f>SUM(R9:R18)</f>
        <v>1</v>
      </c>
    </row>
  </sheetData>
  <mergeCells count="6">
    <mergeCell ref="B3:D3"/>
    <mergeCell ref="B4:R4"/>
    <mergeCell ref="B5:R5"/>
    <mergeCell ref="B7:F7"/>
    <mergeCell ref="H7:L7"/>
    <mergeCell ref="N7:R7"/>
  </mergeCells>
  <conditionalFormatting sqref="C9:C18">
    <cfRule type="colorScale" priority="7">
      <colorScale>
        <cfvo type="min"/>
        <cfvo type="max"/>
        <color rgb="FFFCFCFF"/>
        <color theme="4"/>
      </colorScale>
    </cfRule>
  </conditionalFormatting>
  <conditionalFormatting sqref="D9:D18">
    <cfRule type="colorScale" priority="8">
      <colorScale>
        <cfvo type="min"/>
        <cfvo type="max"/>
        <color rgb="FFFCFCFF"/>
        <color theme="4"/>
      </colorScale>
    </cfRule>
  </conditionalFormatting>
  <conditionalFormatting sqref="E9:E18">
    <cfRule type="colorScale" priority="9">
      <colorScale>
        <cfvo type="min"/>
        <cfvo type="max"/>
        <color rgb="FFFCFCFF"/>
        <color theme="4"/>
      </colorScale>
    </cfRule>
  </conditionalFormatting>
  <conditionalFormatting sqref="I9:I18">
    <cfRule type="colorScale" priority="4">
      <colorScale>
        <cfvo type="min"/>
        <cfvo type="max"/>
        <color rgb="FFFCFCFF"/>
        <color theme="4"/>
      </colorScale>
    </cfRule>
  </conditionalFormatting>
  <conditionalFormatting sqref="J9:J18">
    <cfRule type="colorScale" priority="5">
      <colorScale>
        <cfvo type="min"/>
        <cfvo type="max"/>
        <color rgb="FFFCFCFF"/>
        <color theme="4"/>
      </colorScale>
    </cfRule>
  </conditionalFormatting>
  <conditionalFormatting sqref="K9:K18">
    <cfRule type="colorScale" priority="6">
      <colorScale>
        <cfvo type="min"/>
        <cfvo type="max"/>
        <color rgb="FFFCFCFF"/>
        <color theme="4"/>
      </colorScale>
    </cfRule>
  </conditionalFormatting>
  <conditionalFormatting sqref="O9:O18">
    <cfRule type="colorScale" priority="1">
      <colorScale>
        <cfvo type="min"/>
        <cfvo type="max"/>
        <color rgb="FFFCFCFF"/>
        <color theme="4"/>
      </colorScale>
    </cfRule>
  </conditionalFormatting>
  <conditionalFormatting sqref="P9:P18">
    <cfRule type="colorScale" priority="2">
      <colorScale>
        <cfvo type="min"/>
        <cfvo type="max"/>
        <color rgb="FFFCFCFF"/>
        <color theme="4"/>
      </colorScale>
    </cfRule>
  </conditionalFormatting>
  <conditionalFormatting sqref="Q9:Q18">
    <cfRule type="colorScale" priority="3">
      <colorScale>
        <cfvo type="min"/>
        <cfvo type="max"/>
        <color rgb="FFFCFCFF"/>
        <color theme="4"/>
      </colorScale>
    </cfRule>
  </conditionalFormatting>
  <printOptions horizontalCentered="1"/>
  <pageMargins left="0" right="0" top="0.43307086614173229" bottom="0.43307086614173229" header="0" footer="0"/>
  <pageSetup paperSize="9" scale="87" orientation="landscape" horizontalDpi="300" verticalDpi="300" r:id="rId1"/>
  <headerFooter alignWithMargins="0"/>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Hoja70">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56</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499" t="s">
        <v>450</v>
      </c>
      <c r="C6" s="1499"/>
      <c r="D6" s="1499"/>
      <c r="E6" s="1499"/>
      <c r="F6" s="1499"/>
      <c r="G6" s="1499"/>
      <c r="H6" s="1499"/>
      <c r="I6" s="1499"/>
      <c r="J6" s="1016"/>
      <c r="K6" s="1016"/>
      <c r="L6" s="1016"/>
      <c r="M6" s="1067"/>
      <c r="N6" s="1067"/>
      <c r="O6" s="1067"/>
      <c r="P6" s="1067"/>
      <c r="Q6" s="1067"/>
      <c r="R6" s="1067"/>
    </row>
    <row r="7" spans="1:18" s="621" customFormat="1" ht="15.75" customHeight="1" x14ac:dyDescent="0.25">
      <c r="A7" s="1015"/>
      <c r="B7" s="1638" t="str">
        <f>porsaad!$B$6</f>
        <v>Situación a 30 de noviembre de 2024</v>
      </c>
      <c r="C7" s="1638"/>
      <c r="D7" s="1638"/>
      <c r="E7" s="1638"/>
      <c r="F7" s="1638"/>
      <c r="G7" s="1638"/>
      <c r="H7" s="1638"/>
      <c r="I7" s="1638"/>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651" t="s">
        <v>12</v>
      </c>
      <c r="C9" s="1653" t="s">
        <v>48</v>
      </c>
      <c r="D9" s="1653"/>
      <c r="E9" s="1654" t="s">
        <v>33</v>
      </c>
      <c r="F9" s="1655"/>
      <c r="G9" s="1656" t="s">
        <v>32</v>
      </c>
      <c r="H9" s="1657"/>
      <c r="I9" s="1070"/>
      <c r="J9" s="1070"/>
      <c r="K9" s="1070"/>
      <c r="L9" s="1070"/>
      <c r="M9" s="1070"/>
      <c r="N9" s="1070"/>
      <c r="O9" s="1070"/>
    </row>
    <row r="10" spans="1:18" ht="46.5" customHeight="1" x14ac:dyDescent="0.35">
      <c r="B10" s="1652"/>
      <c r="C10" s="1066" t="s">
        <v>131</v>
      </c>
      <c r="D10" s="860" t="s">
        <v>484</v>
      </c>
      <c r="E10" s="1066" t="s">
        <v>131</v>
      </c>
      <c r="F10" s="818" t="s">
        <v>484</v>
      </c>
      <c r="G10" s="818" t="s">
        <v>131</v>
      </c>
      <c r="H10" s="819" t="s">
        <v>484</v>
      </c>
      <c r="I10" s="1070"/>
      <c r="J10" s="1070"/>
      <c r="K10" s="1070"/>
      <c r="L10" s="1070"/>
      <c r="M10" s="1070"/>
      <c r="N10" s="1070"/>
      <c r="O10" s="1070"/>
    </row>
    <row r="11" spans="1:18" ht="15" customHeight="1" x14ac:dyDescent="0.35">
      <c r="B11" s="1071" t="s">
        <v>8</v>
      </c>
      <c r="C11" s="1072">
        <v>13.081659283125251</v>
      </c>
      <c r="D11" s="1073">
        <v>0.37950414996158183</v>
      </c>
      <c r="E11" s="1072">
        <v>43.14593389181497</v>
      </c>
      <c r="F11" s="1073">
        <v>0.24283972107203308</v>
      </c>
      <c r="G11" s="1072">
        <v>65.742415847070234</v>
      </c>
      <c r="H11" s="1073">
        <v>0.29290109883815552</v>
      </c>
      <c r="I11" s="1070"/>
      <c r="J11" s="1070"/>
      <c r="K11" s="1070"/>
      <c r="L11" s="1070"/>
      <c r="M11" s="1070"/>
      <c r="N11" s="1070"/>
      <c r="O11" s="1070"/>
    </row>
    <row r="12" spans="1:18" ht="15" customHeight="1" x14ac:dyDescent="0.35">
      <c r="B12" s="1074" t="s">
        <v>7</v>
      </c>
      <c r="C12" s="1075">
        <v>10.482651796778191</v>
      </c>
      <c r="D12" s="1076">
        <v>0.32795063544829733</v>
      </c>
      <c r="E12" s="1075">
        <v>22.515935057125677</v>
      </c>
      <c r="F12" s="1076">
        <v>0.24991001287841719</v>
      </c>
      <c r="G12" s="1075">
        <v>47.31</v>
      </c>
      <c r="H12" s="1076">
        <v>0.11907104672381201</v>
      </c>
      <c r="I12" s="1070"/>
      <c r="J12" s="1070"/>
      <c r="K12" s="1070"/>
      <c r="L12" s="1070"/>
      <c r="M12" s="1070"/>
      <c r="N12" s="1070"/>
      <c r="O12" s="1070"/>
    </row>
    <row r="13" spans="1:18" ht="15" customHeight="1" x14ac:dyDescent="0.35">
      <c r="B13" s="1074" t="s">
        <v>37</v>
      </c>
      <c r="C13" s="1075">
        <v>22.458129084967322</v>
      </c>
      <c r="D13" s="1076">
        <v>0.23847623267767831</v>
      </c>
      <c r="E13" s="1075">
        <v>44.478686918177367</v>
      </c>
      <c r="F13" s="1076">
        <v>0.15472018392905801</v>
      </c>
      <c r="G13" s="1075">
        <v>71.091445427728615</v>
      </c>
      <c r="H13" s="1076">
        <v>0.11892451420532263</v>
      </c>
      <c r="I13" s="1070"/>
      <c r="J13" s="1070"/>
      <c r="K13" s="1070"/>
      <c r="L13" s="1070"/>
      <c r="M13" s="1070"/>
      <c r="N13" s="1070"/>
      <c r="O13" s="1070"/>
    </row>
    <row r="14" spans="1:18" ht="15" customHeight="1" x14ac:dyDescent="0.35">
      <c r="B14" s="1074" t="s">
        <v>38</v>
      </c>
      <c r="C14" s="1075">
        <v>21.17633410672854</v>
      </c>
      <c r="D14" s="1076">
        <v>0.32099240456737038</v>
      </c>
      <c r="E14" s="1075">
        <v>30.61988950276243</v>
      </c>
      <c r="F14" s="1076">
        <v>0.45304194740439435</v>
      </c>
      <c r="G14" s="1075">
        <v>35.255121042830538</v>
      </c>
      <c r="H14" s="1076">
        <v>0.64779908095202643</v>
      </c>
      <c r="I14" s="1070"/>
      <c r="J14" s="1070"/>
      <c r="K14" s="1070"/>
      <c r="L14" s="1070"/>
      <c r="M14" s="1070"/>
      <c r="N14" s="1070"/>
      <c r="O14" s="1070"/>
    </row>
    <row r="15" spans="1:18" ht="15" customHeight="1" x14ac:dyDescent="0.35">
      <c r="B15" s="1074" t="s">
        <v>6</v>
      </c>
      <c r="C15" s="1075">
        <v>22.123597415844952</v>
      </c>
      <c r="D15" s="1076">
        <v>0.27249125502610239</v>
      </c>
      <c r="E15" s="1075">
        <v>40.192878711625568</v>
      </c>
      <c r="F15" s="1076">
        <v>0.28253908795299032</v>
      </c>
      <c r="G15" s="1075">
        <v>57.916605705925384</v>
      </c>
      <c r="H15" s="1076">
        <v>0.36484352996769825</v>
      </c>
      <c r="I15" s="1070"/>
      <c r="J15" s="1070"/>
      <c r="K15" s="1070"/>
      <c r="L15" s="1070"/>
      <c r="M15" s="1070"/>
      <c r="N15" s="1070"/>
      <c r="O15" s="1070"/>
    </row>
    <row r="16" spans="1:18" ht="15" customHeight="1" x14ac:dyDescent="0.35">
      <c r="B16" s="1074" t="s">
        <v>5</v>
      </c>
      <c r="C16" s="1075">
        <v>21.646846543001686</v>
      </c>
      <c r="D16" s="1076">
        <v>0.57822492732720521</v>
      </c>
      <c r="E16" s="1075">
        <v>35.749588550983901</v>
      </c>
      <c r="F16" s="1076">
        <v>0.37876858784914824</v>
      </c>
      <c r="G16" s="1075">
        <v>44.762881355932201</v>
      </c>
      <c r="H16" s="1076">
        <v>0.48858743708012103</v>
      </c>
      <c r="I16" s="1070"/>
      <c r="J16" s="1070"/>
      <c r="K16" s="1070"/>
      <c r="L16" s="1070"/>
      <c r="M16" s="1070"/>
      <c r="N16" s="1070"/>
      <c r="O16" s="1070"/>
    </row>
    <row r="17" spans="1:15" ht="15" customHeight="1" x14ac:dyDescent="0.35">
      <c r="B17" s="1074" t="s">
        <v>4</v>
      </c>
      <c r="C17" s="1075">
        <v>22.038924387646432</v>
      </c>
      <c r="D17" s="1076">
        <v>0.19794295233154005</v>
      </c>
      <c r="E17" s="1075">
        <v>45.449414590213152</v>
      </c>
      <c r="F17" s="1076">
        <v>0.16680530743989569</v>
      </c>
      <c r="G17" s="1075">
        <v>72.452357659949129</v>
      </c>
      <c r="H17" s="1076">
        <v>0.13266093596536452</v>
      </c>
      <c r="I17" s="1070"/>
      <c r="J17" s="1070"/>
      <c r="K17" s="1070"/>
      <c r="L17" s="1070"/>
      <c r="M17" s="1070"/>
      <c r="N17" s="1070"/>
      <c r="O17" s="1070"/>
    </row>
    <row r="18" spans="1:15" ht="15" customHeight="1" x14ac:dyDescent="0.35">
      <c r="B18" s="1074" t="s">
        <v>40</v>
      </c>
      <c r="C18" s="1075">
        <v>18.336934100531973</v>
      </c>
      <c r="D18" s="1076">
        <v>0.37221416509697464</v>
      </c>
      <c r="E18" s="1075">
        <v>29.704759907737472</v>
      </c>
      <c r="F18" s="1076">
        <v>0.51558490807926238</v>
      </c>
      <c r="G18" s="1075">
        <v>39.074421965317917</v>
      </c>
      <c r="H18" s="1076">
        <v>0.57233664328385214</v>
      </c>
      <c r="I18" s="1070"/>
      <c r="J18" s="1070"/>
      <c r="K18" s="1070"/>
      <c r="L18" s="1070"/>
      <c r="M18" s="1070"/>
      <c r="N18" s="1070"/>
      <c r="O18" s="1070"/>
    </row>
    <row r="19" spans="1:15" ht="15" customHeight="1" x14ac:dyDescent="0.35">
      <c r="B19" s="1074" t="s">
        <v>41</v>
      </c>
      <c r="C19" s="1075">
        <v>18.141174409948768</v>
      </c>
      <c r="D19" s="1076">
        <v>0.31246832288013843</v>
      </c>
      <c r="E19" s="1075">
        <v>27.261325564457394</v>
      </c>
      <c r="F19" s="1076">
        <v>0.51034961698366788</v>
      </c>
      <c r="G19" s="1075">
        <v>35.621701969528054</v>
      </c>
      <c r="H19" s="1076">
        <v>0.60140415483048804</v>
      </c>
      <c r="I19" s="1070"/>
      <c r="J19" s="1070"/>
      <c r="K19" s="1070"/>
      <c r="L19" s="1070"/>
      <c r="M19" s="1070"/>
      <c r="N19" s="1070"/>
      <c r="O19" s="1070"/>
    </row>
    <row r="20" spans="1:15" ht="15" customHeight="1" x14ac:dyDescent="0.35">
      <c r="B20" s="1074" t="s">
        <v>3</v>
      </c>
      <c r="C20" s="1075">
        <v>20.199452483378959</v>
      </c>
      <c r="D20" s="1076">
        <v>0.10673173211053232</v>
      </c>
      <c r="E20" s="1075">
        <v>32.699432278994323</v>
      </c>
      <c r="F20" s="1076">
        <v>0.16938205669555548</v>
      </c>
      <c r="G20" s="1075">
        <v>56.977241379310342</v>
      </c>
      <c r="H20" s="1076">
        <v>0.13959732522756652</v>
      </c>
      <c r="I20" s="1070"/>
      <c r="J20" s="1070"/>
      <c r="K20" s="1070"/>
      <c r="L20" s="1070"/>
      <c r="M20" s="1070"/>
      <c r="N20" s="1070"/>
      <c r="O20" s="1070"/>
    </row>
    <row r="21" spans="1:15" ht="15" customHeight="1" x14ac:dyDescent="0.35">
      <c r="B21" s="1074" t="s">
        <v>2</v>
      </c>
      <c r="C21" s="1075">
        <v>21.113264767932488</v>
      </c>
      <c r="D21" s="1076">
        <v>0.22140106438002424</v>
      </c>
      <c r="E21" s="1075">
        <v>43.516446679237376</v>
      </c>
      <c r="F21" s="1076">
        <v>0.18646174434848195</v>
      </c>
      <c r="G21" s="1075">
        <v>68.729209220892912</v>
      </c>
      <c r="H21" s="1076">
        <v>0.16548488634643641</v>
      </c>
      <c r="I21" s="1070"/>
      <c r="J21" s="1070"/>
      <c r="K21" s="1070"/>
      <c r="L21" s="1070"/>
      <c r="M21" s="1070"/>
      <c r="N21" s="1070"/>
      <c r="O21" s="1070"/>
    </row>
    <row r="22" spans="1:15" ht="15" customHeight="1" x14ac:dyDescent="0.35">
      <c r="B22" s="1074" t="s">
        <v>35</v>
      </c>
      <c r="C22" s="1075">
        <v>22.453100326350143</v>
      </c>
      <c r="D22" s="1076">
        <v>0.30277637262364482</v>
      </c>
      <c r="E22" s="1075">
        <v>47.320414552520781</v>
      </c>
      <c r="F22" s="1076">
        <v>0.18412609554838211</v>
      </c>
      <c r="G22" s="1075">
        <v>75.944289693593319</v>
      </c>
      <c r="H22" s="1076">
        <v>0.177756593013673</v>
      </c>
      <c r="I22" s="1070"/>
      <c r="J22" s="1070"/>
      <c r="K22" s="1070"/>
      <c r="L22" s="1070"/>
      <c r="M22" s="1070"/>
      <c r="N22" s="1070"/>
      <c r="O22" s="1070"/>
    </row>
    <row r="23" spans="1:15" ht="15" customHeight="1" x14ac:dyDescent="0.35">
      <c r="B23" s="1074" t="s">
        <v>42</v>
      </c>
      <c r="C23" s="1075">
        <v>21.728598014888338</v>
      </c>
      <c r="D23" s="1076">
        <v>0.19109422028168352</v>
      </c>
      <c r="E23" s="1075">
        <v>38.065123930686553</v>
      </c>
      <c r="F23" s="1076">
        <v>0.34190959470241633</v>
      </c>
      <c r="G23" s="1075">
        <v>56.962347523027134</v>
      </c>
      <c r="H23" s="1076">
        <v>0.39106418228531692</v>
      </c>
      <c r="I23" s="1070"/>
      <c r="J23" s="1070"/>
      <c r="K23" s="1070"/>
      <c r="L23" s="1070"/>
      <c r="M23" s="1070"/>
      <c r="N23" s="1070"/>
      <c r="O23" s="1070"/>
    </row>
    <row r="24" spans="1:15" ht="15" customHeight="1" x14ac:dyDescent="0.35">
      <c r="B24" s="1074" t="s">
        <v>43</v>
      </c>
      <c r="C24" s="1075">
        <v>21.74484654145671</v>
      </c>
      <c r="D24" s="1076">
        <v>0.3435851306763863</v>
      </c>
      <c r="E24" s="1075">
        <v>41.144032921810698</v>
      </c>
      <c r="F24" s="1076">
        <v>0.30216002906009876</v>
      </c>
      <c r="G24" s="1075">
        <v>69.126760563380287</v>
      </c>
      <c r="H24" s="1076">
        <v>0.22321019509799511</v>
      </c>
      <c r="I24" s="1070"/>
      <c r="J24" s="1070"/>
      <c r="K24" s="1070"/>
      <c r="L24" s="1070"/>
      <c r="M24" s="1070"/>
      <c r="N24" s="1070"/>
      <c r="O24" s="1070"/>
    </row>
    <row r="25" spans="1:15" ht="15" customHeight="1" x14ac:dyDescent="0.35">
      <c r="B25" s="1074" t="s">
        <v>44</v>
      </c>
      <c r="C25" s="1075">
        <v>54.816740088105725</v>
      </c>
      <c r="D25" s="1076">
        <v>1.0129223616363054</v>
      </c>
      <c r="E25" s="1075">
        <v>94.292841648590027</v>
      </c>
      <c r="F25" s="1076">
        <v>0.64834085225126348</v>
      </c>
      <c r="G25" s="1075">
        <v>100.51869918699187</v>
      </c>
      <c r="H25" s="1076">
        <v>0.56482934992511047</v>
      </c>
      <c r="I25" s="1070"/>
      <c r="J25" s="1070"/>
      <c r="K25" s="1070"/>
      <c r="L25" s="1070"/>
      <c r="M25" s="1070"/>
      <c r="N25" s="1070"/>
      <c r="O25" s="1070"/>
    </row>
    <row r="26" spans="1:15" ht="15" customHeight="1" x14ac:dyDescent="0.35">
      <c r="B26" s="1074" t="s">
        <v>45</v>
      </c>
      <c r="C26" s="1075">
        <v>20.732242570836235</v>
      </c>
      <c r="D26" s="1076">
        <v>0.70515107416743095</v>
      </c>
      <c r="E26" s="1075">
        <v>27.453585635359129</v>
      </c>
      <c r="F26" s="1076">
        <v>0.65861632022321526</v>
      </c>
      <c r="G26" s="1075">
        <v>33.493711340206211</v>
      </c>
      <c r="H26" s="1076">
        <v>0.66987544501439811</v>
      </c>
      <c r="I26" s="1070"/>
      <c r="J26" s="1070"/>
      <c r="K26" s="1070"/>
      <c r="L26" s="1070"/>
      <c r="M26" s="1070"/>
      <c r="N26" s="1070"/>
      <c r="O26" s="1070"/>
    </row>
    <row r="27" spans="1:15" ht="15" customHeight="1" x14ac:dyDescent="0.35">
      <c r="B27" s="1074" t="s">
        <v>46</v>
      </c>
      <c r="C27" s="1075">
        <v>18.106221952698615</v>
      </c>
      <c r="D27" s="1076">
        <v>0.36952933274264421</v>
      </c>
      <c r="E27" s="1075">
        <v>28.441256317689479</v>
      </c>
      <c r="F27" s="1076">
        <v>0.46101536222452288</v>
      </c>
      <c r="G27" s="1075">
        <v>37.769546142208775</v>
      </c>
      <c r="H27" s="1076">
        <v>0.47344360011101433</v>
      </c>
      <c r="I27" s="1070"/>
      <c r="J27" s="1070"/>
      <c r="K27" s="1070"/>
      <c r="L27" s="1070"/>
      <c r="M27" s="1070"/>
      <c r="N27" s="1070"/>
      <c r="O27" s="1070"/>
    </row>
    <row r="28" spans="1:15" ht="15" customHeight="1" x14ac:dyDescent="0.35">
      <c r="B28" s="1077" t="s">
        <v>1</v>
      </c>
      <c r="C28" s="1078">
        <v>20.317460317460316</v>
      </c>
      <c r="D28" s="1079">
        <v>8.6377617575917831E-2</v>
      </c>
      <c r="E28" s="1078">
        <v>45.011086474501106</v>
      </c>
      <c r="F28" s="1079">
        <v>2.5112342995728225E-2</v>
      </c>
      <c r="G28" s="1078">
        <v>70.301169590643269</v>
      </c>
      <c r="H28" s="1079">
        <v>4.4902512186552196E-2</v>
      </c>
      <c r="I28" s="1070"/>
      <c r="J28" s="1070"/>
      <c r="K28" s="1070"/>
      <c r="L28" s="1070"/>
      <c r="M28" s="1070"/>
      <c r="N28" s="1070"/>
      <c r="O28" s="1070"/>
    </row>
    <row r="29" spans="1:15" ht="15" customHeight="1" x14ac:dyDescent="0.35">
      <c r="B29" s="1307" t="s">
        <v>0</v>
      </c>
      <c r="C29" s="1308">
        <v>18.127243107359423</v>
      </c>
      <c r="D29" s="1309">
        <v>0.4688947305032109</v>
      </c>
      <c r="E29" s="1308">
        <v>40.163818947559093</v>
      </c>
      <c r="F29" s="1309">
        <v>0.35150064429080563</v>
      </c>
      <c r="G29" s="1308">
        <v>61.455021420052091</v>
      </c>
      <c r="H29" s="1309">
        <v>0.36611314409113577</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189</v>
      </c>
      <c r="C31" s="1080"/>
      <c r="D31" s="1080"/>
      <c r="E31" s="1080"/>
      <c r="F31" s="1080"/>
      <c r="G31" s="1080"/>
      <c r="H31" s="1080"/>
      <c r="I31" s="1081"/>
      <c r="J31" s="1081"/>
      <c r="K31" s="1081"/>
      <c r="L31" s="1081"/>
      <c r="M31" s="1081"/>
      <c r="N31" s="1081"/>
      <c r="O31" s="1081"/>
    </row>
    <row r="32" spans="1:15" ht="47.5" customHeight="1" x14ac:dyDescent="0.35">
      <c r="B32" s="1650" t="s">
        <v>288</v>
      </c>
      <c r="C32" s="1650"/>
      <c r="D32" s="1650"/>
      <c r="E32" s="1650"/>
      <c r="F32" s="1650"/>
      <c r="G32" s="1650"/>
      <c r="H32" s="1650"/>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20"/>
        <color rgb="FFFCFCFF"/>
        <color theme="4"/>
      </colorScale>
    </cfRule>
  </conditionalFormatting>
  <conditionalFormatting sqref="E11:E28">
    <cfRule type="colorScale" priority="2">
      <colorScale>
        <cfvo type="num" val="21"/>
        <cfvo type="num" val="45"/>
        <color rgb="FFFCFCFF"/>
        <color theme="4"/>
      </colorScale>
    </cfRule>
  </conditionalFormatting>
  <conditionalFormatting sqref="G11:G28">
    <cfRule type="colorScale" priority="1">
      <colorScale>
        <cfvo type="num" val="46"/>
        <cfvo type="num" val="70"/>
        <color rgb="FFFCFCFF"/>
        <color theme="4"/>
      </colorScale>
    </cfRule>
  </conditionalFormatting>
  <printOptions horizontalCentered="1"/>
  <pageMargins left="0" right="0" top="0.43307086614173229" bottom="0.43307086614173229" header="0" footer="0"/>
  <pageSetup paperSize="9" scale="97" orientation="landscape" horizontalDpi="300" verticalDpi="300" r:id="rId1"/>
  <headerFooter alignWithMargins="0"/>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Hoja71">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56</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499" t="s">
        <v>449</v>
      </c>
      <c r="C6" s="1499"/>
      <c r="D6" s="1499"/>
      <c r="E6" s="1499"/>
      <c r="F6" s="1499"/>
      <c r="G6" s="1499"/>
      <c r="H6" s="1499"/>
      <c r="I6" s="1499"/>
      <c r="J6" s="1016"/>
      <c r="K6" s="1016"/>
      <c r="L6" s="1016"/>
      <c r="M6" s="1067"/>
      <c r="N6" s="1067"/>
      <c r="O6" s="1067"/>
      <c r="P6" s="1067"/>
      <c r="Q6" s="1067"/>
      <c r="R6" s="1067"/>
    </row>
    <row r="7" spans="1:18" s="621" customFormat="1" ht="15.75" customHeight="1" x14ac:dyDescent="0.25">
      <c r="A7" s="1015"/>
      <c r="B7" s="1638" t="str">
        <f>porsaad!$B$6</f>
        <v>Situación a 30 de noviembre de 2024</v>
      </c>
      <c r="C7" s="1638"/>
      <c r="D7" s="1638"/>
      <c r="E7" s="1638"/>
      <c r="F7" s="1638"/>
      <c r="G7" s="1638"/>
      <c r="H7" s="1638"/>
      <c r="I7" s="1638"/>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651" t="s">
        <v>12</v>
      </c>
      <c r="C9" s="1653" t="s">
        <v>48</v>
      </c>
      <c r="D9" s="1653"/>
      <c r="E9" s="1654" t="s">
        <v>33</v>
      </c>
      <c r="F9" s="1655"/>
      <c r="G9" s="1656" t="s">
        <v>32</v>
      </c>
      <c r="H9" s="1657"/>
      <c r="I9" s="1070"/>
      <c r="J9" s="1070"/>
      <c r="K9" s="1070"/>
      <c r="L9" s="1070"/>
      <c r="M9" s="1070"/>
      <c r="N9" s="1070"/>
      <c r="O9" s="1070"/>
    </row>
    <row r="10" spans="1:18" ht="46.5" customHeight="1" x14ac:dyDescent="0.35">
      <c r="B10" s="1652"/>
      <c r="C10" s="1066" t="s">
        <v>131</v>
      </c>
      <c r="D10" s="860" t="s">
        <v>157</v>
      </c>
      <c r="E10" s="1066" t="s">
        <v>131</v>
      </c>
      <c r="F10" s="818" t="s">
        <v>157</v>
      </c>
      <c r="G10" s="818" t="s">
        <v>131</v>
      </c>
      <c r="H10" s="819" t="s">
        <v>157</v>
      </c>
      <c r="I10" s="1070"/>
      <c r="J10" s="1070"/>
      <c r="K10" s="1070"/>
      <c r="L10" s="1070"/>
      <c r="M10" s="1070"/>
      <c r="N10" s="1070"/>
      <c r="O10" s="1070"/>
    </row>
    <row r="11" spans="1:18" ht="15" customHeight="1" x14ac:dyDescent="0.35">
      <c r="B11" s="1071" t="s">
        <v>8</v>
      </c>
      <c r="C11" s="1072">
        <v>13.081659283125251</v>
      </c>
      <c r="D11" s="1073">
        <v>0.37950414996158183</v>
      </c>
      <c r="E11" s="1072">
        <v>43.14593389181497</v>
      </c>
      <c r="F11" s="1073">
        <v>0.24283972107203308</v>
      </c>
      <c r="G11" s="1072">
        <v>65.742415847070234</v>
      </c>
      <c r="H11" s="1073">
        <v>0.29290109883815552</v>
      </c>
      <c r="I11" s="1070"/>
      <c r="J11" s="1070"/>
      <c r="K11" s="1070"/>
      <c r="L11" s="1070"/>
      <c r="M11" s="1070"/>
      <c r="N11" s="1070"/>
      <c r="O11" s="1070"/>
    </row>
    <row r="12" spans="1:18" ht="15" customHeight="1" x14ac:dyDescent="0.35">
      <c r="B12" s="1074" t="s">
        <v>7</v>
      </c>
      <c r="C12" s="1075">
        <v>10.482651796778191</v>
      </c>
      <c r="D12" s="1076">
        <v>0.32795063544829733</v>
      </c>
      <c r="E12" s="1075">
        <v>22.51985559566787</v>
      </c>
      <c r="F12" s="1076">
        <v>0.24984080009911577</v>
      </c>
      <c r="G12" s="1075">
        <v>47.31187410586552</v>
      </c>
      <c r="H12" s="1076">
        <v>0.11914697486008043</v>
      </c>
      <c r="I12" s="1070"/>
      <c r="J12" s="1070"/>
      <c r="K12" s="1070"/>
      <c r="L12" s="1070"/>
      <c r="M12" s="1070"/>
      <c r="N12" s="1070"/>
      <c r="O12" s="1070"/>
    </row>
    <row r="13" spans="1:18" ht="15" customHeight="1" x14ac:dyDescent="0.35">
      <c r="B13" s="1074" t="s">
        <v>37</v>
      </c>
      <c r="C13" s="1075">
        <v>22.515399120050283</v>
      </c>
      <c r="D13" s="1076">
        <v>0.24014468876800873</v>
      </c>
      <c r="E13" s="1075">
        <v>44.466084275436792</v>
      </c>
      <c r="F13" s="1076">
        <v>0.15798499801124577</v>
      </c>
      <c r="G13" s="1075">
        <v>71.177094379639442</v>
      </c>
      <c r="H13" s="1076">
        <v>0.12327795559168565</v>
      </c>
      <c r="I13" s="1070"/>
      <c r="J13" s="1070"/>
      <c r="K13" s="1070"/>
      <c r="L13" s="1070"/>
      <c r="M13" s="1070"/>
      <c r="N13" s="1070"/>
      <c r="O13" s="1070"/>
    </row>
    <row r="14" spans="1:18" ht="15" customHeight="1" x14ac:dyDescent="0.35">
      <c r="B14" s="1074" t="s">
        <v>38</v>
      </c>
      <c r="C14" s="1075">
        <v>21.17633410672854</v>
      </c>
      <c r="D14" s="1076">
        <v>0.32099240456737038</v>
      </c>
      <c r="E14" s="1075">
        <v>30.61988950276243</v>
      </c>
      <c r="F14" s="1076">
        <v>0.45304194740439435</v>
      </c>
      <c r="G14" s="1075">
        <v>35.255121042830538</v>
      </c>
      <c r="H14" s="1076">
        <v>0.64779908095202643</v>
      </c>
      <c r="I14" s="1070"/>
      <c r="J14" s="1070"/>
      <c r="K14" s="1070"/>
      <c r="L14" s="1070"/>
      <c r="M14" s="1070"/>
      <c r="N14" s="1070"/>
      <c r="O14" s="1070"/>
    </row>
    <row r="15" spans="1:18" ht="15" customHeight="1" x14ac:dyDescent="0.35">
      <c r="B15" s="1074" t="s">
        <v>6</v>
      </c>
      <c r="C15" s="1075">
        <v>27.384683882457704</v>
      </c>
      <c r="D15" s="1076">
        <v>0.36853013494472409</v>
      </c>
      <c r="E15" s="1075">
        <v>33.752941176470586</v>
      </c>
      <c r="F15" s="1076">
        <v>0.30921703759362368</v>
      </c>
      <c r="G15" s="1075">
        <v>41.855072463768117</v>
      </c>
      <c r="H15" s="1076">
        <v>0.41893582195236712</v>
      </c>
      <c r="I15" s="1070"/>
      <c r="J15" s="1070"/>
      <c r="K15" s="1070"/>
      <c r="L15" s="1070"/>
      <c r="M15" s="1070"/>
      <c r="N15" s="1070"/>
      <c r="O15" s="1070"/>
    </row>
    <row r="16" spans="1:18" ht="15" customHeight="1" x14ac:dyDescent="0.35">
      <c r="B16" s="1074" t="s">
        <v>5</v>
      </c>
      <c r="C16" s="1075">
        <v>21.646846543001686</v>
      </c>
      <c r="D16" s="1076">
        <v>0.57822492732720521</v>
      </c>
      <c r="E16" s="1075">
        <v>35.749588550983901</v>
      </c>
      <c r="F16" s="1076">
        <v>0.37876858784914824</v>
      </c>
      <c r="G16" s="1075">
        <v>44.762881355932201</v>
      </c>
      <c r="H16" s="1076">
        <v>0.48858743708012103</v>
      </c>
      <c r="I16" s="1070"/>
      <c r="J16" s="1070"/>
      <c r="K16" s="1070"/>
      <c r="L16" s="1070"/>
      <c r="M16" s="1070"/>
      <c r="N16" s="1070"/>
      <c r="O16" s="1070"/>
    </row>
    <row r="17" spans="1:15" ht="15" customHeight="1" x14ac:dyDescent="0.35">
      <c r="B17" s="1074" t="s">
        <v>4</v>
      </c>
      <c r="C17" s="1075">
        <v>21.961037735849057</v>
      </c>
      <c r="D17" s="1076">
        <v>0.23530525621777454</v>
      </c>
      <c r="E17" s="1075">
        <v>45.001639588612314</v>
      </c>
      <c r="F17" s="1076">
        <v>0.18544332523363088</v>
      </c>
      <c r="G17" s="1075">
        <v>72.512758931251881</v>
      </c>
      <c r="H17" s="1076">
        <v>0.13716891719445667</v>
      </c>
      <c r="I17" s="1070"/>
      <c r="J17" s="1070"/>
      <c r="K17" s="1070"/>
      <c r="L17" s="1070"/>
      <c r="M17" s="1070"/>
      <c r="N17" s="1070"/>
      <c r="O17" s="1070"/>
    </row>
    <row r="18" spans="1:15" ht="15" customHeight="1" x14ac:dyDescent="0.35">
      <c r="B18" s="1074" t="s">
        <v>40</v>
      </c>
      <c r="C18" s="1075">
        <v>18.28157894736842</v>
      </c>
      <c r="D18" s="1076">
        <v>0.3741652395327113</v>
      </c>
      <c r="E18" s="1075">
        <v>29.409111210361768</v>
      </c>
      <c r="F18" s="1076">
        <v>0.52106922753994678</v>
      </c>
      <c r="G18" s="1075">
        <v>38.148262548262551</v>
      </c>
      <c r="H18" s="1076">
        <v>0.57946101914386239</v>
      </c>
      <c r="I18" s="1070"/>
      <c r="J18" s="1070"/>
      <c r="K18" s="1070"/>
      <c r="L18" s="1070"/>
      <c r="M18" s="1070"/>
      <c r="N18" s="1070"/>
      <c r="O18" s="1070"/>
    </row>
    <row r="19" spans="1:15" ht="15" customHeight="1" x14ac:dyDescent="0.35">
      <c r="B19" s="1074" t="s">
        <v>41</v>
      </c>
      <c r="C19" s="1075">
        <v>18.598634249720373</v>
      </c>
      <c r="D19" s="1076">
        <v>0.29873455918278696</v>
      </c>
      <c r="E19" s="1075">
        <v>25.846436321148389</v>
      </c>
      <c r="F19" s="1076">
        <v>0.52067652198110581</v>
      </c>
      <c r="G19" s="1075">
        <v>32.011382450331126</v>
      </c>
      <c r="H19" s="1076">
        <v>0.59510632001115293</v>
      </c>
      <c r="I19" s="1070"/>
      <c r="J19" s="1070"/>
      <c r="K19" s="1070"/>
      <c r="L19" s="1070"/>
      <c r="M19" s="1070"/>
      <c r="N19" s="1070"/>
      <c r="O19" s="1070"/>
    </row>
    <row r="20" spans="1:15" ht="15" customHeight="1" x14ac:dyDescent="0.35">
      <c r="B20" s="1074" t="s">
        <v>3</v>
      </c>
      <c r="C20" s="1075">
        <v>20.146897810218977</v>
      </c>
      <c r="D20" s="1076">
        <v>9.5224702039835171E-2</v>
      </c>
      <c r="E20" s="1075">
        <v>32.984520123839012</v>
      </c>
      <c r="F20" s="1076">
        <v>0.1814405919120875</v>
      </c>
      <c r="G20" s="1075">
        <v>57.37834691501746</v>
      </c>
      <c r="H20" s="1076">
        <v>0.15768874281295309</v>
      </c>
      <c r="I20" s="1070"/>
      <c r="J20" s="1070"/>
      <c r="K20" s="1070"/>
      <c r="L20" s="1070"/>
      <c r="M20" s="1070"/>
      <c r="N20" s="1070"/>
      <c r="O20" s="1070"/>
    </row>
    <row r="21" spans="1:15" ht="15" customHeight="1" x14ac:dyDescent="0.35">
      <c r="B21" s="1074" t="s">
        <v>2</v>
      </c>
      <c r="C21" s="1075">
        <v>20.530451866404714</v>
      </c>
      <c r="D21" s="1076">
        <v>0.23835360757994029</v>
      </c>
      <c r="E21" s="1075">
        <v>44.27402135231317</v>
      </c>
      <c r="F21" s="1076">
        <v>0.29366903778353681</v>
      </c>
      <c r="G21" s="1075">
        <v>70.94701986754967</v>
      </c>
      <c r="H21" s="1076">
        <v>0.41258326987150046</v>
      </c>
      <c r="I21" s="1070"/>
      <c r="J21" s="1070"/>
      <c r="K21" s="1070"/>
      <c r="L21" s="1070"/>
      <c r="M21" s="1070"/>
      <c r="N21" s="1070"/>
      <c r="O21" s="1070"/>
    </row>
    <row r="22" spans="1:15" ht="15" customHeight="1" x14ac:dyDescent="0.35">
      <c r="B22" s="1074" t="s">
        <v>35</v>
      </c>
      <c r="C22" s="1075">
        <v>22.07193411401364</v>
      </c>
      <c r="D22" s="1076">
        <v>0.29870122145703759</v>
      </c>
      <c r="E22" s="1075">
        <v>47.017979654601369</v>
      </c>
      <c r="F22" s="1076">
        <v>0.18245549858935137</v>
      </c>
      <c r="G22" s="1075">
        <v>75.902376214444573</v>
      </c>
      <c r="H22" s="1076">
        <v>0.17893400056761491</v>
      </c>
      <c r="I22" s="1070"/>
      <c r="J22" s="1070"/>
      <c r="K22" s="1070"/>
      <c r="L22" s="1070"/>
      <c r="M22" s="1070"/>
      <c r="N22" s="1070"/>
      <c r="O22" s="1070"/>
    </row>
    <row r="23" spans="1:15" ht="15" customHeight="1" x14ac:dyDescent="0.35">
      <c r="B23" s="1074" t="s">
        <v>42</v>
      </c>
      <c r="C23" s="1075">
        <v>21.39652899824253</v>
      </c>
      <c r="D23" s="1076">
        <v>0.16236839021935501</v>
      </c>
      <c r="E23" s="1075">
        <v>37.190569247746922</v>
      </c>
      <c r="F23" s="1076">
        <v>0.33651447082433239</v>
      </c>
      <c r="G23" s="1075">
        <v>54.735934541520152</v>
      </c>
      <c r="H23" s="1076">
        <v>0.39376411841120995</v>
      </c>
      <c r="I23" s="1070"/>
      <c r="J23" s="1070"/>
      <c r="K23" s="1070"/>
      <c r="L23" s="1070"/>
      <c r="M23" s="1070"/>
      <c r="N23" s="1070"/>
      <c r="O23" s="1070"/>
    </row>
    <row r="24" spans="1:15" ht="15" customHeight="1" x14ac:dyDescent="0.35">
      <c r="B24" s="1074" t="s">
        <v>43</v>
      </c>
      <c r="C24" s="1075">
        <v>21.743577981651377</v>
      </c>
      <c r="D24" s="1076">
        <v>0.34379755856990385</v>
      </c>
      <c r="E24" s="1075">
        <v>41.144032921810698</v>
      </c>
      <c r="F24" s="1076">
        <v>0.30216002906009876</v>
      </c>
      <c r="G24" s="1075">
        <v>69.126760563380287</v>
      </c>
      <c r="H24" s="1076">
        <v>0.22321019509799511</v>
      </c>
      <c r="I24" s="1070"/>
      <c r="J24" s="1070"/>
      <c r="K24" s="1070"/>
      <c r="L24" s="1070"/>
      <c r="M24" s="1070"/>
      <c r="N24" s="1070"/>
      <c r="O24" s="1070"/>
    </row>
    <row r="25" spans="1:15" ht="15" customHeight="1" x14ac:dyDescent="0.35">
      <c r="B25" s="1074" t="s">
        <v>44</v>
      </c>
      <c r="C25" s="1075">
        <v>14.853030303030303</v>
      </c>
      <c r="D25" s="1076">
        <v>0.60570842966773863</v>
      </c>
      <c r="E25" s="1075">
        <v>18.026936026936028</v>
      </c>
      <c r="F25" s="1076">
        <v>0.66365115320043888</v>
      </c>
      <c r="G25" s="1075">
        <v>22.710691823899371</v>
      </c>
      <c r="H25" s="1076">
        <v>0.64860239765910455</v>
      </c>
      <c r="I25" s="1070"/>
      <c r="J25" s="1070"/>
      <c r="K25" s="1070"/>
      <c r="L25" s="1070"/>
      <c r="M25" s="1070"/>
      <c r="N25" s="1070"/>
      <c r="O25" s="1070"/>
    </row>
    <row r="26" spans="1:15" ht="15" customHeight="1" x14ac:dyDescent="0.35">
      <c r="B26" s="1074" t="s">
        <v>45</v>
      </c>
      <c r="C26" s="1075">
        <v>20.732242570836235</v>
      </c>
      <c r="D26" s="1076">
        <v>0.70515107416743095</v>
      </c>
      <c r="E26" s="1075">
        <v>27.453585635359129</v>
      </c>
      <c r="F26" s="1076">
        <v>0.65861632022321526</v>
      </c>
      <c r="G26" s="1075">
        <v>33.493711340206211</v>
      </c>
      <c r="H26" s="1076">
        <v>0.66987544501439811</v>
      </c>
      <c r="I26" s="1070"/>
      <c r="J26" s="1070"/>
      <c r="K26" s="1070"/>
      <c r="L26" s="1070"/>
      <c r="M26" s="1070"/>
      <c r="N26" s="1070"/>
      <c r="O26" s="1070"/>
    </row>
    <row r="27" spans="1:15" ht="15" customHeight="1" x14ac:dyDescent="0.35">
      <c r="B27" s="1074" t="s">
        <v>46</v>
      </c>
      <c r="C27" s="1075">
        <v>18.106221952698615</v>
      </c>
      <c r="D27" s="1076">
        <v>0.36952933274264421</v>
      </c>
      <c r="E27" s="1075">
        <v>28.441256317689479</v>
      </c>
      <c r="F27" s="1076">
        <v>0.46101536222452288</v>
      </c>
      <c r="G27" s="1075">
        <v>37.769546142208775</v>
      </c>
      <c r="H27" s="1076">
        <v>0.47344360011101433</v>
      </c>
      <c r="I27" s="1070"/>
      <c r="J27" s="1070"/>
      <c r="K27" s="1070"/>
      <c r="L27" s="1070"/>
      <c r="M27" s="1070"/>
      <c r="N27" s="1070"/>
      <c r="O27" s="1070"/>
    </row>
    <row r="28" spans="1:15" ht="15" customHeight="1" x14ac:dyDescent="0.35">
      <c r="B28" s="1077" t="s">
        <v>1</v>
      </c>
      <c r="C28" s="1078">
        <v>20.318091451292247</v>
      </c>
      <c r="D28" s="1079">
        <v>8.6458104544725967E-2</v>
      </c>
      <c r="E28" s="1078">
        <v>45.011135857461028</v>
      </c>
      <c r="F28" s="1079">
        <v>2.5168301894137293E-2</v>
      </c>
      <c r="G28" s="1078">
        <v>70.301169590643269</v>
      </c>
      <c r="H28" s="1079">
        <v>4.4902512186552196E-2</v>
      </c>
      <c r="I28" s="1070"/>
      <c r="J28" s="1070"/>
      <c r="K28" s="1070"/>
      <c r="L28" s="1070"/>
      <c r="M28" s="1070"/>
      <c r="N28" s="1070"/>
      <c r="O28" s="1070"/>
    </row>
    <row r="29" spans="1:15" ht="15" customHeight="1" x14ac:dyDescent="0.35">
      <c r="B29" s="1307" t="s">
        <v>0</v>
      </c>
      <c r="C29" s="1308">
        <v>17.174816152622395</v>
      </c>
      <c r="D29" s="1309">
        <v>0.40257341995192181</v>
      </c>
      <c r="E29" s="1308">
        <v>39.545110102425987</v>
      </c>
      <c r="F29" s="1309">
        <v>0.32735511387723415</v>
      </c>
      <c r="G29" s="1308">
        <v>59.960045776706671</v>
      </c>
      <c r="H29" s="1309">
        <v>0.37749668123848718</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189</v>
      </c>
      <c r="C31" s="1080"/>
      <c r="D31" s="1080"/>
      <c r="E31" s="1080"/>
      <c r="F31" s="1080"/>
      <c r="G31" s="1080"/>
      <c r="H31" s="1080"/>
      <c r="I31" s="1081"/>
      <c r="J31" s="1081"/>
      <c r="K31" s="1081"/>
      <c r="L31" s="1081"/>
      <c r="M31" s="1081"/>
      <c r="N31" s="1081"/>
      <c r="O31" s="1081"/>
    </row>
    <row r="32" spans="1:15" ht="45.65" customHeight="1" x14ac:dyDescent="0.35">
      <c r="B32" s="1650" t="s">
        <v>288</v>
      </c>
      <c r="C32" s="1650"/>
      <c r="D32" s="1650"/>
      <c r="E32" s="1650"/>
      <c r="F32" s="1650"/>
      <c r="G32" s="1650"/>
      <c r="H32" s="1650"/>
    </row>
  </sheetData>
  <mergeCells count="7">
    <mergeCell ref="B32:H32"/>
    <mergeCell ref="B6:I6"/>
    <mergeCell ref="B9:B10"/>
    <mergeCell ref="C9:D9"/>
    <mergeCell ref="E9:F9"/>
    <mergeCell ref="G9:H9"/>
    <mergeCell ref="B7:I7"/>
  </mergeCells>
  <conditionalFormatting sqref="C11:C28">
    <cfRule type="colorScale" priority="3">
      <colorScale>
        <cfvo type="num" val="0"/>
        <cfvo type="num" val="20"/>
        <color rgb="FFFCFCFF"/>
        <color theme="4"/>
      </colorScale>
    </cfRule>
  </conditionalFormatting>
  <conditionalFormatting sqref="E11:E28">
    <cfRule type="colorScale" priority="2">
      <colorScale>
        <cfvo type="num" val="21"/>
        <cfvo type="num" val="45"/>
        <color rgb="FFFCFCFF"/>
        <color theme="4"/>
      </colorScale>
    </cfRule>
  </conditionalFormatting>
  <conditionalFormatting sqref="G11:G28">
    <cfRule type="colorScale" priority="1">
      <colorScale>
        <cfvo type="num" val="46"/>
        <cfvo type="num" val="70"/>
        <color rgb="FFFCFCFF"/>
        <color theme="4"/>
      </colorScale>
    </cfRule>
  </conditionalFormatting>
  <printOptions horizontalCentered="1"/>
  <pageMargins left="0" right="0" top="0.43307086614173229" bottom="0.43307086614173229" header="0" footer="0"/>
  <pageSetup paperSize="9" scale="97" orientation="landscape" horizontalDpi="300" verticalDpi="300" r:id="rId1"/>
  <headerFooter alignWithMargins="0"/>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Hoja72">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67</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499" t="s">
        <v>448</v>
      </c>
      <c r="C6" s="1499"/>
      <c r="D6" s="1499"/>
      <c r="E6" s="1499"/>
      <c r="F6" s="1499"/>
      <c r="G6" s="1499"/>
      <c r="H6" s="1499"/>
      <c r="I6" s="1499"/>
      <c r="J6" s="1016"/>
      <c r="K6" s="1016"/>
      <c r="L6" s="1016"/>
      <c r="M6" s="1067"/>
      <c r="N6" s="1067"/>
      <c r="O6" s="1067"/>
      <c r="P6" s="1067"/>
      <c r="Q6" s="1067"/>
      <c r="R6" s="1067"/>
    </row>
    <row r="7" spans="1:18" s="621" customFormat="1" ht="15.75" customHeight="1" x14ac:dyDescent="0.25">
      <c r="A7" s="1015"/>
      <c r="B7" s="1638" t="str">
        <f>porsaad!$B$6</f>
        <v>Situación a 30 de noviembre de 2024</v>
      </c>
      <c r="C7" s="1638"/>
      <c r="D7" s="1638"/>
      <c r="E7" s="1638"/>
      <c r="F7" s="1638"/>
      <c r="G7" s="1638"/>
      <c r="H7" s="1638"/>
      <c r="I7" s="1638"/>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651" t="s">
        <v>12</v>
      </c>
      <c r="C9" s="1653" t="s">
        <v>48</v>
      </c>
      <c r="D9" s="1653"/>
      <c r="E9" s="1654" t="s">
        <v>33</v>
      </c>
      <c r="F9" s="1655"/>
      <c r="G9" s="1656" t="s">
        <v>32</v>
      </c>
      <c r="H9" s="1657"/>
      <c r="I9" s="1070"/>
      <c r="J9" s="1070"/>
      <c r="K9" s="1070"/>
      <c r="L9" s="1070"/>
      <c r="M9" s="1070"/>
      <c r="N9" s="1070"/>
      <c r="O9" s="1070"/>
    </row>
    <row r="10" spans="1:18" ht="46.5" customHeight="1" x14ac:dyDescent="0.35">
      <c r="B10" s="1652"/>
      <c r="C10" s="1066" t="s">
        <v>131</v>
      </c>
      <c r="D10" s="860" t="s">
        <v>157</v>
      </c>
      <c r="E10" s="1066" t="s">
        <v>131</v>
      </c>
      <c r="F10" s="818" t="s">
        <v>157</v>
      </c>
      <c r="G10" s="818" t="s">
        <v>131</v>
      </c>
      <c r="H10" s="819" t="s">
        <v>157</v>
      </c>
      <c r="I10" s="1070"/>
      <c r="J10" s="1070"/>
      <c r="K10" s="1070"/>
      <c r="L10" s="1070"/>
      <c r="M10" s="1070"/>
      <c r="N10" s="1070"/>
      <c r="O10" s="1070"/>
    </row>
    <row r="11" spans="1:18" ht="15" customHeight="1" x14ac:dyDescent="0.35">
      <c r="B11" s="1071" t="s">
        <v>8</v>
      </c>
      <c r="C11" s="1072" t="s">
        <v>364</v>
      </c>
      <c r="D11" s="1073" t="s">
        <v>364</v>
      </c>
      <c r="E11" s="1072" t="s">
        <v>364</v>
      </c>
      <c r="F11" s="1073" t="s">
        <v>364</v>
      </c>
      <c r="G11" s="1072" t="s">
        <v>364</v>
      </c>
      <c r="H11" s="1073" t="s">
        <v>364</v>
      </c>
      <c r="I11" s="1070"/>
      <c r="J11" s="1070"/>
      <c r="K11" s="1070"/>
      <c r="L11" s="1070"/>
      <c r="M11" s="1070"/>
      <c r="N11" s="1070"/>
      <c r="O11" s="1070"/>
    </row>
    <row r="12" spans="1:18" ht="15" customHeight="1" x14ac:dyDescent="0.35">
      <c r="B12" s="1074" t="s">
        <v>7</v>
      </c>
      <c r="C12" s="1075" t="s">
        <v>364</v>
      </c>
      <c r="D12" s="1076" t="s">
        <v>364</v>
      </c>
      <c r="E12" s="1075">
        <v>16</v>
      </c>
      <c r="F12" s="1076" t="s">
        <v>364</v>
      </c>
      <c r="G12" s="1075">
        <v>46</v>
      </c>
      <c r="H12" s="1076" t="s">
        <v>364</v>
      </c>
      <c r="I12" s="1070"/>
      <c r="J12" s="1070"/>
      <c r="K12" s="1070"/>
      <c r="L12" s="1070"/>
      <c r="M12" s="1070"/>
      <c r="N12" s="1070"/>
      <c r="O12" s="1070"/>
    </row>
    <row r="13" spans="1:18" ht="15" customHeight="1" x14ac:dyDescent="0.35">
      <c r="B13" s="1074" t="s">
        <v>37</v>
      </c>
      <c r="C13" s="1075">
        <v>20.235772357723576</v>
      </c>
      <c r="D13" s="1076">
        <v>7.4080585439157159E-2</v>
      </c>
      <c r="E13" s="1075">
        <v>44.736842105263158</v>
      </c>
      <c r="F13" s="1076">
        <v>5.7334084381228917E-2</v>
      </c>
      <c r="G13" s="1075">
        <v>70</v>
      </c>
      <c r="H13" s="1076">
        <v>0</v>
      </c>
      <c r="I13" s="1070"/>
      <c r="J13" s="1070"/>
      <c r="K13" s="1070"/>
      <c r="L13" s="1070"/>
      <c r="M13" s="1070"/>
      <c r="N13" s="1070"/>
      <c r="O13" s="1070"/>
    </row>
    <row r="14" spans="1:18" ht="15" customHeight="1" x14ac:dyDescent="0.35">
      <c r="B14" s="1074" t="s">
        <v>38</v>
      </c>
      <c r="C14" s="1075" t="s">
        <v>364</v>
      </c>
      <c r="D14" s="1076" t="s">
        <v>364</v>
      </c>
      <c r="E14" s="1075" t="s">
        <v>364</v>
      </c>
      <c r="F14" s="1076" t="s">
        <v>364</v>
      </c>
      <c r="G14" s="1075" t="s">
        <v>364</v>
      </c>
      <c r="H14" s="1076" t="s">
        <v>364</v>
      </c>
      <c r="I14" s="1070"/>
      <c r="J14" s="1070"/>
      <c r="K14" s="1070"/>
      <c r="L14" s="1070"/>
      <c r="M14" s="1070"/>
      <c r="N14" s="1070"/>
      <c r="O14" s="1070"/>
    </row>
    <row r="15" spans="1:18" ht="15" customHeight="1" x14ac:dyDescent="0.35">
      <c r="B15" s="1074" t="s">
        <v>6</v>
      </c>
      <c r="C15" s="1075">
        <v>20.882118092036141</v>
      </c>
      <c r="D15" s="1076">
        <v>0.17151786213093365</v>
      </c>
      <c r="E15" s="1075">
        <v>41.945102432778491</v>
      </c>
      <c r="F15" s="1076">
        <v>0.26125667485086296</v>
      </c>
      <c r="G15" s="1075">
        <v>64.089113924050636</v>
      </c>
      <c r="H15" s="1076">
        <v>0.2972018644563541</v>
      </c>
      <c r="I15" s="1070"/>
      <c r="J15" s="1070"/>
      <c r="K15" s="1070"/>
      <c r="L15" s="1070"/>
      <c r="M15" s="1070"/>
      <c r="N15" s="1070"/>
      <c r="O15" s="1070"/>
    </row>
    <row r="16" spans="1:18" ht="15" customHeight="1" x14ac:dyDescent="0.35">
      <c r="B16" s="1074" t="s">
        <v>5</v>
      </c>
      <c r="C16" s="1075" t="s">
        <v>364</v>
      </c>
      <c r="D16" s="1076" t="s">
        <v>364</v>
      </c>
      <c r="E16" s="1075" t="s">
        <v>364</v>
      </c>
      <c r="F16" s="1076" t="s">
        <v>364</v>
      </c>
      <c r="G16" s="1075" t="s">
        <v>364</v>
      </c>
      <c r="H16" s="1076" t="s">
        <v>364</v>
      </c>
      <c r="I16" s="1070"/>
      <c r="J16" s="1070"/>
      <c r="K16" s="1070"/>
      <c r="L16" s="1070"/>
      <c r="M16" s="1070"/>
      <c r="N16" s="1070"/>
      <c r="O16" s="1070"/>
    </row>
    <row r="17" spans="1:15" ht="15" customHeight="1" x14ac:dyDescent="0.35">
      <c r="B17" s="1074" t="s">
        <v>4</v>
      </c>
      <c r="C17" s="1075">
        <v>22.139853300733495</v>
      </c>
      <c r="D17" s="1076">
        <v>0.13604695888907209</v>
      </c>
      <c r="E17" s="1075">
        <v>46.364190012180266</v>
      </c>
      <c r="F17" s="1076">
        <v>0.12082483329087577</v>
      </c>
      <c r="G17" s="1075">
        <v>72.339325842696624</v>
      </c>
      <c r="H17" s="1076">
        <v>0.12376270403469689</v>
      </c>
      <c r="I17" s="1070"/>
      <c r="J17" s="1070"/>
      <c r="K17" s="1070"/>
      <c r="L17" s="1070"/>
      <c r="M17" s="1070"/>
      <c r="N17" s="1070"/>
      <c r="O17" s="1070"/>
    </row>
    <row r="18" spans="1:15" ht="15" customHeight="1" x14ac:dyDescent="0.35">
      <c r="B18" s="1074" t="s">
        <v>40</v>
      </c>
      <c r="C18" s="1075">
        <v>19.052950075642965</v>
      </c>
      <c r="D18" s="1076">
        <v>0.34590595404377317</v>
      </c>
      <c r="E18" s="1075">
        <v>34.254295532646047</v>
      </c>
      <c r="F18" s="1076">
        <v>0.42210417948477008</v>
      </c>
      <c r="G18" s="1075">
        <v>52.550561797752806</v>
      </c>
      <c r="H18" s="1076">
        <v>0.41507661603410451</v>
      </c>
      <c r="I18" s="1070"/>
      <c r="J18" s="1070"/>
      <c r="K18" s="1070"/>
      <c r="L18" s="1070"/>
      <c r="M18" s="1070"/>
      <c r="N18" s="1070"/>
      <c r="O18" s="1070"/>
    </row>
    <row r="19" spans="1:15" ht="15" customHeight="1" x14ac:dyDescent="0.35">
      <c r="B19" s="1074" t="s">
        <v>41</v>
      </c>
      <c r="C19" s="1075">
        <v>16.812820512820512</v>
      </c>
      <c r="D19" s="1076">
        <v>0.34390691058138845</v>
      </c>
      <c r="E19" s="1075">
        <v>36.959954233409611</v>
      </c>
      <c r="F19" s="1076">
        <v>0.35408549828248942</v>
      </c>
      <c r="G19" s="1075">
        <v>67.34</v>
      </c>
      <c r="H19" s="1076">
        <v>0.2004873922842503</v>
      </c>
      <c r="I19" s="1070"/>
      <c r="J19" s="1070"/>
      <c r="K19" s="1070"/>
      <c r="L19" s="1070"/>
      <c r="M19" s="1070"/>
      <c r="N19" s="1070"/>
      <c r="O19" s="1070"/>
    </row>
    <row r="20" spans="1:15" ht="15" customHeight="1" x14ac:dyDescent="0.35">
      <c r="B20" s="1074" t="s">
        <v>3</v>
      </c>
      <c r="C20" s="1075">
        <v>20.224351585014411</v>
      </c>
      <c r="D20" s="1076">
        <v>0.1117181706889375</v>
      </c>
      <c r="E20" s="1075">
        <v>32.56872486396972</v>
      </c>
      <c r="F20" s="1076">
        <v>0.1632655053830718</v>
      </c>
      <c r="G20" s="1075">
        <v>56.808427241548259</v>
      </c>
      <c r="H20" s="1076">
        <v>0.13099243302337141</v>
      </c>
      <c r="I20" s="1070"/>
      <c r="J20" s="1070"/>
      <c r="K20" s="1070"/>
      <c r="L20" s="1070"/>
      <c r="M20" s="1070"/>
      <c r="N20" s="1070"/>
      <c r="O20" s="1070"/>
    </row>
    <row r="21" spans="1:15" ht="15" customHeight="1" x14ac:dyDescent="0.35">
      <c r="B21" s="1074" t="s">
        <v>2</v>
      </c>
      <c r="C21" s="1075">
        <v>21.155194346289754</v>
      </c>
      <c r="D21" s="1076">
        <v>0.2200828024754444</v>
      </c>
      <c r="E21" s="1075">
        <v>43.46905609973286</v>
      </c>
      <c r="F21" s="1076">
        <v>0.17727359613997859</v>
      </c>
      <c r="G21" s="1075">
        <v>68.626984126984127</v>
      </c>
      <c r="H21" s="1076">
        <v>0.1426545169742898</v>
      </c>
      <c r="I21" s="1070"/>
      <c r="J21" s="1070"/>
      <c r="K21" s="1070"/>
      <c r="L21" s="1070"/>
      <c r="M21" s="1070"/>
      <c r="N21" s="1070"/>
      <c r="O21" s="1070"/>
    </row>
    <row r="22" spans="1:15" ht="15" customHeight="1" x14ac:dyDescent="0.35">
      <c r="B22" s="1074" t="s">
        <v>35</v>
      </c>
      <c r="C22" s="1075">
        <v>24.16724537037037</v>
      </c>
      <c r="D22" s="1076">
        <v>0.30693066860044715</v>
      </c>
      <c r="E22" s="1075">
        <v>50.480840543881335</v>
      </c>
      <c r="F22" s="1076">
        <v>0.18723285355224378</v>
      </c>
      <c r="G22" s="1075">
        <v>76.773148148148152</v>
      </c>
      <c r="H22" s="1076">
        <v>0.15299792234858164</v>
      </c>
      <c r="I22" s="1070"/>
      <c r="J22" s="1070"/>
      <c r="K22" s="1070"/>
      <c r="L22" s="1070"/>
      <c r="M22" s="1070"/>
      <c r="N22" s="1070"/>
      <c r="O22" s="1070"/>
    </row>
    <row r="23" spans="1:15" ht="15" customHeight="1" x14ac:dyDescent="0.35">
      <c r="B23" s="1074" t="s">
        <v>42</v>
      </c>
      <c r="C23" s="1075">
        <v>27.051056338028168</v>
      </c>
      <c r="D23" s="1076">
        <v>0.30948582884516146</v>
      </c>
      <c r="E23" s="1075">
        <v>56.231136580706782</v>
      </c>
      <c r="F23" s="1076">
        <v>0.16733846045016817</v>
      </c>
      <c r="G23" s="1075">
        <v>82.684375000000003</v>
      </c>
      <c r="H23" s="1076">
        <v>0.14485591123875483</v>
      </c>
      <c r="I23" s="1070"/>
      <c r="J23" s="1070"/>
      <c r="K23" s="1070"/>
      <c r="L23" s="1070"/>
      <c r="M23" s="1070"/>
      <c r="N23" s="1070"/>
      <c r="O23" s="1070"/>
    </row>
    <row r="24" spans="1:15" ht="15" customHeight="1" x14ac:dyDescent="0.35">
      <c r="B24" s="1074" t="s">
        <v>43</v>
      </c>
      <c r="C24" s="1075">
        <v>22.666666666666668</v>
      </c>
      <c r="D24" s="1076">
        <v>0.16702671605294944</v>
      </c>
      <c r="E24" s="1075" t="s">
        <v>364</v>
      </c>
      <c r="F24" s="1076" t="s">
        <v>364</v>
      </c>
      <c r="G24" s="1075" t="s">
        <v>364</v>
      </c>
      <c r="H24" s="1076" t="s">
        <v>364</v>
      </c>
      <c r="I24" s="1070"/>
      <c r="J24" s="1070"/>
      <c r="K24" s="1070"/>
      <c r="L24" s="1070"/>
      <c r="M24" s="1070"/>
      <c r="N24" s="1070"/>
      <c r="O24" s="1070"/>
    </row>
    <row r="25" spans="1:15" ht="15" customHeight="1" x14ac:dyDescent="0.35">
      <c r="B25" s="1074" t="s">
        <v>44</v>
      </c>
      <c r="C25" s="1075">
        <v>110.34526315789473</v>
      </c>
      <c r="D25" s="1076">
        <v>0.40014804809098303</v>
      </c>
      <c r="E25" s="1075">
        <v>130.53440000000001</v>
      </c>
      <c r="F25" s="1076">
        <v>0.28296491612994001</v>
      </c>
      <c r="G25" s="1075">
        <v>127.64912280701755</v>
      </c>
      <c r="H25" s="1076">
        <v>0.29534516458999316</v>
      </c>
      <c r="I25" s="1070"/>
      <c r="J25" s="1070"/>
      <c r="K25" s="1070"/>
      <c r="L25" s="1070"/>
      <c r="M25" s="1070"/>
      <c r="N25" s="1070"/>
      <c r="O25" s="1070"/>
    </row>
    <row r="26" spans="1:15" ht="15" customHeight="1" x14ac:dyDescent="0.35">
      <c r="B26" s="1074" t="s">
        <v>45</v>
      </c>
      <c r="C26" s="1075" t="s">
        <v>364</v>
      </c>
      <c r="D26" s="1076" t="s">
        <v>364</v>
      </c>
      <c r="E26" s="1075" t="s">
        <v>364</v>
      </c>
      <c r="F26" s="1076" t="s">
        <v>364</v>
      </c>
      <c r="G26" s="1075" t="s">
        <v>364</v>
      </c>
      <c r="H26" s="1076" t="s">
        <v>364</v>
      </c>
      <c r="I26" s="1070"/>
      <c r="J26" s="1070"/>
      <c r="K26" s="1070"/>
      <c r="L26" s="1070"/>
      <c r="M26" s="1070"/>
      <c r="N26" s="1070"/>
      <c r="O26" s="1070"/>
    </row>
    <row r="27" spans="1:15" ht="15" customHeight="1" x14ac:dyDescent="0.35">
      <c r="B27" s="1074" t="s">
        <v>46</v>
      </c>
      <c r="C27" s="1075" t="s">
        <v>364</v>
      </c>
      <c r="D27" s="1076" t="s">
        <v>364</v>
      </c>
      <c r="E27" s="1075" t="s">
        <v>364</v>
      </c>
      <c r="F27" s="1076" t="s">
        <v>364</v>
      </c>
      <c r="G27" s="1075" t="s">
        <v>364</v>
      </c>
      <c r="H27" s="1076" t="s">
        <v>364</v>
      </c>
      <c r="I27" s="1070"/>
      <c r="J27" s="1070"/>
      <c r="K27" s="1070"/>
      <c r="L27" s="1070"/>
      <c r="M27" s="1070"/>
      <c r="N27" s="1070"/>
      <c r="O27" s="1070"/>
    </row>
    <row r="28" spans="1:15" ht="15" customHeight="1" x14ac:dyDescent="0.35">
      <c r="B28" s="1077" t="s">
        <v>1</v>
      </c>
      <c r="C28" s="1078">
        <v>20</v>
      </c>
      <c r="D28" s="1079">
        <v>0</v>
      </c>
      <c r="E28" s="1078">
        <v>45</v>
      </c>
      <c r="F28" s="1079">
        <v>0</v>
      </c>
      <c r="G28" s="1078" t="s">
        <v>364</v>
      </c>
      <c r="H28" s="1079" t="s">
        <v>364</v>
      </c>
      <c r="I28" s="1070"/>
      <c r="J28" s="1070"/>
      <c r="K28" s="1070"/>
      <c r="L28" s="1070"/>
      <c r="M28" s="1070"/>
      <c r="N28" s="1070"/>
      <c r="O28" s="1070"/>
    </row>
    <row r="29" spans="1:15" ht="15" customHeight="1" x14ac:dyDescent="0.35">
      <c r="B29" s="1307" t="s">
        <v>0</v>
      </c>
      <c r="C29" s="1308">
        <v>21.904172646286316</v>
      </c>
      <c r="D29" s="1309">
        <v>0.56157343610300614</v>
      </c>
      <c r="E29" s="1308">
        <v>44.388680678652825</v>
      </c>
      <c r="F29" s="1309">
        <v>0.4480264535165307</v>
      </c>
      <c r="G29" s="1308">
        <v>70.15984389271776</v>
      </c>
      <c r="H29" s="1309">
        <v>0.27855140999745315</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189</v>
      </c>
      <c r="C31" s="1080"/>
      <c r="D31" s="1080"/>
      <c r="E31" s="1080"/>
      <c r="F31" s="1080"/>
      <c r="G31" s="1080"/>
      <c r="H31" s="1080"/>
      <c r="I31" s="1081"/>
      <c r="J31" s="1081"/>
      <c r="K31" s="1081"/>
      <c r="L31" s="1081"/>
      <c r="M31" s="1081"/>
      <c r="N31" s="1081"/>
      <c r="O31" s="1081"/>
    </row>
    <row r="32" spans="1:15" ht="41.5" customHeight="1" x14ac:dyDescent="0.35">
      <c r="B32" s="1650" t="s">
        <v>288</v>
      </c>
      <c r="C32" s="1650"/>
      <c r="D32" s="1650"/>
      <c r="E32" s="1650"/>
      <c r="F32" s="1650"/>
      <c r="G32" s="1650"/>
      <c r="H32" s="1650"/>
    </row>
  </sheetData>
  <mergeCells count="7">
    <mergeCell ref="B32:H32"/>
    <mergeCell ref="B6:I6"/>
    <mergeCell ref="B9:B10"/>
    <mergeCell ref="C9:D9"/>
    <mergeCell ref="E9:F9"/>
    <mergeCell ref="G9:H9"/>
    <mergeCell ref="B7:I7"/>
  </mergeCells>
  <conditionalFormatting sqref="C11:C28">
    <cfRule type="colorScale" priority="3">
      <colorScale>
        <cfvo type="num" val="0"/>
        <cfvo type="num" val="20"/>
        <color rgb="FFFCFCFF"/>
        <color theme="4"/>
      </colorScale>
    </cfRule>
  </conditionalFormatting>
  <conditionalFormatting sqref="E11:E28">
    <cfRule type="colorScale" priority="2">
      <colorScale>
        <cfvo type="num" val="21"/>
        <cfvo type="num" val="45"/>
        <color rgb="FFFCFCFF"/>
        <color theme="4"/>
      </colorScale>
    </cfRule>
  </conditionalFormatting>
  <conditionalFormatting sqref="G11:G28">
    <cfRule type="colorScale" priority="1">
      <colorScale>
        <cfvo type="num" val="46"/>
        <cfvo type="num" val="70"/>
        <color rgb="FFFCFCFF"/>
        <color theme="4"/>
      </colorScale>
    </cfRule>
  </conditionalFormatting>
  <printOptions horizontalCentered="1"/>
  <pageMargins left="0" right="0" top="0.43307086614173229" bottom="0.43307086614173229" header="0" footer="0"/>
  <pageSetup paperSize="9" scale="98" orientation="landscape" horizontalDpi="300" verticalDpi="300" r:id="rId1"/>
  <headerFooter alignWithMargins="0"/>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Hoja73">
    <pageSetUpPr fitToPage="1"/>
  </sheetPr>
  <dimension ref="A1:X40"/>
  <sheetViews>
    <sheetView zoomScale="85" zoomScaleNormal="85" workbookViewId="0"/>
  </sheetViews>
  <sheetFormatPr baseColWidth="10" defaultColWidth="11.453125" defaultRowHeight="14.5" x14ac:dyDescent="0.35"/>
  <cols>
    <col min="1" max="1" width="2" style="666" customWidth="1"/>
    <col min="2" max="2" width="13" style="666" customWidth="1"/>
    <col min="3" max="4" width="9.1796875" style="666" customWidth="1"/>
    <col min="5" max="5" width="9.453125" style="666" customWidth="1"/>
    <col min="6" max="6" width="7.453125" style="666" customWidth="1"/>
    <col min="7" max="7" width="2.26953125" style="666" customWidth="1"/>
    <col min="8" max="8" width="12.54296875" style="666" customWidth="1"/>
    <col min="9" max="10" width="9.1796875" style="666" customWidth="1"/>
    <col min="11" max="11" width="9.453125" style="666" customWidth="1"/>
    <col min="12" max="12" width="7.453125" style="666" customWidth="1"/>
    <col min="13" max="13" width="2.453125" style="666" customWidth="1"/>
    <col min="14" max="14" width="13" style="666" customWidth="1"/>
    <col min="15" max="16" width="9.1796875" style="666" customWidth="1"/>
    <col min="17" max="17" width="9.26953125" style="666" customWidth="1"/>
    <col min="18" max="18" width="7.453125" style="666" customWidth="1"/>
    <col min="19" max="19" width="2.1796875" style="666" customWidth="1"/>
    <col min="20" max="20" width="12.453125" style="666" customWidth="1"/>
    <col min="21" max="22" width="9.1796875" style="666" customWidth="1"/>
    <col min="23" max="23" width="9.26953125" style="666" customWidth="1"/>
    <col min="24" max="24" width="7.453125" style="666" customWidth="1"/>
    <col min="25" max="16384" width="11.453125" style="666"/>
  </cols>
  <sheetData>
    <row r="1" spans="1:24" s="1047" customFormat="1" x14ac:dyDescent="0.35">
      <c r="B1" s="1047" t="s">
        <v>79</v>
      </c>
      <c r="C1" s="1047" t="s">
        <v>66</v>
      </c>
      <c r="F1" s="1047" t="s">
        <v>65</v>
      </c>
      <c r="J1" s="1047" t="s">
        <v>79</v>
      </c>
      <c r="K1" s="1047" t="s">
        <v>67</v>
      </c>
    </row>
    <row r="2" spans="1:24" s="613" customFormat="1" ht="15" customHeight="1" x14ac:dyDescent="0.25"/>
    <row r="3" spans="1:24" s="619" customFormat="1" ht="38.25" customHeight="1" x14ac:dyDescent="0.35">
      <c r="B3" s="1481"/>
      <c r="C3" s="1481"/>
      <c r="D3" s="1481"/>
    </row>
    <row r="4" spans="1:24" s="621" customFormat="1" ht="23.25" customHeight="1" x14ac:dyDescent="0.25">
      <c r="B4" s="1483" t="s">
        <v>451</v>
      </c>
      <c r="C4" s="1483"/>
      <c r="D4" s="1483"/>
      <c r="E4" s="1483"/>
      <c r="F4" s="1483"/>
      <c r="G4" s="1483"/>
      <c r="H4" s="1483"/>
      <c r="I4" s="1483"/>
      <c r="J4" s="1483"/>
      <c r="K4" s="1483"/>
      <c r="L4" s="1483"/>
      <c r="M4" s="1483"/>
      <c r="N4" s="1483"/>
      <c r="O4" s="1483"/>
      <c r="P4" s="1483"/>
      <c r="Q4" s="1483"/>
      <c r="R4" s="1483"/>
      <c r="S4" s="1483"/>
      <c r="T4" s="1483"/>
      <c r="U4" s="1483"/>
      <c r="V4" s="1483"/>
      <c r="W4" s="1016"/>
      <c r="X4" s="1016"/>
    </row>
    <row r="5" spans="1:24" s="621" customFormat="1" ht="15.75" customHeight="1" x14ac:dyDescent="0.25">
      <c r="B5" s="1638" t="str">
        <f>porsaad!$B$6</f>
        <v>Situación a 30 de noviembre de 2024</v>
      </c>
      <c r="C5" s="1638"/>
      <c r="D5" s="1638"/>
      <c r="E5" s="1638"/>
      <c r="F5" s="1638"/>
      <c r="G5" s="1638"/>
      <c r="H5" s="1638"/>
      <c r="I5" s="1638"/>
      <c r="J5" s="1638"/>
      <c r="K5" s="1638"/>
      <c r="L5" s="1638"/>
      <c r="M5" s="1638"/>
      <c r="N5" s="1638"/>
      <c r="O5" s="1638"/>
      <c r="P5" s="1638"/>
      <c r="Q5" s="1638"/>
      <c r="R5" s="1638"/>
      <c r="S5" s="1638"/>
      <c r="T5" s="1638"/>
      <c r="U5" s="1638"/>
      <c r="V5" s="1638"/>
      <c r="W5" s="1068"/>
      <c r="X5" s="1068"/>
    </row>
    <row r="7" spans="1:24" ht="16.5" customHeight="1" x14ac:dyDescent="0.35">
      <c r="M7" s="1052"/>
      <c r="S7" s="1052"/>
    </row>
    <row r="8" spans="1:24" ht="16.5" customHeight="1" x14ac:dyDescent="0.35">
      <c r="M8" s="1052"/>
      <c r="S8" s="1052"/>
    </row>
    <row r="9" spans="1:24" ht="15" customHeight="1" x14ac:dyDescent="0.35">
      <c r="B9" s="1647" t="s">
        <v>125</v>
      </c>
      <c r="C9" s="1648"/>
      <c r="D9" s="1648"/>
      <c r="E9" s="1648"/>
      <c r="F9" s="1649"/>
      <c r="G9" s="1052"/>
      <c r="H9" s="1647" t="s">
        <v>127</v>
      </c>
      <c r="I9" s="1648"/>
      <c r="J9" s="1648"/>
      <c r="K9" s="1648"/>
      <c r="L9" s="1649"/>
      <c r="M9" s="113"/>
      <c r="S9" s="113"/>
    </row>
    <row r="10" spans="1:24" ht="15" customHeight="1" x14ac:dyDescent="0.35">
      <c r="B10" s="1063" t="s">
        <v>124</v>
      </c>
      <c r="C10" s="1086" t="s">
        <v>48</v>
      </c>
      <c r="D10" s="1087" t="s">
        <v>33</v>
      </c>
      <c r="E10" s="1087" t="s">
        <v>32</v>
      </c>
      <c r="F10" s="1065" t="s">
        <v>0</v>
      </c>
      <c r="G10" s="1052"/>
      <c r="H10" s="1063" t="s">
        <v>124</v>
      </c>
      <c r="I10" s="1088" t="s">
        <v>48</v>
      </c>
      <c r="J10" s="1087" t="s">
        <v>33</v>
      </c>
      <c r="K10" s="1087" t="s">
        <v>32</v>
      </c>
      <c r="L10" s="1065" t="s">
        <v>0</v>
      </c>
      <c r="M10" s="113"/>
      <c r="S10" s="113"/>
    </row>
    <row r="11" spans="1:24" ht="6" customHeight="1" x14ac:dyDescent="0.35">
      <c r="E11" s="1092"/>
      <c r="M11" s="113"/>
      <c r="S11" s="113"/>
    </row>
    <row r="12" spans="1:24" ht="15.75" customHeight="1" x14ac:dyDescent="0.35">
      <c r="A12" s="1089"/>
      <c r="B12" s="1090" t="s">
        <v>115</v>
      </c>
      <c r="C12" s="1091">
        <v>8.5010272074542345E-4</v>
      </c>
      <c r="D12" s="1091">
        <v>1.3345457913393451E-3</v>
      </c>
      <c r="E12" s="1057">
        <v>1.6346737658213069E-3</v>
      </c>
      <c r="F12" s="1093">
        <v>1.2209467278308909E-3</v>
      </c>
      <c r="G12" s="1052"/>
      <c r="H12" s="1090" t="s">
        <v>115</v>
      </c>
      <c r="I12" s="1091">
        <v>2.5912231339216003E-2</v>
      </c>
      <c r="J12" s="1091">
        <v>1.5339971973858803E-2</v>
      </c>
      <c r="K12" s="1091">
        <v>1.0473600976611271E-2</v>
      </c>
      <c r="L12" s="1095">
        <v>1.7003009863649551E-2</v>
      </c>
      <c r="M12" s="113"/>
      <c r="S12" s="113"/>
    </row>
    <row r="13" spans="1:24" ht="15.75" customHeight="1" x14ac:dyDescent="0.35">
      <c r="B13" s="1084" t="s">
        <v>116</v>
      </c>
      <c r="C13" s="1054">
        <v>6.0007250876147533E-4</v>
      </c>
      <c r="D13" s="1054">
        <v>2.7785495971103082E-4</v>
      </c>
      <c r="E13" s="1054">
        <v>1.6680344549197009E-4</v>
      </c>
      <c r="F13" s="1054">
        <v>3.7457242955647437E-4</v>
      </c>
      <c r="G13" s="1094"/>
      <c r="H13" s="1096" t="s">
        <v>116</v>
      </c>
      <c r="I13" s="1054">
        <v>6.4080844983280053E-3</v>
      </c>
      <c r="J13" s="1054">
        <v>1.8105383251280397E-3</v>
      </c>
      <c r="K13" s="1054">
        <v>4.3004189440390644E-4</v>
      </c>
      <c r="L13" s="1097">
        <v>2.7741514360313316E-3</v>
      </c>
      <c r="M13" s="113"/>
      <c r="S13" s="113"/>
    </row>
    <row r="14" spans="1:24" ht="15.75" customHeight="1" x14ac:dyDescent="0.35">
      <c r="B14" s="1082" t="s">
        <v>117</v>
      </c>
      <c r="C14" s="1057">
        <v>4.6838993044992939E-3</v>
      </c>
      <c r="D14" s="1057">
        <v>3.1195534113011192E-3</v>
      </c>
      <c r="E14" s="1057">
        <v>1.3010668748373666E-3</v>
      </c>
      <c r="F14" s="1057">
        <v>3.2834859782397328E-3</v>
      </c>
      <c r="G14" s="1094"/>
      <c r="H14" s="1098" t="s">
        <v>117</v>
      </c>
      <c r="I14" s="1057">
        <v>1.7530162190828338E-2</v>
      </c>
      <c r="J14" s="1057">
        <v>9.8091494190156135E-3</v>
      </c>
      <c r="K14" s="1057">
        <v>7.5049246733068838E-3</v>
      </c>
      <c r="L14" s="1099">
        <v>1.1432042355671598E-2</v>
      </c>
      <c r="M14" s="113"/>
      <c r="S14" s="113"/>
    </row>
    <row r="15" spans="1:24" ht="15.75" customHeight="1" x14ac:dyDescent="0.35">
      <c r="B15" s="1084" t="s">
        <v>118</v>
      </c>
      <c r="C15" s="1054">
        <v>0.96781277737726645</v>
      </c>
      <c r="D15" s="1054">
        <v>0.14996589961858092</v>
      </c>
      <c r="E15" s="1054">
        <v>8.4002215149756136E-3</v>
      </c>
      <c r="F15" s="1054">
        <v>0.42896990987946737</v>
      </c>
      <c r="G15" s="1094"/>
      <c r="H15" s="1096" t="s">
        <v>118</v>
      </c>
      <c r="I15" s="1054">
        <v>0.27242461293696507</v>
      </c>
      <c r="J15" s="1054">
        <v>0.1406887486203946</v>
      </c>
      <c r="K15" s="1054">
        <v>1.6535804455788918E-2</v>
      </c>
      <c r="L15" s="1097">
        <v>0.14065673049028141</v>
      </c>
      <c r="M15" s="113"/>
      <c r="S15" s="113"/>
    </row>
    <row r="16" spans="1:24" ht="15.75" customHeight="1" x14ac:dyDescent="0.35">
      <c r="B16" s="1082" t="s">
        <v>119</v>
      </c>
      <c r="C16" s="1057">
        <v>3.0795387776022935E-3</v>
      </c>
      <c r="D16" s="1057">
        <v>0.29011846725100404</v>
      </c>
      <c r="E16" s="1057">
        <v>0.19183730659140497</v>
      </c>
      <c r="F16" s="1057">
        <v>0.15684861854500129</v>
      </c>
      <c r="G16" s="1094"/>
      <c r="H16" s="1098" t="s">
        <v>119</v>
      </c>
      <c r="I16" s="1057">
        <v>0.26109629804221968</v>
      </c>
      <c r="J16" s="1057">
        <v>0.10410595369486229</v>
      </c>
      <c r="K16" s="1057">
        <v>0.1751519018949588</v>
      </c>
      <c r="L16" s="1099">
        <v>0.17562826370757181</v>
      </c>
      <c r="M16" s="113"/>
      <c r="S16" s="113"/>
    </row>
    <row r="17" spans="2:19" ht="15.75" customHeight="1" x14ac:dyDescent="0.35">
      <c r="B17" s="1084" t="s">
        <v>120</v>
      </c>
      <c r="C17" s="1054">
        <v>2.5669768430352001E-3</v>
      </c>
      <c r="D17" s="1054">
        <v>0.53279530509316564</v>
      </c>
      <c r="E17" s="1054">
        <v>0.25893899664391468</v>
      </c>
      <c r="F17" s="1054">
        <v>0.26456289788358606</v>
      </c>
      <c r="G17" s="1094"/>
      <c r="H17" s="1096" t="s">
        <v>120</v>
      </c>
      <c r="I17" s="1054">
        <v>0.36073832918403725</v>
      </c>
      <c r="J17" s="1054">
        <v>0.18354642294671314</v>
      </c>
      <c r="K17" s="1054">
        <v>7.632550009710623E-2</v>
      </c>
      <c r="L17" s="1097">
        <v>0.20303434145633883</v>
      </c>
      <c r="M17" s="113"/>
      <c r="S17" s="113"/>
    </row>
    <row r="18" spans="2:19" ht="15.75" customHeight="1" x14ac:dyDescent="0.35">
      <c r="B18" s="1082" t="s">
        <v>121</v>
      </c>
      <c r="C18" s="1057">
        <v>2.0256614340899527E-2</v>
      </c>
      <c r="D18" s="1057">
        <v>2.1980011282595333E-2</v>
      </c>
      <c r="E18" s="1057">
        <v>0.50678890023152323</v>
      </c>
      <c r="F18" s="1057">
        <v>0.13713813912416997</v>
      </c>
      <c r="G18" s="1094"/>
      <c r="H18" s="1098" t="s">
        <v>121</v>
      </c>
      <c r="I18" s="1057">
        <v>4.2632175949795972E-2</v>
      </c>
      <c r="J18" s="1057">
        <v>0.22783020622775579</v>
      </c>
      <c r="K18" s="1057">
        <v>0.14626973337402546</v>
      </c>
      <c r="L18" s="1099">
        <v>0.14419241369306643</v>
      </c>
      <c r="M18" s="1052"/>
      <c r="S18" s="1052"/>
    </row>
    <row r="19" spans="2:19" ht="15.75" customHeight="1" x14ac:dyDescent="0.35">
      <c r="B19" s="1084" t="s">
        <v>122</v>
      </c>
      <c r="C19" s="1054">
        <v>8.3343403994649357E-5</v>
      </c>
      <c r="D19" s="1054">
        <v>3.5784350871875185E-4</v>
      </c>
      <c r="E19" s="1054">
        <v>3.0871981691653824E-2</v>
      </c>
      <c r="F19" s="1085">
        <v>7.5424541985584541E-3</v>
      </c>
      <c r="G19" s="1052"/>
      <c r="H19" s="1096" t="s">
        <v>122</v>
      </c>
      <c r="I19" s="1054">
        <v>2.6958148579172988E-3</v>
      </c>
      <c r="J19" s="1054">
        <v>0.11282381973982812</v>
      </c>
      <c r="K19" s="1054">
        <v>0.20350692228726799</v>
      </c>
      <c r="L19" s="1097">
        <v>0.10856813896141572</v>
      </c>
    </row>
    <row r="20" spans="2:19" x14ac:dyDescent="0.35">
      <c r="B20" s="1082" t="s">
        <v>123</v>
      </c>
      <c r="C20" s="1057">
        <v>6.6674723195719488E-5</v>
      </c>
      <c r="D20" s="1057">
        <v>5.051908358382379E-5</v>
      </c>
      <c r="E20" s="1057">
        <v>6.004924037710923E-5</v>
      </c>
      <c r="F20" s="1083">
        <v>5.8975233589742774E-5</v>
      </c>
      <c r="G20" s="1052"/>
      <c r="H20" s="1100" t="s">
        <v>123</v>
      </c>
      <c r="I20" s="1101">
        <v>1.0562291000692368E-2</v>
      </c>
      <c r="J20" s="1101">
        <v>0.20404518905244359</v>
      </c>
      <c r="K20" s="1101">
        <v>0.36380157034653055</v>
      </c>
      <c r="L20" s="1102">
        <v>0.1967109080359733</v>
      </c>
    </row>
    <row r="21" spans="2:19" x14ac:dyDescent="0.35">
      <c r="B21" s="1304" t="s">
        <v>0</v>
      </c>
      <c r="C21" s="1305">
        <v>1</v>
      </c>
      <c r="D21" s="1305">
        <v>0.99999999999999989</v>
      </c>
      <c r="E21" s="1305">
        <v>1</v>
      </c>
      <c r="F21" s="1306">
        <v>1</v>
      </c>
      <c r="G21" s="113"/>
      <c r="H21" s="1059" t="s">
        <v>0</v>
      </c>
      <c r="I21" s="1310">
        <v>1</v>
      </c>
      <c r="J21" s="1310">
        <v>1</v>
      </c>
      <c r="K21" s="1310">
        <v>1</v>
      </c>
      <c r="L21" s="1311">
        <v>1</v>
      </c>
    </row>
    <row r="23" spans="2:19" ht="15" customHeight="1" x14ac:dyDescent="0.35"/>
    <row r="24" spans="2:19" ht="15" customHeight="1" x14ac:dyDescent="0.35">
      <c r="H24" s="700"/>
      <c r="I24" s="700"/>
      <c r="J24" s="700"/>
      <c r="K24" s="700"/>
      <c r="L24" s="700"/>
    </row>
    <row r="25" spans="2:19" ht="15" customHeight="1" x14ac:dyDescent="0.35">
      <c r="B25" s="1647" t="s">
        <v>126</v>
      </c>
      <c r="C25" s="1648"/>
      <c r="D25" s="1648"/>
      <c r="E25" s="1648"/>
      <c r="F25" s="1649"/>
      <c r="H25" s="700" t="s">
        <v>128</v>
      </c>
      <c r="I25" s="700"/>
      <c r="J25" s="700"/>
      <c r="K25" s="700"/>
      <c r="L25" s="700"/>
    </row>
    <row r="26" spans="2:19" ht="15" customHeight="1" x14ac:dyDescent="0.35">
      <c r="B26" s="1063" t="s">
        <v>124</v>
      </c>
      <c r="C26" s="1088" t="s">
        <v>48</v>
      </c>
      <c r="D26" s="1087" t="s">
        <v>33</v>
      </c>
      <c r="E26" s="1087" t="s">
        <v>32</v>
      </c>
      <c r="F26" s="1065" t="s">
        <v>0</v>
      </c>
      <c r="H26" s="700" t="s">
        <v>124</v>
      </c>
      <c r="I26" s="700" t="s">
        <v>48</v>
      </c>
      <c r="J26" s="700" t="s">
        <v>33</v>
      </c>
      <c r="K26" s="700" t="s">
        <v>32</v>
      </c>
      <c r="L26" s="700" t="s">
        <v>0</v>
      </c>
    </row>
    <row r="27" spans="2:19" ht="7.5" customHeight="1" x14ac:dyDescent="0.35">
      <c r="H27" s="700" t="s">
        <v>115</v>
      </c>
      <c r="I27" s="700">
        <v>2.1696751643330573E-2</v>
      </c>
      <c r="J27" s="700">
        <v>1.1960742902215001E-2</v>
      </c>
      <c r="K27" s="700">
        <v>2.5850950174646139E-3</v>
      </c>
      <c r="L27" s="700">
        <v>1.1473116702382272E-2</v>
      </c>
    </row>
    <row r="28" spans="2:19" x14ac:dyDescent="0.35">
      <c r="B28" s="1090" t="s">
        <v>115</v>
      </c>
      <c r="C28" s="1091">
        <v>0</v>
      </c>
      <c r="D28" s="1091">
        <v>2.7100271002710027E-4</v>
      </c>
      <c r="E28" s="1091">
        <v>1.0176390773405698E-3</v>
      </c>
      <c r="F28" s="1095">
        <v>3.7932669511616881E-4</v>
      </c>
      <c r="H28" s="700" t="s">
        <v>116</v>
      </c>
      <c r="I28" s="700">
        <v>4.1526159907522044E-2</v>
      </c>
      <c r="J28" s="700">
        <v>1.7426048127443333E-2</v>
      </c>
      <c r="K28" s="700">
        <v>1.8549579022535165E-2</v>
      </c>
      <c r="L28" s="700">
        <v>2.4092829570375247E-2</v>
      </c>
    </row>
    <row r="29" spans="2:19" ht="15.75" customHeight="1" x14ac:dyDescent="0.35">
      <c r="B29" s="1096" t="s">
        <v>116</v>
      </c>
      <c r="C29" s="1054">
        <v>2.0476068594829791E-3</v>
      </c>
      <c r="D29" s="1054">
        <v>2.7100271002710027E-4</v>
      </c>
      <c r="E29" s="1054">
        <v>6.7842605156037987E-4</v>
      </c>
      <c r="F29" s="1097">
        <v>1.0431484115694643E-3</v>
      </c>
      <c r="H29" s="700" t="s">
        <v>117</v>
      </c>
      <c r="I29" s="700">
        <v>8.3414844353851311E-2</v>
      </c>
      <c r="J29" s="702">
        <v>4.5334448232611665E-2</v>
      </c>
      <c r="K29" s="702">
        <v>2.9305124245091366E-2</v>
      </c>
      <c r="L29" s="700">
        <v>5.0112155350364729E-2</v>
      </c>
    </row>
    <row r="30" spans="2:19" ht="15.75" customHeight="1" x14ac:dyDescent="0.35">
      <c r="B30" s="1098" t="s">
        <v>117</v>
      </c>
      <c r="C30" s="1057">
        <v>4.863066291272076E-3</v>
      </c>
      <c r="D30" s="1057">
        <v>5.4200542005420054E-4</v>
      </c>
      <c r="E30" s="1057">
        <v>1.0176390773405698E-3</v>
      </c>
      <c r="F30" s="1099">
        <v>2.275960170697013E-3</v>
      </c>
      <c r="H30" s="700" t="s">
        <v>118</v>
      </c>
      <c r="I30" s="700">
        <v>0.68189497732511606</v>
      </c>
      <c r="J30" s="702">
        <v>0.12110306065712968</v>
      </c>
      <c r="K30" s="702">
        <v>9.1153660926316493E-2</v>
      </c>
      <c r="L30" s="700">
        <v>0.25812544942634419</v>
      </c>
    </row>
    <row r="31" spans="2:19" ht="15.75" customHeight="1" x14ac:dyDescent="0.35">
      <c r="B31" s="1096" t="s">
        <v>118</v>
      </c>
      <c r="C31" s="1054">
        <v>0.12823137957512157</v>
      </c>
      <c r="D31" s="1054">
        <v>6.0162601626016263E-2</v>
      </c>
      <c r="E31" s="1054">
        <v>2.7137042062415195E-3</v>
      </c>
      <c r="F31" s="1097">
        <v>6.9321953532479844E-2</v>
      </c>
      <c r="H31" s="700" t="s">
        <v>119</v>
      </c>
      <c r="I31" s="700">
        <v>0.10526891796685295</v>
      </c>
      <c r="J31" s="700">
        <v>0.48961462701877945</v>
      </c>
      <c r="K31" s="700">
        <v>0.10655352032371811</v>
      </c>
      <c r="L31" s="700">
        <v>0.26524293170866081</v>
      </c>
    </row>
    <row r="32" spans="2:19" ht="15.75" customHeight="1" x14ac:dyDescent="0.35">
      <c r="B32" s="1098" t="s">
        <v>119</v>
      </c>
      <c r="C32" s="1057">
        <v>0.18223701049398516</v>
      </c>
      <c r="D32" s="1057">
        <v>5.3116531165311655E-2</v>
      </c>
      <c r="E32" s="1057">
        <v>5.3934871099050201E-2</v>
      </c>
      <c r="F32" s="1099">
        <v>0.10118539592223803</v>
      </c>
      <c r="H32" s="700" t="s">
        <v>120</v>
      </c>
      <c r="I32" s="700">
        <v>5.922146145269739E-2</v>
      </c>
      <c r="J32" s="700">
        <v>0.21355206048041239</v>
      </c>
      <c r="K32" s="700">
        <v>0.38330814664740298</v>
      </c>
      <c r="L32" s="700">
        <v>0.22803490231573073</v>
      </c>
    </row>
    <row r="33" spans="2:12" ht="15.75" customHeight="1" x14ac:dyDescent="0.35">
      <c r="B33" s="1096" t="s">
        <v>120</v>
      </c>
      <c r="C33" s="1054">
        <v>0.58945482467366261</v>
      </c>
      <c r="D33" s="1054">
        <v>0.12926829268292683</v>
      </c>
      <c r="E33" s="1054">
        <v>4.4097693351424695E-2</v>
      </c>
      <c r="F33" s="1097">
        <v>0.27596017069701279</v>
      </c>
      <c r="H33" s="700" t="s">
        <v>121</v>
      </c>
      <c r="I33" s="700">
        <v>9.2341156111274509E-4</v>
      </c>
      <c r="J33" s="700">
        <v>8.0527048519669492E-2</v>
      </c>
      <c r="K33" s="700">
        <v>0.14948159711266476</v>
      </c>
      <c r="L33" s="700">
        <v>8.2000407837637693E-2</v>
      </c>
    </row>
    <row r="34" spans="2:12" ht="15.75" customHeight="1" x14ac:dyDescent="0.35">
      <c r="B34" s="1098" t="s">
        <v>121</v>
      </c>
      <c r="C34" s="1057">
        <v>8.2928077809060655E-2</v>
      </c>
      <c r="D34" s="1057">
        <v>0.11327913279132791</v>
      </c>
      <c r="E34" s="1057">
        <v>4.8168249660786977E-2</v>
      </c>
      <c r="F34" s="1099">
        <v>8.38311996206733E-2</v>
      </c>
      <c r="H34" s="700" t="s">
        <v>122</v>
      </c>
      <c r="I34" s="700">
        <v>7.7976976271742918E-4</v>
      </c>
      <c r="J34" s="700">
        <v>9.0987849609282401E-3</v>
      </c>
      <c r="K34" s="700">
        <v>0.13038400008856857</v>
      </c>
      <c r="L34" s="700">
        <v>4.6133949621319177E-2</v>
      </c>
    </row>
    <row r="35" spans="2:12" ht="15.75" customHeight="1" x14ac:dyDescent="0.35">
      <c r="B35" s="1096" t="s">
        <v>122</v>
      </c>
      <c r="C35" s="1054">
        <v>4.3511645764013306E-3</v>
      </c>
      <c r="D35" s="1054">
        <v>0.4241192411924119</v>
      </c>
      <c r="E35" s="1054">
        <v>0.1556987788331072</v>
      </c>
      <c r="F35" s="1097">
        <v>0.19355144618302514</v>
      </c>
      <c r="H35" s="700" t="s">
        <v>123</v>
      </c>
      <c r="I35" s="700">
        <v>5.2737060267994554E-3</v>
      </c>
      <c r="J35" s="700">
        <v>1.1383179100810744E-2</v>
      </c>
      <c r="K35" s="700">
        <v>8.8679276616237937E-2</v>
      </c>
      <c r="L35" s="700">
        <v>3.4784257467185171E-2</v>
      </c>
    </row>
    <row r="36" spans="2:12" x14ac:dyDescent="0.35">
      <c r="B36" s="1100" t="s">
        <v>123</v>
      </c>
      <c r="C36" s="1101">
        <v>5.8868697210135651E-3</v>
      </c>
      <c r="D36" s="1101">
        <v>0.21897018970189702</v>
      </c>
      <c r="E36" s="1101">
        <v>0.69267299864314791</v>
      </c>
      <c r="F36" s="1102">
        <v>0.27245139876718821</v>
      </c>
      <c r="H36" s="700" t="s">
        <v>0</v>
      </c>
      <c r="I36" s="700">
        <v>0.99999999999999989</v>
      </c>
      <c r="J36" s="700">
        <v>1</v>
      </c>
      <c r="K36" s="700">
        <v>1</v>
      </c>
      <c r="L36" s="700">
        <v>1.0000000000000002</v>
      </c>
    </row>
    <row r="37" spans="2:12" x14ac:dyDescent="0.35">
      <c r="B37" s="1059" t="s">
        <v>0</v>
      </c>
      <c r="C37" s="1310">
        <f>SUM(C28:C36)</f>
        <v>0.99999999999999989</v>
      </c>
      <c r="D37" s="1310">
        <f>SUM(D28:D36)</f>
        <v>1</v>
      </c>
      <c r="E37" s="1310">
        <f>SUM(E28:E36)</f>
        <v>1</v>
      </c>
      <c r="F37" s="1311">
        <f>SUM(F28:F36)</f>
        <v>1</v>
      </c>
    </row>
    <row r="38" spans="2:12" x14ac:dyDescent="0.35">
      <c r="H38" s="700"/>
      <c r="I38" s="700"/>
      <c r="J38" s="700"/>
      <c r="K38" s="700"/>
      <c r="L38" s="700"/>
    </row>
    <row r="39" spans="2:12" x14ac:dyDescent="0.35">
      <c r="H39" s="700"/>
      <c r="I39" s="700"/>
      <c r="J39" s="700"/>
      <c r="K39" s="700"/>
      <c r="L39" s="700"/>
    </row>
    <row r="40" spans="2:12" x14ac:dyDescent="0.35">
      <c r="H40" s="700"/>
      <c r="I40" s="700"/>
      <c r="J40" s="700"/>
      <c r="K40" s="700"/>
      <c r="L40" s="700"/>
    </row>
  </sheetData>
  <mergeCells count="6">
    <mergeCell ref="B3:D3"/>
    <mergeCell ref="B9:F9"/>
    <mergeCell ref="B25:F25"/>
    <mergeCell ref="H9:L9"/>
    <mergeCell ref="B4:V4"/>
    <mergeCell ref="B5:V5"/>
  </mergeCells>
  <conditionalFormatting sqref="C12:C20">
    <cfRule type="colorScale" priority="13">
      <colorScale>
        <cfvo type="min"/>
        <cfvo type="max"/>
        <color rgb="FFFCFCFF"/>
        <color theme="4"/>
      </colorScale>
    </cfRule>
  </conditionalFormatting>
  <conditionalFormatting sqref="C28:C36">
    <cfRule type="colorScale" priority="1">
      <colorScale>
        <cfvo type="min"/>
        <cfvo type="max"/>
        <color rgb="FFFCFCFF"/>
        <color theme="4"/>
      </colorScale>
    </cfRule>
  </conditionalFormatting>
  <conditionalFormatting sqref="D12:D20">
    <cfRule type="colorScale" priority="14">
      <colorScale>
        <cfvo type="min"/>
        <cfvo type="max"/>
        <color rgb="FFFCFCFF"/>
        <color theme="4"/>
      </colorScale>
    </cfRule>
  </conditionalFormatting>
  <conditionalFormatting sqref="D28:D36">
    <cfRule type="colorScale" priority="2">
      <colorScale>
        <cfvo type="min"/>
        <cfvo type="max"/>
        <color rgb="FFFCFCFF"/>
        <color theme="4"/>
      </colorScale>
    </cfRule>
  </conditionalFormatting>
  <conditionalFormatting sqref="E12:E20">
    <cfRule type="colorScale" priority="15">
      <colorScale>
        <cfvo type="min"/>
        <cfvo type="max"/>
        <color rgb="FFFCFCFF"/>
        <color theme="4"/>
      </colorScale>
    </cfRule>
  </conditionalFormatting>
  <conditionalFormatting sqref="E28:E36">
    <cfRule type="colorScale" priority="3">
      <colorScale>
        <cfvo type="min"/>
        <cfvo type="max"/>
        <color rgb="FFFCFCFF"/>
        <color theme="4"/>
      </colorScale>
    </cfRule>
  </conditionalFormatting>
  <conditionalFormatting sqref="I12:I20">
    <cfRule type="colorScale" priority="7">
      <colorScale>
        <cfvo type="min"/>
        <cfvo type="max"/>
        <color rgb="FFFCFCFF"/>
        <color theme="4"/>
      </colorScale>
    </cfRule>
  </conditionalFormatting>
  <conditionalFormatting sqref="J12:J20">
    <cfRule type="colorScale" priority="8">
      <colorScale>
        <cfvo type="min"/>
        <cfvo type="max"/>
        <color rgb="FFFCFCFF"/>
        <color theme="4"/>
      </colorScale>
    </cfRule>
  </conditionalFormatting>
  <conditionalFormatting sqref="K12:K20">
    <cfRule type="colorScale" priority="9">
      <colorScale>
        <cfvo type="min"/>
        <cfvo type="max"/>
        <color rgb="FFFCFCFF"/>
        <color theme="4"/>
      </colorScale>
    </cfRule>
  </conditionalFormatting>
  <printOptions horizontalCentered="1"/>
  <pageMargins left="0" right="0" top="0.43307086614173229" bottom="0.43307086614173229" header="0" footer="0"/>
  <pageSetup paperSize="9" scale="80" orientation="landscape" horizontalDpi="300" verticalDpi="300" r:id="rId1"/>
  <headerFooter alignWithMargins="0"/>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Hoja74">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66</v>
      </c>
      <c r="C1" s="700" t="s">
        <v>66</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499" t="s">
        <v>458</v>
      </c>
      <c r="C6" s="1499"/>
      <c r="D6" s="1499"/>
      <c r="E6" s="1499"/>
      <c r="F6" s="1499"/>
      <c r="G6" s="1499"/>
      <c r="H6" s="1499"/>
      <c r="I6" s="1499"/>
      <c r="J6" s="1016"/>
      <c r="K6" s="1016"/>
      <c r="L6" s="1016"/>
      <c r="M6" s="1067"/>
      <c r="N6" s="1067"/>
      <c r="O6" s="1067"/>
      <c r="P6" s="1067"/>
      <c r="Q6" s="1067"/>
      <c r="R6" s="1067"/>
    </row>
    <row r="7" spans="1:18" s="621" customFormat="1" ht="15.75" customHeight="1" x14ac:dyDescent="0.25">
      <c r="A7" s="1015"/>
      <c r="B7" s="1638" t="str">
        <f>porsaad!$B$6</f>
        <v>Situación a 30 de noviembre de 2024</v>
      </c>
      <c r="C7" s="1638"/>
      <c r="D7" s="1638"/>
      <c r="E7" s="1638"/>
      <c r="F7" s="1638"/>
      <c r="G7" s="1638"/>
      <c r="H7" s="1638"/>
      <c r="I7" s="1638"/>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651" t="s">
        <v>12</v>
      </c>
      <c r="C9" s="1653" t="s">
        <v>48</v>
      </c>
      <c r="D9" s="1653"/>
      <c r="E9" s="1654" t="s">
        <v>33</v>
      </c>
      <c r="F9" s="1655"/>
      <c r="G9" s="1656" t="s">
        <v>32</v>
      </c>
      <c r="H9" s="1657"/>
      <c r="I9" s="1070"/>
      <c r="J9" s="1070"/>
      <c r="K9" s="1070"/>
      <c r="L9" s="1070"/>
      <c r="M9" s="1070"/>
      <c r="N9" s="1070"/>
      <c r="O9" s="1070"/>
    </row>
    <row r="10" spans="1:18" ht="46.5" customHeight="1" x14ac:dyDescent="0.35">
      <c r="B10" s="1652"/>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35">
      <c r="B11" s="1071" t="s">
        <v>8</v>
      </c>
      <c r="C11" s="1072">
        <v>154.24428479286669</v>
      </c>
      <c r="D11" s="1073">
        <v>0.21088184403715293</v>
      </c>
      <c r="E11" s="1072">
        <v>274.25493157624408</v>
      </c>
      <c r="F11" s="1073">
        <v>0.1387382811110964</v>
      </c>
      <c r="G11" s="1072">
        <v>405.07321964791572</v>
      </c>
      <c r="H11" s="1073">
        <v>0.11908860192730576</v>
      </c>
      <c r="I11" s="1070"/>
      <c r="J11" s="1070"/>
      <c r="K11" s="1070"/>
      <c r="L11" s="1070"/>
      <c r="M11" s="1070"/>
      <c r="N11" s="1070"/>
      <c r="O11" s="1070"/>
    </row>
    <row r="12" spans="1:18" ht="15" customHeight="1" x14ac:dyDescent="0.35">
      <c r="B12" s="1074" t="s">
        <v>7</v>
      </c>
      <c r="C12" s="1075">
        <v>134.54595791457294</v>
      </c>
      <c r="D12" s="1076">
        <v>0.26833715384035756</v>
      </c>
      <c r="E12" s="1075">
        <v>230.94876752679374</v>
      </c>
      <c r="F12" s="1076">
        <v>0.31404322806448154</v>
      </c>
      <c r="G12" s="1075">
        <v>349.79999221940494</v>
      </c>
      <c r="H12" s="1076">
        <v>0.20977420239803213</v>
      </c>
      <c r="I12" s="1070"/>
      <c r="J12" s="1070"/>
      <c r="K12" s="1070"/>
      <c r="L12" s="1070"/>
      <c r="M12" s="1070"/>
      <c r="N12" s="1070"/>
      <c r="O12" s="1070"/>
    </row>
    <row r="13" spans="1:18" ht="15" customHeight="1" x14ac:dyDescent="0.35">
      <c r="B13" s="1074" t="s">
        <v>37</v>
      </c>
      <c r="C13" s="1075">
        <v>123.95671865860764</v>
      </c>
      <c r="D13" s="1076">
        <v>0.28830538746589573</v>
      </c>
      <c r="E13" s="1075">
        <v>208.25129166667102</v>
      </c>
      <c r="F13" s="1076">
        <v>0.33816981091251364</v>
      </c>
      <c r="G13" s="1075">
        <v>287.80251074498932</v>
      </c>
      <c r="H13" s="1076">
        <v>0.37286901847788789</v>
      </c>
      <c r="I13" s="1070"/>
      <c r="J13" s="1070"/>
      <c r="K13" s="1070"/>
      <c r="L13" s="1070"/>
      <c r="M13" s="1070"/>
      <c r="N13" s="1070"/>
      <c r="O13" s="1070"/>
    </row>
    <row r="14" spans="1:18" ht="15" customHeight="1" x14ac:dyDescent="0.35">
      <c r="B14" s="1074" t="s">
        <v>38</v>
      </c>
      <c r="C14" s="1075">
        <v>164.97271778281711</v>
      </c>
      <c r="D14" s="1076">
        <v>0.12740728256043596</v>
      </c>
      <c r="E14" s="1075">
        <v>280.05311488807462</v>
      </c>
      <c r="F14" s="1076">
        <v>0.18415366751661694</v>
      </c>
      <c r="G14" s="1075">
        <v>393.39726784291133</v>
      </c>
      <c r="H14" s="1076">
        <v>0.20550256427348643</v>
      </c>
      <c r="I14" s="1070"/>
      <c r="J14" s="1070"/>
      <c r="K14" s="1070"/>
      <c r="L14" s="1070"/>
      <c r="M14" s="1070"/>
      <c r="N14" s="1070"/>
      <c r="O14" s="1070"/>
    </row>
    <row r="15" spans="1:18" ht="15" customHeight="1" x14ac:dyDescent="0.35">
      <c r="B15" s="1074" t="s">
        <v>6</v>
      </c>
      <c r="C15" s="1075">
        <v>155.35091814345799</v>
      </c>
      <c r="D15" s="1076">
        <v>0.16769958526430714</v>
      </c>
      <c r="E15" s="1075">
        <v>262.34229502257307</v>
      </c>
      <c r="F15" s="1076">
        <v>0.2281914232035431</v>
      </c>
      <c r="G15" s="1075">
        <v>382.46573314691801</v>
      </c>
      <c r="H15" s="1076">
        <v>0.26931387798907902</v>
      </c>
      <c r="I15" s="1070"/>
      <c r="J15" s="1070"/>
      <c r="K15" s="1070"/>
      <c r="L15" s="1070"/>
      <c r="M15" s="1070"/>
      <c r="N15" s="1070"/>
      <c r="O15" s="1070"/>
    </row>
    <row r="16" spans="1:18" ht="15" customHeight="1" x14ac:dyDescent="0.35">
      <c r="B16" s="1074" t="s">
        <v>5</v>
      </c>
      <c r="C16" s="1075">
        <v>136.99797423591818</v>
      </c>
      <c r="D16" s="1076">
        <v>0.36894719305709966</v>
      </c>
      <c r="E16" s="1075">
        <v>220.02933220147401</v>
      </c>
      <c r="F16" s="1076">
        <v>0.3350050426218889</v>
      </c>
      <c r="G16" s="1075">
        <v>299.87533707865475</v>
      </c>
      <c r="H16" s="1076">
        <v>0.33836556071256496</v>
      </c>
      <c r="I16" s="1070"/>
      <c r="J16" s="1070"/>
      <c r="K16" s="1070"/>
      <c r="L16" s="1070"/>
      <c r="M16" s="1070"/>
      <c r="N16" s="1070"/>
      <c r="O16" s="1070"/>
    </row>
    <row r="17" spans="1:15" ht="15" customHeight="1" x14ac:dyDescent="0.35">
      <c r="B17" s="1074" t="s">
        <v>4</v>
      </c>
      <c r="C17" s="1075">
        <v>130.09541047808955</v>
      </c>
      <c r="D17" s="1076">
        <v>0.29435587543447628</v>
      </c>
      <c r="E17" s="1075">
        <v>215.13543789868416</v>
      </c>
      <c r="F17" s="1076">
        <v>0.36281572526211359</v>
      </c>
      <c r="G17" s="1075">
        <v>290.20658246194466</v>
      </c>
      <c r="H17" s="1076">
        <v>0.38849766688432907</v>
      </c>
      <c r="I17" s="1070"/>
      <c r="J17" s="1070"/>
      <c r="K17" s="1070"/>
      <c r="L17" s="1070"/>
      <c r="M17" s="1070"/>
      <c r="N17" s="1070"/>
      <c r="O17" s="1070"/>
    </row>
    <row r="18" spans="1:15" ht="15" customHeight="1" x14ac:dyDescent="0.35">
      <c r="B18" s="1074" t="s">
        <v>40</v>
      </c>
      <c r="C18" s="1075">
        <v>150.29994767089772</v>
      </c>
      <c r="D18" s="1076">
        <v>0.1746603036041427</v>
      </c>
      <c r="E18" s="1075">
        <v>257.76155008314646</v>
      </c>
      <c r="F18" s="1076">
        <v>0.20283415610630998</v>
      </c>
      <c r="G18" s="1075">
        <v>354.58586305892686</v>
      </c>
      <c r="H18" s="1076">
        <v>0.23597317924723327</v>
      </c>
      <c r="I18" s="1070"/>
      <c r="J18" s="1070"/>
      <c r="K18" s="1070"/>
      <c r="L18" s="1070"/>
      <c r="M18" s="1070"/>
      <c r="N18" s="1070"/>
      <c r="O18" s="1070"/>
    </row>
    <row r="19" spans="1:15" ht="15" customHeight="1" x14ac:dyDescent="0.35">
      <c r="B19" s="1074" t="s">
        <v>41</v>
      </c>
      <c r="C19" s="1075">
        <v>176.92544662376437</v>
      </c>
      <c r="D19" s="1076">
        <v>6.1405248955591081E-2</v>
      </c>
      <c r="E19" s="1075">
        <v>292.31111101834546</v>
      </c>
      <c r="F19" s="1076">
        <v>0.17800201569270657</v>
      </c>
      <c r="G19" s="1075">
        <v>402.56496941163914</v>
      </c>
      <c r="H19" s="1076">
        <v>0.23185557257473421</v>
      </c>
      <c r="I19" s="1070"/>
      <c r="J19" s="1070"/>
      <c r="K19" s="1070"/>
      <c r="L19" s="1070"/>
      <c r="M19" s="1070"/>
      <c r="N19" s="1070"/>
      <c r="O19" s="1070"/>
    </row>
    <row r="20" spans="1:15" ht="15" customHeight="1" x14ac:dyDescent="0.35">
      <c r="B20" s="1074" t="s">
        <v>3</v>
      </c>
      <c r="C20" s="1075">
        <v>180.18070460217322</v>
      </c>
      <c r="D20" s="1076">
        <v>0.11324979986044582</v>
      </c>
      <c r="E20" s="1075">
        <v>309.61645185111195</v>
      </c>
      <c r="F20" s="1076">
        <v>0.10069949768467559</v>
      </c>
      <c r="G20" s="1075">
        <v>438.27425165743119</v>
      </c>
      <c r="H20" s="1076">
        <v>0.11359170951113221</v>
      </c>
      <c r="I20" s="1070"/>
      <c r="J20" s="1070"/>
      <c r="K20" s="1070"/>
      <c r="L20" s="1070"/>
      <c r="M20" s="1070"/>
      <c r="N20" s="1070"/>
      <c r="O20" s="1070"/>
    </row>
    <row r="21" spans="1:15" ht="15" customHeight="1" x14ac:dyDescent="0.35">
      <c r="B21" s="1074" t="s">
        <v>2</v>
      </c>
      <c r="C21" s="1075">
        <v>133.09731330472124</v>
      </c>
      <c r="D21" s="1076">
        <v>0.21666866055753534</v>
      </c>
      <c r="E21" s="1075">
        <v>230.5865722801806</v>
      </c>
      <c r="F21" s="1076">
        <v>0.22586919452374521</v>
      </c>
      <c r="G21" s="1075">
        <v>322.72942593542223</v>
      </c>
      <c r="H21" s="1076">
        <v>0.27363329867232133</v>
      </c>
      <c r="I21" s="1070"/>
      <c r="J21" s="1070"/>
      <c r="K21" s="1070"/>
      <c r="L21" s="1070"/>
      <c r="M21" s="1070"/>
      <c r="N21" s="1070"/>
      <c r="O21" s="1070"/>
    </row>
    <row r="22" spans="1:15" ht="15" customHeight="1" x14ac:dyDescent="0.35">
      <c r="B22" s="1074" t="s">
        <v>35</v>
      </c>
      <c r="C22" s="1075">
        <v>312.97029059393537</v>
      </c>
      <c r="D22" s="1076">
        <v>0.40536807757032417</v>
      </c>
      <c r="E22" s="1075">
        <v>356.8588476857592</v>
      </c>
      <c r="F22" s="1076">
        <v>0.23328310942051245</v>
      </c>
      <c r="G22" s="1075">
        <v>386.44151613482052</v>
      </c>
      <c r="H22" s="1076">
        <v>0.20369080604277437</v>
      </c>
      <c r="I22" s="1070"/>
      <c r="J22" s="1070"/>
      <c r="K22" s="1070"/>
      <c r="L22" s="1070"/>
      <c r="M22" s="1070"/>
      <c r="N22" s="1070"/>
      <c r="O22" s="1070"/>
    </row>
    <row r="23" spans="1:15" ht="15" customHeight="1" x14ac:dyDescent="0.35">
      <c r="B23" s="1074" t="s">
        <v>42</v>
      </c>
      <c r="C23" s="1075">
        <v>180.95909833813985</v>
      </c>
      <c r="D23" s="1076">
        <v>8.91817038733764E-2</v>
      </c>
      <c r="E23" s="1075">
        <v>276.74249135113348</v>
      </c>
      <c r="F23" s="1076">
        <v>0.16274491435925029</v>
      </c>
      <c r="G23" s="1075">
        <v>389.11758437831696</v>
      </c>
      <c r="H23" s="1076">
        <v>0.19121625848023702</v>
      </c>
      <c r="I23" s="1070"/>
      <c r="J23" s="1070"/>
      <c r="K23" s="1070"/>
      <c r="L23" s="1070"/>
      <c r="M23" s="1070"/>
      <c r="N23" s="1070"/>
      <c r="O23" s="1070"/>
    </row>
    <row r="24" spans="1:15" ht="15" customHeight="1" x14ac:dyDescent="0.35">
      <c r="B24" s="1074" t="s">
        <v>43</v>
      </c>
      <c r="C24" s="1075">
        <v>138.62714524579317</v>
      </c>
      <c r="D24" s="1076">
        <v>0.24088833465874207</v>
      </c>
      <c r="E24" s="1075">
        <v>245.4909061004586</v>
      </c>
      <c r="F24" s="1076">
        <v>0.27639932920392912</v>
      </c>
      <c r="G24" s="1075">
        <v>341.71463216364299</v>
      </c>
      <c r="H24" s="1076">
        <v>0.29900144713330173</v>
      </c>
      <c r="I24" s="1070"/>
      <c r="J24" s="1070"/>
      <c r="K24" s="1070"/>
      <c r="L24" s="1070"/>
      <c r="M24" s="1070"/>
      <c r="N24" s="1070"/>
      <c r="O24" s="1070"/>
    </row>
    <row r="25" spans="1:15" ht="15" customHeight="1" x14ac:dyDescent="0.35">
      <c r="B25" s="1074" t="s">
        <v>44</v>
      </c>
      <c r="C25" s="1075">
        <v>111.08842427723563</v>
      </c>
      <c r="D25" s="1076">
        <v>0.3740630563594925</v>
      </c>
      <c r="E25" s="1075">
        <v>236.28961739699471</v>
      </c>
      <c r="F25" s="1076">
        <v>0.45040966140422767</v>
      </c>
      <c r="G25" s="1075">
        <v>292.47826152683297</v>
      </c>
      <c r="H25" s="1076">
        <v>0.44025858255303912</v>
      </c>
      <c r="I25" s="1070"/>
      <c r="J25" s="1070"/>
      <c r="K25" s="1070"/>
      <c r="L25" s="1070"/>
      <c r="M25" s="1070"/>
      <c r="N25" s="1070"/>
      <c r="O25" s="1070"/>
    </row>
    <row r="26" spans="1:15" ht="15" customHeight="1" x14ac:dyDescent="0.35">
      <c r="B26" s="1074" t="s">
        <v>45</v>
      </c>
      <c r="C26" s="1075">
        <v>166.87147453833234</v>
      </c>
      <c r="D26" s="1076">
        <v>0.17448101904622162</v>
      </c>
      <c r="E26" s="1075">
        <v>287.96645396315199</v>
      </c>
      <c r="F26" s="1076">
        <v>0.25381318628217847</v>
      </c>
      <c r="G26" s="1075">
        <v>387.13484920411759</v>
      </c>
      <c r="H26" s="1076">
        <v>0.29701390374411024</v>
      </c>
      <c r="I26" s="1070"/>
      <c r="J26" s="1070"/>
      <c r="K26" s="1070"/>
      <c r="L26" s="1070"/>
      <c r="M26" s="1070"/>
      <c r="N26" s="1070"/>
      <c r="O26" s="1070"/>
    </row>
    <row r="27" spans="1:15" ht="15" customHeight="1" x14ac:dyDescent="0.35">
      <c r="B27" s="1074" t="s">
        <v>46</v>
      </c>
      <c r="C27" s="1075">
        <v>160.63142857142859</v>
      </c>
      <c r="D27" s="1076">
        <v>0.13096926814252308</v>
      </c>
      <c r="E27" s="1075">
        <v>196.77544680850946</v>
      </c>
      <c r="F27" s="1076">
        <v>0.37090051106508715</v>
      </c>
      <c r="G27" s="1075">
        <v>267.46212314224931</v>
      </c>
      <c r="H27" s="1076">
        <v>0.3997069625109117</v>
      </c>
      <c r="I27" s="1070"/>
      <c r="J27" s="1070"/>
      <c r="K27" s="1070"/>
      <c r="L27" s="1070"/>
      <c r="M27" s="1070"/>
      <c r="N27" s="1070"/>
      <c r="O27" s="1070"/>
    </row>
    <row r="28" spans="1:15" ht="15" customHeight="1" x14ac:dyDescent="0.35">
      <c r="B28" s="1077" t="s">
        <v>1</v>
      </c>
      <c r="C28" s="1078">
        <v>172.46570247933883</v>
      </c>
      <c r="D28" s="1079">
        <v>0.10251451646934796</v>
      </c>
      <c r="E28" s="1078">
        <v>278.11075822603482</v>
      </c>
      <c r="F28" s="1079">
        <v>0.23681381770790588</v>
      </c>
      <c r="G28" s="1078">
        <v>383.91464497041312</v>
      </c>
      <c r="H28" s="1079">
        <v>0.27317458460119975</v>
      </c>
      <c r="I28" s="1070"/>
      <c r="J28" s="1070"/>
      <c r="K28" s="1070"/>
      <c r="L28" s="1070"/>
      <c r="M28" s="1070"/>
      <c r="N28" s="1070"/>
      <c r="O28" s="1070"/>
    </row>
    <row r="29" spans="1:15" ht="15" customHeight="1" x14ac:dyDescent="0.35">
      <c r="B29" s="1307" t="s">
        <v>0</v>
      </c>
      <c r="C29" s="1308">
        <v>168.66802574899557</v>
      </c>
      <c r="D29" s="1309">
        <v>0.27877982590435113</v>
      </c>
      <c r="E29" s="1308">
        <v>277.19979327245954</v>
      </c>
      <c r="F29" s="1309">
        <v>0.22782399355583205</v>
      </c>
      <c r="G29" s="1308">
        <v>384.31296481242566</v>
      </c>
      <c r="H29" s="1309">
        <v>0.23925412925236403</v>
      </c>
      <c r="I29" s="672"/>
      <c r="J29" s="672"/>
      <c r="K29" s="672"/>
      <c r="L29" s="672"/>
      <c r="M29" s="672"/>
      <c r="N29" s="672"/>
      <c r="O29" s="672"/>
    </row>
    <row r="30" spans="1:15" ht="7.5" customHeight="1"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189</v>
      </c>
      <c r="C31" s="1080"/>
      <c r="D31" s="1080"/>
      <c r="E31" s="1080"/>
      <c r="F31" s="1080"/>
      <c r="G31" s="1080"/>
      <c r="H31" s="1080"/>
      <c r="I31" s="1081"/>
      <c r="J31" s="1081"/>
      <c r="K31" s="1081"/>
      <c r="L31" s="1081"/>
      <c r="M31" s="1081"/>
      <c r="N31" s="1081"/>
      <c r="O31" s="1081"/>
    </row>
    <row r="32" spans="1:15" ht="47.15" customHeight="1" x14ac:dyDescent="0.35">
      <c r="B32" s="1650" t="s">
        <v>289</v>
      </c>
      <c r="C32" s="1650"/>
      <c r="D32" s="1650"/>
      <c r="E32" s="1650"/>
      <c r="F32" s="1650"/>
      <c r="G32" s="1650"/>
      <c r="H32" s="1650"/>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8">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8" orientation="landscape" horizontalDpi="300" verticalDpi="300" r:id="rId1"/>
  <headerFooter alignWithMargins="0"/>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Hoja75">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65</v>
      </c>
      <c r="C1" s="700" t="s">
        <v>65</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499" t="s">
        <v>457</v>
      </c>
      <c r="C6" s="1499"/>
      <c r="D6" s="1499"/>
      <c r="E6" s="1499"/>
      <c r="F6" s="1499"/>
      <c r="G6" s="1499"/>
      <c r="H6" s="1499"/>
      <c r="I6" s="1499"/>
      <c r="J6" s="1016"/>
      <c r="K6" s="1016"/>
      <c r="L6" s="1016"/>
      <c r="M6" s="1067"/>
      <c r="N6" s="1067"/>
      <c r="O6" s="1067"/>
      <c r="P6" s="1067"/>
      <c r="Q6" s="1067"/>
      <c r="R6" s="1067"/>
    </row>
    <row r="7" spans="1:18" s="621" customFormat="1" ht="15.75" customHeight="1" x14ac:dyDescent="0.25">
      <c r="A7" s="1015"/>
      <c r="B7" s="1638" t="str">
        <f>porsaad!$B$6</f>
        <v>Situación a 30 de noviembre de 2024</v>
      </c>
      <c r="C7" s="1638"/>
      <c r="D7" s="1638"/>
      <c r="E7" s="1638"/>
      <c r="F7" s="1638"/>
      <c r="G7" s="1638"/>
      <c r="H7" s="1638"/>
      <c r="I7" s="1638"/>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651" t="s">
        <v>12</v>
      </c>
      <c r="C9" s="1653" t="s">
        <v>48</v>
      </c>
      <c r="D9" s="1653"/>
      <c r="E9" s="1654" t="s">
        <v>33</v>
      </c>
      <c r="F9" s="1655"/>
      <c r="G9" s="1656" t="s">
        <v>32</v>
      </c>
      <c r="H9" s="1657"/>
      <c r="I9" s="1070"/>
      <c r="J9" s="1070"/>
      <c r="K9" s="1070"/>
      <c r="L9" s="1070"/>
      <c r="M9" s="1070"/>
      <c r="N9" s="1070"/>
      <c r="O9" s="1070"/>
    </row>
    <row r="10" spans="1:18" ht="46.5" customHeight="1" x14ac:dyDescent="0.35">
      <c r="B10" s="1652"/>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35">
      <c r="B11" s="1071" t="s">
        <v>8</v>
      </c>
      <c r="C11" s="1072" t="s">
        <v>364</v>
      </c>
      <c r="D11" s="1073" t="s">
        <v>364</v>
      </c>
      <c r="E11" s="1072">
        <v>186.65249999999997</v>
      </c>
      <c r="F11" s="1073">
        <v>0.69045543617573379</v>
      </c>
      <c r="G11" s="1072">
        <v>691.10749999999985</v>
      </c>
      <c r="H11" s="1073">
        <v>0.2339074510107762</v>
      </c>
      <c r="I11" s="1070"/>
      <c r="J11" s="1070"/>
      <c r="K11" s="1070"/>
      <c r="L11" s="1070"/>
      <c r="M11" s="1070"/>
      <c r="N11" s="1070"/>
      <c r="O11" s="1070"/>
    </row>
    <row r="12" spans="1:18" ht="15" customHeight="1" x14ac:dyDescent="0.35">
      <c r="B12" s="1074" t="s">
        <v>7</v>
      </c>
      <c r="C12" s="1075" t="s">
        <v>364</v>
      </c>
      <c r="D12" s="1076" t="s">
        <v>364</v>
      </c>
      <c r="E12" s="1075" t="s">
        <v>364</v>
      </c>
      <c r="F12" s="1076" t="s">
        <v>364</v>
      </c>
      <c r="G12" s="1075" t="s">
        <v>364</v>
      </c>
      <c r="H12" s="1076" t="s">
        <v>364</v>
      </c>
      <c r="I12" s="1070"/>
      <c r="J12" s="1070"/>
      <c r="K12" s="1070"/>
      <c r="L12" s="1070"/>
      <c r="M12" s="1070"/>
      <c r="N12" s="1070"/>
      <c r="O12" s="1070"/>
    </row>
    <row r="13" spans="1:18" ht="15" customHeight="1" x14ac:dyDescent="0.35">
      <c r="B13" s="1074" t="s">
        <v>37</v>
      </c>
      <c r="C13" s="1075">
        <v>308.34375</v>
      </c>
      <c r="D13" s="1076">
        <v>0.18941763797639771</v>
      </c>
      <c r="E13" s="1075">
        <v>520.59799999999996</v>
      </c>
      <c r="F13" s="1076">
        <v>0.26184102068997511</v>
      </c>
      <c r="G13" s="1075">
        <v>815.84363636363639</v>
      </c>
      <c r="H13" s="1076">
        <v>0.25518626372086772</v>
      </c>
      <c r="I13" s="1070"/>
      <c r="J13" s="1070"/>
      <c r="K13" s="1070"/>
      <c r="L13" s="1070"/>
      <c r="M13" s="1070"/>
      <c r="N13" s="1070"/>
      <c r="O13" s="1070"/>
    </row>
    <row r="14" spans="1:18" ht="15" customHeight="1" x14ac:dyDescent="0.35">
      <c r="B14" s="1074" t="s">
        <v>38</v>
      </c>
      <c r="C14" s="1075" t="s">
        <v>364</v>
      </c>
      <c r="D14" s="1076" t="s">
        <v>364</v>
      </c>
      <c r="E14" s="1075" t="s">
        <v>364</v>
      </c>
      <c r="F14" s="1076" t="s">
        <v>364</v>
      </c>
      <c r="G14" s="1075" t="s">
        <v>364</v>
      </c>
      <c r="H14" s="1076" t="s">
        <v>364</v>
      </c>
      <c r="I14" s="1070"/>
      <c r="J14" s="1070"/>
      <c r="K14" s="1070"/>
      <c r="L14" s="1070"/>
      <c r="M14" s="1070"/>
      <c r="N14" s="1070"/>
      <c r="O14" s="1070"/>
    </row>
    <row r="15" spans="1:18" ht="15" customHeight="1" x14ac:dyDescent="0.35">
      <c r="B15" s="1074" t="s">
        <v>6</v>
      </c>
      <c r="C15" s="1075" t="s">
        <v>364</v>
      </c>
      <c r="D15" s="1076" t="s">
        <v>364</v>
      </c>
      <c r="E15" s="1075" t="s">
        <v>364</v>
      </c>
      <c r="F15" s="1076" t="s">
        <v>364</v>
      </c>
      <c r="G15" s="1075" t="s">
        <v>364</v>
      </c>
      <c r="H15" s="1076" t="s">
        <v>364</v>
      </c>
      <c r="I15" s="1070"/>
      <c r="J15" s="1070"/>
      <c r="K15" s="1070"/>
      <c r="L15" s="1070"/>
      <c r="M15" s="1070"/>
      <c r="N15" s="1070"/>
      <c r="O15" s="1070"/>
    </row>
    <row r="16" spans="1:18" ht="15" customHeight="1" x14ac:dyDescent="0.35">
      <c r="B16" s="1074" t="s">
        <v>5</v>
      </c>
      <c r="C16" s="1075" t="s">
        <v>364</v>
      </c>
      <c r="D16" s="1076" t="s">
        <v>364</v>
      </c>
      <c r="E16" s="1075" t="s">
        <v>364</v>
      </c>
      <c r="F16" s="1076" t="s">
        <v>364</v>
      </c>
      <c r="G16" s="1075" t="s">
        <v>364</v>
      </c>
      <c r="H16" s="1076" t="s">
        <v>364</v>
      </c>
      <c r="I16" s="1070"/>
      <c r="J16" s="1070"/>
      <c r="K16" s="1070"/>
      <c r="L16" s="1070"/>
      <c r="M16" s="1070"/>
      <c r="N16" s="1070"/>
      <c r="O16" s="1070"/>
    </row>
    <row r="17" spans="1:15" ht="15" customHeight="1" x14ac:dyDescent="0.35">
      <c r="B17" s="1074" t="s">
        <v>4</v>
      </c>
      <c r="C17" s="1075">
        <v>310.1664055700615</v>
      </c>
      <c r="D17" s="1076">
        <v>0.46870384450131325</v>
      </c>
      <c r="E17" s="1075">
        <v>552.79601321585869</v>
      </c>
      <c r="F17" s="1076">
        <v>0.50363710015409757</v>
      </c>
      <c r="G17" s="1075">
        <v>705.53991830065274</v>
      </c>
      <c r="H17" s="1076">
        <v>0.41578549895915623</v>
      </c>
      <c r="I17" s="1070"/>
      <c r="J17" s="1070"/>
      <c r="K17" s="1070"/>
      <c r="L17" s="1070"/>
      <c r="M17" s="1070"/>
      <c r="N17" s="1070"/>
      <c r="O17" s="1070"/>
    </row>
    <row r="18" spans="1:15" ht="15" customHeight="1" x14ac:dyDescent="0.35">
      <c r="B18" s="1074" t="s">
        <v>40</v>
      </c>
      <c r="C18" s="1075">
        <v>128.815</v>
      </c>
      <c r="D18" s="1076">
        <v>0.31634952295758045</v>
      </c>
      <c r="E18" s="1075">
        <v>800</v>
      </c>
      <c r="F18" s="1076">
        <v>0</v>
      </c>
      <c r="G18" s="1075">
        <v>971.37941176470588</v>
      </c>
      <c r="H18" s="1076">
        <v>0.42487502482751327</v>
      </c>
      <c r="I18" s="1070"/>
      <c r="J18" s="1070"/>
      <c r="K18" s="1070"/>
      <c r="L18" s="1070"/>
      <c r="M18" s="1070"/>
      <c r="N18" s="1070"/>
      <c r="O18" s="1070"/>
    </row>
    <row r="19" spans="1:15" ht="15" customHeight="1" x14ac:dyDescent="0.35">
      <c r="B19" s="1074" t="s">
        <v>41</v>
      </c>
      <c r="C19" s="1075">
        <v>208.29857142857142</v>
      </c>
      <c r="D19" s="1076">
        <v>0.42998324261293536</v>
      </c>
      <c r="E19" s="1075">
        <v>597.11333333333334</v>
      </c>
      <c r="F19" s="1076">
        <v>0.4238375288858276</v>
      </c>
      <c r="G19" s="1075">
        <v>830.3813333333328</v>
      </c>
      <c r="H19" s="1076">
        <v>0.4680170885224354</v>
      </c>
      <c r="I19" s="1070"/>
      <c r="J19" s="1070"/>
      <c r="K19" s="1070"/>
      <c r="L19" s="1070"/>
      <c r="M19" s="1070"/>
      <c r="N19" s="1070"/>
      <c r="O19" s="1070"/>
    </row>
    <row r="20" spans="1:15" ht="15" customHeight="1" x14ac:dyDescent="0.35">
      <c r="B20" s="1074" t="s">
        <v>3</v>
      </c>
      <c r="C20" s="1075">
        <v>301.42528571428574</v>
      </c>
      <c r="D20" s="1076">
        <v>5.2272997840381953E-2</v>
      </c>
      <c r="E20" s="1075">
        <v>1315.3964935064935</v>
      </c>
      <c r="F20" s="1076">
        <v>0.30599989665957644</v>
      </c>
      <c r="G20" s="1075">
        <v>1459.3325301204818</v>
      </c>
      <c r="H20" s="1076">
        <v>0.19942211326471165</v>
      </c>
      <c r="I20" s="1070"/>
      <c r="J20" s="1070"/>
      <c r="K20" s="1070"/>
      <c r="L20" s="1070"/>
      <c r="M20" s="1070"/>
      <c r="N20" s="1070"/>
      <c r="O20" s="1070"/>
    </row>
    <row r="21" spans="1:15" ht="15" customHeight="1" x14ac:dyDescent="0.35">
      <c r="B21" s="1074" t="s">
        <v>2</v>
      </c>
      <c r="C21" s="1075" t="s">
        <v>364</v>
      </c>
      <c r="D21" s="1076" t="s">
        <v>364</v>
      </c>
      <c r="E21" s="1075" t="s">
        <v>364</v>
      </c>
      <c r="F21" s="1076" t="s">
        <v>364</v>
      </c>
      <c r="G21" s="1075" t="s">
        <v>364</v>
      </c>
      <c r="H21" s="1076" t="s">
        <v>364</v>
      </c>
      <c r="I21" s="1070"/>
      <c r="J21" s="1070"/>
      <c r="K21" s="1070"/>
      <c r="L21" s="1070"/>
      <c r="M21" s="1070"/>
      <c r="N21" s="1070"/>
      <c r="O21" s="1070"/>
    </row>
    <row r="22" spans="1:15" ht="15" customHeight="1" x14ac:dyDescent="0.35">
      <c r="B22" s="1074" t="s">
        <v>35</v>
      </c>
      <c r="C22" s="1075">
        <v>1125</v>
      </c>
      <c r="D22" s="1076">
        <v>1.0370899457402698</v>
      </c>
      <c r="E22" s="1075">
        <v>1813.8043749999999</v>
      </c>
      <c r="F22" s="1076">
        <v>0.15535708506179813</v>
      </c>
      <c r="G22" s="1075">
        <v>1854.1237349397593</v>
      </c>
      <c r="H22" s="1076">
        <v>0.1511454053727091</v>
      </c>
      <c r="I22" s="1070"/>
      <c r="J22" s="1070"/>
      <c r="K22" s="1070"/>
      <c r="L22" s="1070"/>
      <c r="M22" s="1070"/>
      <c r="N22" s="1070"/>
      <c r="O22" s="1070"/>
    </row>
    <row r="23" spans="1:15" ht="15" customHeight="1" x14ac:dyDescent="0.35">
      <c r="B23" s="1074" t="s">
        <v>42</v>
      </c>
      <c r="C23" s="1075">
        <v>313.5</v>
      </c>
      <c r="D23" s="1076">
        <v>0</v>
      </c>
      <c r="E23" s="1075">
        <v>528.46866666666676</v>
      </c>
      <c r="F23" s="1076">
        <v>0.32929546052297259</v>
      </c>
      <c r="G23" s="1075">
        <v>546.74477611940279</v>
      </c>
      <c r="H23" s="1076">
        <v>0.30480913359274953</v>
      </c>
      <c r="I23" s="1070"/>
      <c r="J23" s="1070"/>
      <c r="K23" s="1070"/>
      <c r="L23" s="1070"/>
      <c r="M23" s="1070"/>
      <c r="N23" s="1070"/>
      <c r="O23" s="1070"/>
    </row>
    <row r="24" spans="1:15" ht="15" customHeight="1" x14ac:dyDescent="0.35">
      <c r="B24" s="1074" t="s">
        <v>43</v>
      </c>
      <c r="C24" s="1075">
        <v>233.93</v>
      </c>
      <c r="D24" s="1076">
        <v>0</v>
      </c>
      <c r="E24" s="1075" t="s">
        <v>364</v>
      </c>
      <c r="F24" s="1076" t="s">
        <v>364</v>
      </c>
      <c r="G24" s="1075">
        <v>338.44499999999999</v>
      </c>
      <c r="H24" s="1076">
        <v>1.2819620613932949</v>
      </c>
      <c r="I24" s="1070"/>
      <c r="J24" s="1070"/>
      <c r="K24" s="1070"/>
      <c r="L24" s="1070"/>
      <c r="M24" s="1070"/>
      <c r="N24" s="1070"/>
      <c r="O24" s="1070"/>
    </row>
    <row r="25" spans="1:15" ht="15" customHeight="1" x14ac:dyDescent="0.35">
      <c r="B25" s="1074" t="s">
        <v>44</v>
      </c>
      <c r="C25" s="1075">
        <v>574.82357142857143</v>
      </c>
      <c r="D25" s="1076">
        <v>0.14931761392332446</v>
      </c>
      <c r="E25" s="1075">
        <v>981.66941176470573</v>
      </c>
      <c r="F25" s="1076">
        <v>0.46510318730355121</v>
      </c>
      <c r="G25" s="1075">
        <v>1046.71</v>
      </c>
      <c r="H25" s="1076">
        <v>0.38756867766335168</v>
      </c>
      <c r="I25" s="1070"/>
      <c r="J25" s="1070"/>
      <c r="K25" s="1070"/>
      <c r="L25" s="1070"/>
      <c r="M25" s="1070"/>
      <c r="N25" s="1070"/>
      <c r="O25" s="1070"/>
    </row>
    <row r="26" spans="1:15" ht="15" customHeight="1" x14ac:dyDescent="0.35">
      <c r="B26" s="1074" t="s">
        <v>45</v>
      </c>
      <c r="C26" s="1075">
        <v>291.24054587688744</v>
      </c>
      <c r="D26" s="1076">
        <v>0.18327108922408059</v>
      </c>
      <c r="E26" s="1075">
        <v>503.17596917148313</v>
      </c>
      <c r="F26" s="1076">
        <v>0.29990895104485205</v>
      </c>
      <c r="G26" s="1075">
        <v>799.06631710988552</v>
      </c>
      <c r="H26" s="1076">
        <v>0.30255455736151254</v>
      </c>
      <c r="I26" s="1070"/>
      <c r="J26" s="1070"/>
      <c r="K26" s="1070"/>
      <c r="L26" s="1070"/>
      <c r="M26" s="1070"/>
      <c r="N26" s="1070"/>
      <c r="O26" s="1070"/>
    </row>
    <row r="27" spans="1:15" ht="15" customHeight="1" x14ac:dyDescent="0.35">
      <c r="B27" s="1074" t="s">
        <v>46</v>
      </c>
      <c r="C27" s="1075" t="s">
        <v>364</v>
      </c>
      <c r="D27" s="1076" t="s">
        <v>364</v>
      </c>
      <c r="E27" s="1075" t="s">
        <v>364</v>
      </c>
      <c r="F27" s="1076" t="s">
        <v>364</v>
      </c>
      <c r="G27" s="1075" t="s">
        <v>364</v>
      </c>
      <c r="H27" s="1076" t="s">
        <v>364</v>
      </c>
      <c r="I27" s="1070"/>
      <c r="J27" s="1070"/>
      <c r="K27" s="1070"/>
      <c r="L27" s="1070"/>
      <c r="M27" s="1070"/>
      <c r="N27" s="1070"/>
      <c r="O27" s="1070"/>
    </row>
    <row r="28" spans="1:15" ht="15" customHeight="1" x14ac:dyDescent="0.35">
      <c r="B28" s="1077" t="s">
        <v>1</v>
      </c>
      <c r="C28" s="1078" t="s">
        <v>364</v>
      </c>
      <c r="D28" s="1079" t="s">
        <v>364</v>
      </c>
      <c r="E28" s="1078" t="s">
        <v>364</v>
      </c>
      <c r="F28" s="1079" t="s">
        <v>364</v>
      </c>
      <c r="G28" s="1078" t="s">
        <v>364</v>
      </c>
      <c r="H28" s="1079" t="s">
        <v>364</v>
      </c>
      <c r="I28" s="1070"/>
      <c r="J28" s="1070"/>
      <c r="K28" s="1070"/>
      <c r="L28" s="1070"/>
      <c r="M28" s="1070"/>
      <c r="N28" s="1070"/>
      <c r="O28" s="1070"/>
    </row>
    <row r="29" spans="1:15" ht="15" customHeight="1" x14ac:dyDescent="0.35">
      <c r="B29" s="1307" t="s">
        <v>0</v>
      </c>
      <c r="C29" s="1308">
        <v>298.40862554389594</v>
      </c>
      <c r="D29" s="1309">
        <v>0.32185958743722887</v>
      </c>
      <c r="E29" s="1308">
        <v>552.07089701896939</v>
      </c>
      <c r="F29" s="1309">
        <v>0.50062030634227928</v>
      </c>
      <c r="G29" s="1308">
        <v>824.30639416553765</v>
      </c>
      <c r="H29" s="1309">
        <v>0.41000390800109476</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189</v>
      </c>
      <c r="C31" s="1080"/>
      <c r="D31" s="1080"/>
      <c r="E31" s="1080"/>
      <c r="F31" s="1080"/>
      <c r="G31" s="1080"/>
      <c r="H31" s="1080"/>
      <c r="I31" s="1081"/>
      <c r="J31" s="1081"/>
      <c r="K31" s="1081"/>
      <c r="L31" s="1081"/>
      <c r="M31" s="1081"/>
      <c r="N31" s="1081"/>
      <c r="O31" s="1081"/>
    </row>
    <row r="32" spans="1:15" ht="47.5" customHeight="1" x14ac:dyDescent="0.35">
      <c r="B32" s="1650" t="s">
        <v>289</v>
      </c>
      <c r="C32" s="1650"/>
      <c r="D32" s="1650"/>
      <c r="E32" s="1650"/>
      <c r="F32" s="1650"/>
      <c r="G32" s="1650"/>
      <c r="H32" s="1650"/>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7" orientation="landscape" horizontalDpi="300" verticalDpi="300" r:id="rId1"/>
  <headerFooter alignWithMargins="0"/>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Hoja76">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67</v>
      </c>
      <c r="C1" s="700" t="s">
        <v>194</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499" t="s">
        <v>456</v>
      </c>
      <c r="C6" s="1499"/>
      <c r="D6" s="1499"/>
      <c r="E6" s="1499"/>
      <c r="F6" s="1499"/>
      <c r="G6" s="1499"/>
      <c r="H6" s="1499"/>
      <c r="I6" s="1499"/>
      <c r="J6" s="1016"/>
      <c r="K6" s="1016"/>
      <c r="L6" s="1016"/>
      <c r="M6" s="1067"/>
      <c r="N6" s="1067"/>
      <c r="O6" s="1067"/>
      <c r="P6" s="1067"/>
      <c r="Q6" s="1067"/>
      <c r="R6" s="1067"/>
    </row>
    <row r="7" spans="1:18" s="621" customFormat="1" ht="15.75" customHeight="1" x14ac:dyDescent="0.25">
      <c r="A7" s="1015"/>
      <c r="B7" s="1638" t="str">
        <f>porsaad!$B$6</f>
        <v>Situación a 30 de noviembre de 2024</v>
      </c>
      <c r="C7" s="1638"/>
      <c r="D7" s="1638"/>
      <c r="E7" s="1638"/>
      <c r="F7" s="1638"/>
      <c r="G7" s="1638"/>
      <c r="H7" s="1638"/>
      <c r="I7" s="1638"/>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651" t="s">
        <v>12</v>
      </c>
      <c r="C9" s="1653" t="s">
        <v>48</v>
      </c>
      <c r="D9" s="1653"/>
      <c r="E9" s="1654" t="s">
        <v>33</v>
      </c>
      <c r="F9" s="1655"/>
      <c r="G9" s="1656" t="s">
        <v>32</v>
      </c>
      <c r="H9" s="1657"/>
      <c r="I9" s="1070"/>
      <c r="J9" s="1070"/>
      <c r="K9" s="1070"/>
      <c r="L9" s="1070"/>
      <c r="M9" s="1070"/>
      <c r="N9" s="1070"/>
      <c r="O9" s="1070"/>
    </row>
    <row r="10" spans="1:18" ht="46.5" customHeight="1" x14ac:dyDescent="0.35">
      <c r="B10" s="1652"/>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35">
      <c r="B11" s="1071" t="s">
        <v>8</v>
      </c>
      <c r="C11" s="1072" t="s">
        <v>364</v>
      </c>
      <c r="D11" s="1073" t="s">
        <v>364</v>
      </c>
      <c r="E11" s="1072" t="s">
        <v>364</v>
      </c>
      <c r="F11" s="1073" t="s">
        <v>364</v>
      </c>
      <c r="G11" s="1072" t="s">
        <v>364</v>
      </c>
      <c r="H11" s="1073" t="s">
        <v>364</v>
      </c>
      <c r="I11" s="1070"/>
      <c r="J11" s="1070"/>
      <c r="K11" s="1070"/>
      <c r="L11" s="1070"/>
      <c r="M11" s="1070"/>
      <c r="N11" s="1070"/>
      <c r="O11" s="1070"/>
    </row>
    <row r="12" spans="1:18" ht="15" customHeight="1" x14ac:dyDescent="0.35">
      <c r="B12" s="1074" t="s">
        <v>7</v>
      </c>
      <c r="C12" s="1075" t="s">
        <v>364</v>
      </c>
      <c r="D12" s="1076" t="s">
        <v>364</v>
      </c>
      <c r="E12" s="1075">
        <v>150</v>
      </c>
      <c r="F12" s="1076">
        <v>0</v>
      </c>
      <c r="G12" s="1075">
        <v>290</v>
      </c>
      <c r="H12" s="1076">
        <v>0</v>
      </c>
      <c r="I12" s="1070"/>
      <c r="J12" s="1070"/>
      <c r="K12" s="1070"/>
      <c r="L12" s="1070"/>
      <c r="M12" s="1070"/>
      <c r="N12" s="1070"/>
      <c r="O12" s="1070"/>
    </row>
    <row r="13" spans="1:18" ht="15" customHeight="1" x14ac:dyDescent="0.35">
      <c r="B13" s="1074" t="s">
        <v>37</v>
      </c>
      <c r="C13" s="1075">
        <v>167.10471544715446</v>
      </c>
      <c r="D13" s="1076">
        <v>0.18579407414937088</v>
      </c>
      <c r="E13" s="1075">
        <v>262.95968421052578</v>
      </c>
      <c r="F13" s="1076">
        <v>0.25221256979350154</v>
      </c>
      <c r="G13" s="1075">
        <v>419.42891891891935</v>
      </c>
      <c r="H13" s="1076">
        <v>0.21560476177836066</v>
      </c>
      <c r="I13" s="1070"/>
      <c r="J13" s="1070"/>
      <c r="K13" s="1070"/>
      <c r="L13" s="1070"/>
      <c r="M13" s="1070"/>
      <c r="N13" s="1070"/>
      <c r="O13" s="1070"/>
    </row>
    <row r="14" spans="1:18" ht="15" customHeight="1" x14ac:dyDescent="0.35">
      <c r="B14" s="1074" t="s">
        <v>38</v>
      </c>
      <c r="C14" s="1075" t="s">
        <v>364</v>
      </c>
      <c r="D14" s="1076" t="s">
        <v>364</v>
      </c>
      <c r="E14" s="1075" t="s">
        <v>364</v>
      </c>
      <c r="F14" s="1076" t="s">
        <v>364</v>
      </c>
      <c r="G14" s="1075" t="s">
        <v>364</v>
      </c>
      <c r="H14" s="1076" t="s">
        <v>364</v>
      </c>
      <c r="I14" s="1070"/>
      <c r="J14" s="1070"/>
      <c r="K14" s="1070"/>
      <c r="L14" s="1070"/>
      <c r="M14" s="1070"/>
      <c r="N14" s="1070"/>
      <c r="O14" s="1070"/>
    </row>
    <row r="15" spans="1:18" ht="15" customHeight="1" x14ac:dyDescent="0.35">
      <c r="B15" s="1074" t="s">
        <v>6</v>
      </c>
      <c r="C15" s="1075">
        <v>222.03991172761985</v>
      </c>
      <c r="D15" s="1076">
        <v>0.5375756861024068</v>
      </c>
      <c r="E15" s="1075">
        <v>320.38875040051869</v>
      </c>
      <c r="F15" s="1076">
        <v>0.51981386021746956</v>
      </c>
      <c r="G15" s="1075">
        <v>540.33894576787077</v>
      </c>
      <c r="H15" s="1076">
        <v>0.47638395828076119</v>
      </c>
      <c r="I15" s="1070"/>
      <c r="J15" s="1070"/>
      <c r="K15" s="1070"/>
      <c r="L15" s="1070"/>
      <c r="M15" s="1070"/>
      <c r="N15" s="1070"/>
      <c r="O15" s="1070"/>
    </row>
    <row r="16" spans="1:18" ht="15" customHeight="1" x14ac:dyDescent="0.35">
      <c r="B16" s="1074" t="s">
        <v>5</v>
      </c>
      <c r="C16" s="1075" t="s">
        <v>364</v>
      </c>
      <c r="D16" s="1076" t="s">
        <v>364</v>
      </c>
      <c r="E16" s="1075" t="s">
        <v>364</v>
      </c>
      <c r="F16" s="1076" t="s">
        <v>364</v>
      </c>
      <c r="G16" s="1075" t="s">
        <v>364</v>
      </c>
      <c r="H16" s="1076" t="s">
        <v>364</v>
      </c>
      <c r="I16" s="1070"/>
      <c r="J16" s="1070"/>
      <c r="K16" s="1070"/>
      <c r="L16" s="1070"/>
      <c r="M16" s="1070"/>
      <c r="N16" s="1070"/>
      <c r="O16" s="1070"/>
    </row>
    <row r="17" spans="1:15" ht="15" customHeight="1" x14ac:dyDescent="0.35">
      <c r="B17" s="1074" t="s">
        <v>4</v>
      </c>
      <c r="C17" s="1075">
        <v>246.46142298288484</v>
      </c>
      <c r="D17" s="1076">
        <v>0.44032412254366354</v>
      </c>
      <c r="E17" s="1075">
        <v>404.35340742996283</v>
      </c>
      <c r="F17" s="1076">
        <v>0.51964669159483212</v>
      </c>
      <c r="G17" s="1075">
        <v>595.98391573033746</v>
      </c>
      <c r="H17" s="1076">
        <v>0.44681515314064196</v>
      </c>
      <c r="I17" s="1070"/>
      <c r="J17" s="1070"/>
      <c r="K17" s="1070"/>
      <c r="L17" s="1070"/>
      <c r="M17" s="1070"/>
      <c r="N17" s="1070"/>
      <c r="O17" s="1070"/>
    </row>
    <row r="18" spans="1:15" ht="15" customHeight="1" x14ac:dyDescent="0.35">
      <c r="B18" s="1074" t="s">
        <v>40</v>
      </c>
      <c r="C18" s="1075">
        <v>177.91767019667165</v>
      </c>
      <c r="D18" s="1076">
        <v>0.39209589622552538</v>
      </c>
      <c r="E18" s="1075">
        <v>292.47474226804093</v>
      </c>
      <c r="F18" s="1076">
        <v>0.44236764825872288</v>
      </c>
      <c r="G18" s="1075">
        <v>474.84634831460687</v>
      </c>
      <c r="H18" s="1076">
        <v>0.50410962666901016</v>
      </c>
      <c r="I18" s="1070"/>
      <c r="J18" s="1070"/>
      <c r="K18" s="1070"/>
      <c r="L18" s="1070"/>
      <c r="M18" s="1070"/>
      <c r="N18" s="1070"/>
      <c r="O18" s="1070"/>
    </row>
    <row r="19" spans="1:15" ht="15" customHeight="1" x14ac:dyDescent="0.35">
      <c r="B19" s="1074" t="s">
        <v>41</v>
      </c>
      <c r="C19" s="1075">
        <v>220.61221329687385</v>
      </c>
      <c r="D19" s="1076">
        <v>0.14242628734060314</v>
      </c>
      <c r="E19" s="1075">
        <v>291.53842075256421</v>
      </c>
      <c r="F19" s="1076">
        <v>0.18580478369488715</v>
      </c>
      <c r="G19" s="1075">
        <v>507.19062724014151</v>
      </c>
      <c r="H19" s="1076">
        <v>0.18910054277313287</v>
      </c>
      <c r="I19" s="1070"/>
      <c r="J19" s="1070"/>
      <c r="K19" s="1070"/>
      <c r="L19" s="1070"/>
      <c r="M19" s="1070"/>
      <c r="N19" s="1070"/>
      <c r="O19" s="1070"/>
    </row>
    <row r="20" spans="1:15" ht="15" customHeight="1" x14ac:dyDescent="0.35">
      <c r="B20" s="1074" t="s">
        <v>3</v>
      </c>
      <c r="C20" s="1075">
        <v>289.77204034582132</v>
      </c>
      <c r="D20" s="1076">
        <v>0.14311057250212264</v>
      </c>
      <c r="E20" s="1075">
        <v>463.50931409649934</v>
      </c>
      <c r="F20" s="1076">
        <v>0.19982845572054123</v>
      </c>
      <c r="G20" s="1075">
        <v>807.56232239098483</v>
      </c>
      <c r="H20" s="1076">
        <v>0.1829805986007601</v>
      </c>
      <c r="I20" s="1070"/>
      <c r="J20" s="1070"/>
      <c r="K20" s="1070"/>
      <c r="L20" s="1070"/>
      <c r="M20" s="1070"/>
      <c r="N20" s="1070"/>
      <c r="O20" s="1070"/>
    </row>
    <row r="21" spans="1:15" ht="15" customHeight="1" x14ac:dyDescent="0.35">
      <c r="B21" s="1074" t="s">
        <v>2</v>
      </c>
      <c r="C21" s="1075">
        <v>195.86976957873742</v>
      </c>
      <c r="D21" s="1076">
        <v>0.33126038804732294</v>
      </c>
      <c r="E21" s="1075">
        <v>346.82050756902265</v>
      </c>
      <c r="F21" s="1076">
        <v>0.27416358949514097</v>
      </c>
      <c r="G21" s="1075">
        <v>608.06529609280051</v>
      </c>
      <c r="H21" s="1076">
        <v>0.25929061804209064</v>
      </c>
      <c r="I21" s="1070"/>
      <c r="J21" s="1070"/>
      <c r="K21" s="1070"/>
      <c r="L21" s="1070"/>
      <c r="M21" s="1070"/>
      <c r="N21" s="1070"/>
      <c r="O21" s="1070"/>
    </row>
    <row r="22" spans="1:15" ht="15" customHeight="1" x14ac:dyDescent="0.35">
      <c r="B22" s="1074" t="s">
        <v>35</v>
      </c>
      <c r="C22" s="1075">
        <v>197.05122106481562</v>
      </c>
      <c r="D22" s="1076">
        <v>0.40842966999833008</v>
      </c>
      <c r="E22" s="1075">
        <v>267.02049443757755</v>
      </c>
      <c r="F22" s="1076">
        <v>0.41083557868345766</v>
      </c>
      <c r="G22" s="1075">
        <v>421.00884259259146</v>
      </c>
      <c r="H22" s="1076">
        <v>0.45300552494146307</v>
      </c>
      <c r="I22" s="1070"/>
      <c r="J22" s="1070"/>
      <c r="K22" s="1070"/>
      <c r="L22" s="1070"/>
      <c r="M22" s="1070"/>
      <c r="N22" s="1070"/>
      <c r="O22" s="1070"/>
    </row>
    <row r="23" spans="1:15" ht="15" customHeight="1" x14ac:dyDescent="0.35">
      <c r="B23" s="1074" t="s">
        <v>42</v>
      </c>
      <c r="C23" s="1075">
        <v>305.05397007042251</v>
      </c>
      <c r="D23" s="1076">
        <v>5.0591788421910644E-2</v>
      </c>
      <c r="E23" s="1075">
        <v>326.06318051575863</v>
      </c>
      <c r="F23" s="1076">
        <v>0.1444269192378792</v>
      </c>
      <c r="G23" s="1075">
        <v>478.84267968749356</v>
      </c>
      <c r="H23" s="1076">
        <v>0.25411588934201323</v>
      </c>
      <c r="I23" s="1070"/>
      <c r="J23" s="1070"/>
      <c r="K23" s="1070"/>
      <c r="L23" s="1070"/>
      <c r="M23" s="1070"/>
      <c r="N23" s="1070"/>
      <c r="O23" s="1070"/>
    </row>
    <row r="24" spans="1:15" ht="15" customHeight="1" x14ac:dyDescent="0.35">
      <c r="B24" s="1074" t="s">
        <v>43</v>
      </c>
      <c r="C24" s="1075">
        <v>132.36333333333334</v>
      </c>
      <c r="D24" s="1076">
        <v>0.19869637640261226</v>
      </c>
      <c r="E24" s="1075" t="s">
        <v>364</v>
      </c>
      <c r="F24" s="1076" t="s">
        <v>364</v>
      </c>
      <c r="G24" s="1075" t="s">
        <v>364</v>
      </c>
      <c r="H24" s="1076" t="s">
        <v>364</v>
      </c>
      <c r="I24" s="1070"/>
      <c r="J24" s="1070"/>
      <c r="K24" s="1070"/>
      <c r="L24" s="1070"/>
      <c r="M24" s="1070"/>
      <c r="N24" s="1070"/>
      <c r="O24" s="1070"/>
    </row>
    <row r="25" spans="1:15" ht="15" customHeight="1" x14ac:dyDescent="0.35">
      <c r="B25" s="1074" t="s">
        <v>44</v>
      </c>
      <c r="C25" s="1075">
        <v>233.13920833333339</v>
      </c>
      <c r="D25" s="1076">
        <v>0.30563590265314133</v>
      </c>
      <c r="E25" s="1075">
        <v>498.43238993710639</v>
      </c>
      <c r="F25" s="1076">
        <v>0.26454091646908834</v>
      </c>
      <c r="G25" s="1075">
        <v>580.84757510729719</v>
      </c>
      <c r="H25" s="1076">
        <v>0.2577618181488508</v>
      </c>
      <c r="I25" s="1070"/>
      <c r="J25" s="1070"/>
      <c r="K25" s="1070"/>
      <c r="L25" s="1070"/>
      <c r="M25" s="1070"/>
      <c r="N25" s="1070"/>
      <c r="O25" s="1070"/>
    </row>
    <row r="26" spans="1:15" ht="15" customHeight="1" x14ac:dyDescent="0.35">
      <c r="B26" s="1074" t="s">
        <v>45</v>
      </c>
      <c r="C26" s="1075" t="s">
        <v>364</v>
      </c>
      <c r="D26" s="1076" t="s">
        <v>364</v>
      </c>
      <c r="E26" s="1075" t="s">
        <v>364</v>
      </c>
      <c r="F26" s="1076" t="s">
        <v>364</v>
      </c>
      <c r="G26" s="1075" t="s">
        <v>364</v>
      </c>
      <c r="H26" s="1076" t="s">
        <v>364</v>
      </c>
      <c r="I26" s="1070"/>
      <c r="J26" s="1070"/>
      <c r="K26" s="1070"/>
      <c r="L26" s="1070"/>
      <c r="M26" s="1070"/>
      <c r="N26" s="1070"/>
      <c r="O26" s="1070"/>
    </row>
    <row r="27" spans="1:15" ht="15" customHeight="1" x14ac:dyDescent="0.35">
      <c r="B27" s="1074" t="s">
        <v>46</v>
      </c>
      <c r="C27" s="1075" t="s">
        <v>364</v>
      </c>
      <c r="D27" s="1076" t="s">
        <v>364</v>
      </c>
      <c r="E27" s="1075" t="s">
        <v>364</v>
      </c>
      <c r="F27" s="1076" t="s">
        <v>364</v>
      </c>
      <c r="G27" s="1075" t="s">
        <v>364</v>
      </c>
      <c r="H27" s="1076" t="s">
        <v>364</v>
      </c>
      <c r="I27" s="1070"/>
      <c r="J27" s="1070"/>
      <c r="K27" s="1070"/>
      <c r="L27" s="1070"/>
      <c r="M27" s="1070"/>
      <c r="N27" s="1070"/>
      <c r="O27" s="1070"/>
    </row>
    <row r="28" spans="1:15" ht="15" customHeight="1" x14ac:dyDescent="0.35">
      <c r="B28" s="1077" t="s">
        <v>1</v>
      </c>
      <c r="C28" s="1078">
        <v>282.14999999999998</v>
      </c>
      <c r="D28" s="1079">
        <v>0</v>
      </c>
      <c r="E28" s="1078">
        <v>291.05499999999995</v>
      </c>
      <c r="F28" s="1079">
        <v>0.10036103530541426</v>
      </c>
      <c r="G28" s="1078" t="s">
        <v>364</v>
      </c>
      <c r="H28" s="1079" t="s">
        <v>364</v>
      </c>
      <c r="I28" s="1070"/>
      <c r="J28" s="1070"/>
      <c r="K28" s="1070"/>
      <c r="L28" s="1070"/>
      <c r="M28" s="1070"/>
      <c r="N28" s="1070"/>
      <c r="O28" s="1070"/>
    </row>
    <row r="29" spans="1:15" ht="15" customHeight="1" x14ac:dyDescent="0.35">
      <c r="B29" s="1307" t="s">
        <v>0</v>
      </c>
      <c r="C29" s="1308">
        <v>235.48700284283339</v>
      </c>
      <c r="D29" s="1309">
        <v>0.36599533815605784</v>
      </c>
      <c r="E29" s="1308">
        <v>371.56161589069637</v>
      </c>
      <c r="F29" s="1309">
        <v>0.39588485865691248</v>
      </c>
      <c r="G29" s="1308">
        <v>599.67898664897166</v>
      </c>
      <c r="H29" s="1309">
        <v>0.36628559236514019</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189</v>
      </c>
      <c r="C31" s="1080"/>
      <c r="D31" s="1080"/>
      <c r="E31" s="1080"/>
      <c r="F31" s="1080"/>
      <c r="G31" s="1080"/>
      <c r="H31" s="1080"/>
      <c r="I31" s="1081"/>
      <c r="J31" s="1081"/>
      <c r="K31" s="1081"/>
      <c r="L31" s="1081"/>
      <c r="M31" s="1081"/>
      <c r="N31" s="1081"/>
      <c r="O31" s="1081"/>
    </row>
    <row r="32" spans="1:15" ht="48.65" customHeight="1" x14ac:dyDescent="0.35">
      <c r="B32" s="1650" t="s">
        <v>289</v>
      </c>
      <c r="C32" s="1650"/>
      <c r="D32" s="1650"/>
      <c r="E32" s="1650"/>
      <c r="F32" s="1650"/>
      <c r="G32" s="1650"/>
      <c r="H32" s="1650"/>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7" orientation="landscape" horizontalDpi="300" verticalDpi="3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111">
    <tabColor theme="0"/>
    <pageSetUpPr fitToPage="1"/>
  </sheetPr>
  <dimension ref="A1:AB28"/>
  <sheetViews>
    <sheetView zoomScaleNormal="100" workbookViewId="0"/>
  </sheetViews>
  <sheetFormatPr baseColWidth="10" defaultColWidth="11.453125" defaultRowHeight="14.5" x14ac:dyDescent="0.35"/>
  <cols>
    <col min="1" max="1" width="1.81640625" style="220" customWidth="1"/>
    <col min="2" max="2" width="24.54296875" style="220" customWidth="1"/>
    <col min="3" max="3" width="1" style="220" customWidth="1"/>
    <col min="4" max="10" width="10.81640625" style="220" customWidth="1"/>
    <col min="11" max="11" width="7.1796875" style="220" customWidth="1"/>
    <col min="12" max="12" width="1.1796875" style="220" customWidth="1"/>
    <col min="13" max="13" width="7.1796875" style="220" customWidth="1"/>
    <col min="14" max="14" width="7.7265625" style="220" customWidth="1"/>
    <col min="15" max="22" width="8.26953125" style="220" customWidth="1"/>
    <col min="23" max="24" width="7.7265625" style="220" customWidth="1"/>
    <col min="25" max="25" width="11.453125" style="220" customWidth="1"/>
    <col min="26" max="26" width="11.453125" style="220"/>
    <col min="27" max="27" width="11.81640625" style="220" bestFit="1" customWidth="1"/>
    <col min="28" max="16384" width="11.453125" style="220"/>
  </cols>
  <sheetData>
    <row r="1" spans="1:26" x14ac:dyDescent="0.35">
      <c r="A1" s="219"/>
      <c r="B1" s="219"/>
      <c r="J1" s="221"/>
      <c r="K1" s="221"/>
    </row>
    <row r="2" spans="1:26" ht="48.75" customHeight="1" x14ac:dyDescent="0.35">
      <c r="A2" s="219"/>
      <c r="B2" s="219"/>
      <c r="J2" s="221"/>
      <c r="K2" s="221"/>
    </row>
    <row r="3" spans="1:26" ht="24" customHeight="1" x14ac:dyDescent="0.35">
      <c r="A3" s="219"/>
      <c r="B3" s="1367" t="s">
        <v>369</v>
      </c>
      <c r="C3" s="1367"/>
      <c r="D3" s="1367"/>
      <c r="E3" s="1367"/>
      <c r="F3" s="1367"/>
      <c r="G3" s="1367"/>
      <c r="H3" s="1367"/>
      <c r="I3" s="1367"/>
      <c r="J3" s="1367"/>
      <c r="K3" s="1367"/>
      <c r="L3" s="1367"/>
      <c r="M3" s="1367"/>
      <c r="N3" s="1367"/>
      <c r="O3" s="1367"/>
      <c r="P3" s="1367"/>
      <c r="Q3" s="1367"/>
      <c r="R3" s="1367"/>
      <c r="S3" s="1367"/>
      <c r="T3" s="1367"/>
      <c r="U3" s="1367"/>
      <c r="V3" s="1367"/>
      <c r="W3" s="1367"/>
    </row>
    <row r="5" spans="1:26" x14ac:dyDescent="0.35">
      <c r="B5" s="219"/>
      <c r="C5" s="219"/>
      <c r="D5" s="1368" t="s">
        <v>366</v>
      </c>
      <c r="E5" s="1368"/>
      <c r="F5" s="1368"/>
      <c r="G5" s="1368"/>
      <c r="H5" s="1368"/>
      <c r="I5" s="1368"/>
      <c r="J5" s="1368"/>
      <c r="K5" s="1368"/>
      <c r="L5" s="219"/>
      <c r="M5" s="1369" t="s">
        <v>340</v>
      </c>
      <c r="N5" s="1369"/>
      <c r="O5" s="1369"/>
      <c r="P5" s="1369"/>
      <c r="Q5" s="1369"/>
      <c r="R5" s="1369"/>
      <c r="S5" s="1369"/>
      <c r="T5" s="1369"/>
      <c r="U5" s="1369"/>
      <c r="V5" s="1369"/>
      <c r="W5" s="1369"/>
      <c r="X5" s="1369"/>
    </row>
    <row r="6" spans="1:26" ht="21" customHeight="1" x14ac:dyDescent="0.35">
      <c r="B6" s="219"/>
      <c r="C6" s="219"/>
      <c r="D6" s="1369"/>
      <c r="E6" s="1369"/>
      <c r="F6" s="1369"/>
      <c r="G6" s="1369"/>
      <c r="H6" s="1369"/>
      <c r="I6" s="1369"/>
      <c r="J6" s="1369"/>
      <c r="K6" s="1369"/>
      <c r="L6" s="219"/>
      <c r="M6" s="1370">
        <v>43830</v>
      </c>
      <c r="N6" s="1371"/>
      <c r="O6" s="1372">
        <v>44196</v>
      </c>
      <c r="P6" s="1373"/>
      <c r="Q6" s="1372">
        <v>44561</v>
      </c>
      <c r="R6" s="1373"/>
      <c r="S6" s="1376">
        <v>44926</v>
      </c>
      <c r="T6" s="1377"/>
      <c r="U6" s="1374">
        <v>45291</v>
      </c>
      <c r="V6" s="1378"/>
      <c r="W6" s="1374" t="str">
        <f>EVO_sol!W6</f>
        <v>30/11/20224</v>
      </c>
      <c r="X6" s="1375"/>
    </row>
    <row r="7" spans="1:26" x14ac:dyDescent="0.35">
      <c r="B7" s="225"/>
      <c r="C7" s="219"/>
      <c r="D7" s="226">
        <v>43465</v>
      </c>
      <c r="E7" s="227">
        <v>43830</v>
      </c>
      <c r="F7" s="228">
        <v>44196</v>
      </c>
      <c r="G7" s="228">
        <v>44561</v>
      </c>
      <c r="H7" s="228">
        <v>44926</v>
      </c>
      <c r="I7" s="228">
        <v>45291</v>
      </c>
      <c r="J7" s="228" t="str">
        <f>EVO!J7</f>
        <v>30/11/20224</v>
      </c>
      <c r="K7" s="229"/>
      <c r="L7" s="219"/>
      <c r="M7" s="230" t="s">
        <v>28</v>
      </c>
      <c r="N7" s="231" t="s">
        <v>341</v>
      </c>
      <c r="O7" s="232" t="s">
        <v>28</v>
      </c>
      <c r="P7" s="233" t="s">
        <v>341</v>
      </c>
      <c r="Q7" s="231" t="s">
        <v>28</v>
      </c>
      <c r="R7" s="232" t="s">
        <v>341</v>
      </c>
      <c r="S7" s="232" t="s">
        <v>28</v>
      </c>
      <c r="T7" s="232" t="s">
        <v>341</v>
      </c>
      <c r="U7" s="232" t="s">
        <v>28</v>
      </c>
      <c r="V7" s="227" t="s">
        <v>341</v>
      </c>
      <c r="W7" s="231" t="s">
        <v>28</v>
      </c>
      <c r="X7" s="229" t="s">
        <v>341</v>
      </c>
    </row>
    <row r="8" spans="1:26" ht="8.25" customHeight="1" x14ac:dyDescent="0.35">
      <c r="B8" s="225"/>
      <c r="C8" s="219"/>
      <c r="D8" s="234"/>
      <c r="E8" s="234"/>
      <c r="F8" s="234"/>
      <c r="G8" s="297"/>
      <c r="H8" s="297"/>
      <c r="I8" s="297"/>
      <c r="J8" s="234"/>
      <c r="K8" s="234"/>
      <c r="L8" s="219"/>
    </row>
    <row r="9" spans="1:26" ht="15" customHeight="1" x14ac:dyDescent="0.35">
      <c r="B9" s="298" t="s">
        <v>8</v>
      </c>
      <c r="C9" s="219"/>
      <c r="D9" s="299">
        <v>212243</v>
      </c>
      <c r="E9" s="300">
        <v>220375</v>
      </c>
      <c r="F9" s="300">
        <v>228555</v>
      </c>
      <c r="G9" s="254">
        <v>257227</v>
      </c>
      <c r="H9" s="254">
        <v>270632</v>
      </c>
      <c r="I9" s="254">
        <v>286600</v>
      </c>
      <c r="J9" s="301">
        <v>291702</v>
      </c>
      <c r="K9" s="302"/>
      <c r="L9" s="222"/>
      <c r="M9" s="278">
        <v>3.8314573389935047E-2</v>
      </c>
      <c r="N9" s="279">
        <v>8132</v>
      </c>
      <c r="O9" s="280">
        <v>3.7118547929665402E-2</v>
      </c>
      <c r="P9" s="279">
        <v>8180</v>
      </c>
      <c r="Q9" s="280">
        <f t="shared" ref="Q9:Q27" si="0">G9/F9-1</f>
        <v>0.12544901664807151</v>
      </c>
      <c r="R9" s="279">
        <f t="shared" ref="R9:R27" si="1">G9-F9</f>
        <v>28672</v>
      </c>
      <c r="S9" s="280">
        <f>H9/G9-1</f>
        <v>5.2113502859342242E-2</v>
      </c>
      <c r="T9" s="279">
        <f>H9-G9</f>
        <v>13405</v>
      </c>
      <c r="U9" s="280">
        <f>I9/H9-1</f>
        <v>5.9002630878831841E-2</v>
      </c>
      <c r="V9" s="279">
        <f>I9-H9</f>
        <v>15968</v>
      </c>
      <c r="W9" s="280">
        <v>3.490702930146905E-2</v>
      </c>
      <c r="X9" s="279">
        <v>9839</v>
      </c>
    </row>
    <row r="10" spans="1:26" x14ac:dyDescent="0.35">
      <c r="B10" s="303" t="s">
        <v>7</v>
      </c>
      <c r="C10" s="219"/>
      <c r="D10" s="253">
        <v>29146</v>
      </c>
      <c r="E10" s="254">
        <v>32952</v>
      </c>
      <c r="F10" s="254">
        <v>31533</v>
      </c>
      <c r="G10" s="254">
        <v>35145</v>
      </c>
      <c r="H10" s="254">
        <v>37547</v>
      </c>
      <c r="I10" s="254">
        <v>40334</v>
      </c>
      <c r="J10" s="257">
        <v>44856</v>
      </c>
      <c r="K10" s="304"/>
      <c r="L10" s="219"/>
      <c r="M10" s="256">
        <v>0.13058395663212785</v>
      </c>
      <c r="N10" s="257">
        <v>3806</v>
      </c>
      <c r="O10" s="258">
        <v>-4.3062636562272383E-2</v>
      </c>
      <c r="P10" s="257">
        <v>-1419</v>
      </c>
      <c r="Q10" s="258">
        <f t="shared" si="0"/>
        <v>0.11454666539815439</v>
      </c>
      <c r="R10" s="257">
        <f t="shared" si="1"/>
        <v>3612</v>
      </c>
      <c r="S10" s="258">
        <f t="shared" ref="S10:S27" si="2">H10/G10-1</f>
        <v>6.8345426091904971E-2</v>
      </c>
      <c r="T10" s="257">
        <f t="shared" ref="T10:T27" si="3">H10-G10</f>
        <v>2402</v>
      </c>
      <c r="U10" s="258">
        <f t="shared" ref="U10:U26" si="4">I10/H10-1</f>
        <v>7.4226968865688248E-2</v>
      </c>
      <c r="V10" s="257">
        <f t="shared" ref="V10:V26" si="5">I10-H10</f>
        <v>2787</v>
      </c>
      <c r="W10" s="258">
        <v>0.11801799556342063</v>
      </c>
      <c r="X10" s="257">
        <v>4735</v>
      </c>
    </row>
    <row r="11" spans="1:26" x14ac:dyDescent="0.35">
      <c r="B11" s="303" t="s">
        <v>37</v>
      </c>
      <c r="C11" s="219"/>
      <c r="D11" s="253">
        <v>22049</v>
      </c>
      <c r="E11" s="254">
        <v>21083</v>
      </c>
      <c r="F11" s="254">
        <v>24199</v>
      </c>
      <c r="G11" s="254">
        <v>27700</v>
      </c>
      <c r="H11" s="254">
        <v>28977</v>
      </c>
      <c r="I11" s="254">
        <v>31214</v>
      </c>
      <c r="J11" s="257">
        <v>32810</v>
      </c>
      <c r="L11" s="222"/>
      <c r="M11" s="256">
        <v>-4.3811510726110003E-2</v>
      </c>
      <c r="N11" s="257">
        <v>-966</v>
      </c>
      <c r="O11" s="258">
        <v>0.14779680311151155</v>
      </c>
      <c r="P11" s="257">
        <v>3116</v>
      </c>
      <c r="Q11" s="258">
        <f t="shared" si="0"/>
        <v>0.14467539980990951</v>
      </c>
      <c r="R11" s="257">
        <f t="shared" si="1"/>
        <v>3501</v>
      </c>
      <c r="S11" s="258">
        <f t="shared" si="2"/>
        <v>4.6101083032491053E-2</v>
      </c>
      <c r="T11" s="257">
        <f t="shared" si="3"/>
        <v>1277</v>
      </c>
      <c r="U11" s="258">
        <f t="shared" si="4"/>
        <v>7.7199157952859254E-2</v>
      </c>
      <c r="V11" s="257">
        <f t="shared" si="5"/>
        <v>2237</v>
      </c>
      <c r="W11" s="258">
        <v>6.3567700735842392E-2</v>
      </c>
      <c r="X11" s="257">
        <v>1961</v>
      </c>
    </row>
    <row r="12" spans="1:26" x14ac:dyDescent="0.35">
      <c r="B12" s="303" t="s">
        <v>38</v>
      </c>
      <c r="C12" s="219"/>
      <c r="D12" s="253">
        <v>17328</v>
      </c>
      <c r="E12" s="254">
        <v>20674</v>
      </c>
      <c r="F12" s="254">
        <v>23074</v>
      </c>
      <c r="G12" s="254">
        <v>24476</v>
      </c>
      <c r="H12" s="254">
        <v>26198</v>
      </c>
      <c r="I12" s="254">
        <v>29233</v>
      </c>
      <c r="J12" s="257">
        <v>31849</v>
      </c>
      <c r="L12" s="222"/>
      <c r="M12" s="256">
        <v>0.19309787626962138</v>
      </c>
      <c r="N12" s="257">
        <v>3346</v>
      </c>
      <c r="O12" s="258">
        <v>0.11608783979878101</v>
      </c>
      <c r="P12" s="257">
        <v>2400</v>
      </c>
      <c r="Q12" s="258">
        <f t="shared" si="0"/>
        <v>6.0761029730432625E-2</v>
      </c>
      <c r="R12" s="257">
        <f t="shared" si="1"/>
        <v>1402</v>
      </c>
      <c r="S12" s="258">
        <f t="shared" si="2"/>
        <v>7.0354633109985354E-2</v>
      </c>
      <c r="T12" s="257">
        <f t="shared" si="3"/>
        <v>1722</v>
      </c>
      <c r="U12" s="258">
        <f t="shared" si="4"/>
        <v>0.1158485380563401</v>
      </c>
      <c r="V12" s="257">
        <f t="shared" si="5"/>
        <v>3035</v>
      </c>
      <c r="W12" s="258">
        <v>9.3790782333951439E-2</v>
      </c>
      <c r="X12" s="257">
        <v>2731</v>
      </c>
    </row>
    <row r="13" spans="1:26" x14ac:dyDescent="0.35">
      <c r="B13" s="303" t="s">
        <v>6</v>
      </c>
      <c r="C13" s="219"/>
      <c r="D13" s="253">
        <v>21638</v>
      </c>
      <c r="E13" s="254">
        <v>23390</v>
      </c>
      <c r="F13" s="254">
        <v>25070</v>
      </c>
      <c r="G13" s="254">
        <v>26787</v>
      </c>
      <c r="H13" s="254">
        <v>34697</v>
      </c>
      <c r="I13" s="254">
        <v>40697</v>
      </c>
      <c r="J13" s="257">
        <v>44273</v>
      </c>
      <c r="K13" s="304"/>
      <c r="L13" s="219"/>
      <c r="M13" s="256">
        <v>8.0968666235326836E-2</v>
      </c>
      <c r="N13" s="257">
        <v>1752</v>
      </c>
      <c r="O13" s="258">
        <v>7.1825566481402259E-2</v>
      </c>
      <c r="P13" s="257">
        <v>1680</v>
      </c>
      <c r="Q13" s="258">
        <f t="shared" si="0"/>
        <v>6.8488232947746308E-2</v>
      </c>
      <c r="R13" s="257">
        <f t="shared" si="1"/>
        <v>1717</v>
      </c>
      <c r="S13" s="258">
        <f t="shared" si="2"/>
        <v>0.29529249262702062</v>
      </c>
      <c r="T13" s="257">
        <f t="shared" si="3"/>
        <v>7910</v>
      </c>
      <c r="U13" s="258">
        <f t="shared" si="4"/>
        <v>0.17292561316540334</v>
      </c>
      <c r="V13" s="257">
        <f t="shared" si="5"/>
        <v>6000</v>
      </c>
      <c r="W13" s="258">
        <v>9.7414669211511207E-2</v>
      </c>
      <c r="X13" s="257">
        <v>3930</v>
      </c>
      <c r="Z13" s="224"/>
    </row>
    <row r="14" spans="1:26" x14ac:dyDescent="0.35">
      <c r="B14" s="303" t="s">
        <v>5</v>
      </c>
      <c r="C14" s="219"/>
      <c r="D14" s="253">
        <v>15734</v>
      </c>
      <c r="E14" s="254">
        <v>17179</v>
      </c>
      <c r="F14" s="254">
        <v>17123</v>
      </c>
      <c r="G14" s="254">
        <v>17369</v>
      </c>
      <c r="H14" s="254">
        <v>17553</v>
      </c>
      <c r="I14" s="254">
        <v>17166</v>
      </c>
      <c r="J14" s="257">
        <v>18285</v>
      </c>
      <c r="L14" s="222"/>
      <c r="M14" s="256">
        <v>9.1839328841998302E-2</v>
      </c>
      <c r="N14" s="257">
        <v>1445</v>
      </c>
      <c r="O14" s="258">
        <v>-3.2597939344548577E-3</v>
      </c>
      <c r="P14" s="257">
        <v>-56</v>
      </c>
      <c r="Q14" s="258">
        <f t="shared" si="0"/>
        <v>1.4366641359574883E-2</v>
      </c>
      <c r="R14" s="257">
        <f t="shared" si="1"/>
        <v>246</v>
      </c>
      <c r="S14" s="258">
        <f t="shared" si="2"/>
        <v>1.0593586274396882E-2</v>
      </c>
      <c r="T14" s="257">
        <f t="shared" si="3"/>
        <v>184</v>
      </c>
      <c r="U14" s="258">
        <f t="shared" si="4"/>
        <v>-2.204751324559906E-2</v>
      </c>
      <c r="V14" s="257">
        <f t="shared" si="5"/>
        <v>-387</v>
      </c>
      <c r="W14" s="258">
        <v>5.8037264205531791E-2</v>
      </c>
      <c r="X14" s="257">
        <v>1003</v>
      </c>
      <c r="Z14" s="224"/>
    </row>
    <row r="15" spans="1:26" x14ac:dyDescent="0.35">
      <c r="B15" s="303" t="s">
        <v>4</v>
      </c>
      <c r="C15" s="219"/>
      <c r="D15" s="253">
        <v>93374</v>
      </c>
      <c r="E15" s="254">
        <v>104776</v>
      </c>
      <c r="F15" s="254">
        <v>105589</v>
      </c>
      <c r="G15" s="254">
        <v>108712</v>
      </c>
      <c r="H15" s="254">
        <v>114173</v>
      </c>
      <c r="I15" s="254">
        <v>122589</v>
      </c>
      <c r="J15" s="257">
        <v>125746</v>
      </c>
      <c r="L15" s="222"/>
      <c r="M15" s="256">
        <v>0.12211108017221073</v>
      </c>
      <c r="N15" s="257">
        <v>11402</v>
      </c>
      <c r="O15" s="258">
        <v>7.7594105520348844E-3</v>
      </c>
      <c r="P15" s="257">
        <v>813</v>
      </c>
      <c r="Q15" s="258">
        <f t="shared" si="0"/>
        <v>2.9576944568089569E-2</v>
      </c>
      <c r="R15" s="257">
        <f t="shared" si="1"/>
        <v>3123</v>
      </c>
      <c r="S15" s="258">
        <f t="shared" si="2"/>
        <v>5.0233644859813076E-2</v>
      </c>
      <c r="T15" s="257">
        <f t="shared" si="3"/>
        <v>5461</v>
      </c>
      <c r="U15" s="258">
        <f t="shared" si="4"/>
        <v>7.3712699149536265E-2</v>
      </c>
      <c r="V15" s="257">
        <f t="shared" si="5"/>
        <v>8416</v>
      </c>
      <c r="W15" s="258">
        <v>3.2829838438098058E-2</v>
      </c>
      <c r="X15" s="257">
        <v>3997</v>
      </c>
      <c r="Z15" s="224"/>
    </row>
    <row r="16" spans="1:26" x14ac:dyDescent="0.35">
      <c r="B16" s="303" t="s">
        <v>40</v>
      </c>
      <c r="C16" s="219"/>
      <c r="D16" s="253">
        <v>57838</v>
      </c>
      <c r="E16" s="254">
        <v>62182</v>
      </c>
      <c r="F16" s="254">
        <v>59849</v>
      </c>
      <c r="G16" s="254">
        <v>63814</v>
      </c>
      <c r="H16" s="254">
        <v>67338</v>
      </c>
      <c r="I16" s="254">
        <v>72357</v>
      </c>
      <c r="J16" s="257">
        <v>76774</v>
      </c>
      <c r="L16" s="222"/>
      <c r="M16" s="256">
        <v>7.5106331477575283E-2</v>
      </c>
      <c r="N16" s="257">
        <v>4344</v>
      </c>
      <c r="O16" s="258">
        <v>-3.7518896143578506E-2</v>
      </c>
      <c r="P16" s="257">
        <v>-2333</v>
      </c>
      <c r="Q16" s="258">
        <f t="shared" si="0"/>
        <v>6.6250062657688513E-2</v>
      </c>
      <c r="R16" s="257">
        <f t="shared" si="1"/>
        <v>3965</v>
      </c>
      <c r="S16" s="258">
        <f t="shared" si="2"/>
        <v>5.5222991819976697E-2</v>
      </c>
      <c r="T16" s="257">
        <f t="shared" si="3"/>
        <v>3524</v>
      </c>
      <c r="U16" s="258">
        <f t="shared" si="4"/>
        <v>7.4534438207253029E-2</v>
      </c>
      <c r="V16" s="257">
        <f t="shared" si="5"/>
        <v>5019</v>
      </c>
      <c r="W16" s="258">
        <v>6.8888703255088668E-2</v>
      </c>
      <c r="X16" s="257">
        <v>4948</v>
      </c>
      <c r="Z16" s="224"/>
    </row>
    <row r="17" spans="2:28" x14ac:dyDescent="0.35">
      <c r="B17" s="303" t="s">
        <v>41</v>
      </c>
      <c r="C17" s="219"/>
      <c r="D17" s="253">
        <v>155037</v>
      </c>
      <c r="E17" s="254">
        <v>163730</v>
      </c>
      <c r="F17" s="254">
        <v>156934</v>
      </c>
      <c r="G17" s="254">
        <v>166875</v>
      </c>
      <c r="H17" s="254">
        <v>187874</v>
      </c>
      <c r="I17" s="254">
        <v>201720</v>
      </c>
      <c r="J17" s="257">
        <v>227099</v>
      </c>
      <c r="L17" s="222"/>
      <c r="M17" s="256">
        <v>5.6070486400020547E-2</v>
      </c>
      <c r="N17" s="257">
        <v>8693</v>
      </c>
      <c r="O17" s="258">
        <v>-4.1507359677517841E-2</v>
      </c>
      <c r="P17" s="257">
        <v>-6796</v>
      </c>
      <c r="Q17" s="258">
        <f t="shared" si="0"/>
        <v>6.3345100488103379E-2</v>
      </c>
      <c r="R17" s="257">
        <f t="shared" si="1"/>
        <v>9941</v>
      </c>
      <c r="S17" s="258">
        <f t="shared" si="2"/>
        <v>0.12583670411985026</v>
      </c>
      <c r="T17" s="257">
        <f t="shared" si="3"/>
        <v>20999</v>
      </c>
      <c r="U17" s="258">
        <f t="shared" si="4"/>
        <v>7.3698329731628709E-2</v>
      </c>
      <c r="V17" s="257">
        <f t="shared" si="5"/>
        <v>13846</v>
      </c>
      <c r="W17" s="258">
        <v>0.12278507297393504</v>
      </c>
      <c r="X17" s="257">
        <v>24835</v>
      </c>
      <c r="Z17" s="224"/>
    </row>
    <row r="18" spans="2:28" x14ac:dyDescent="0.35">
      <c r="B18" s="303" t="s">
        <v>3</v>
      </c>
      <c r="C18" s="219"/>
      <c r="D18" s="253">
        <v>74354</v>
      </c>
      <c r="E18" s="254">
        <v>88242</v>
      </c>
      <c r="F18" s="254">
        <v>102104</v>
      </c>
      <c r="G18" s="254">
        <v>117265</v>
      </c>
      <c r="H18" s="254">
        <v>133839</v>
      </c>
      <c r="I18" s="254">
        <v>146290</v>
      </c>
      <c r="J18" s="257">
        <v>163267</v>
      </c>
      <c r="L18" s="222"/>
      <c r="M18" s="256">
        <v>0.18678215025418932</v>
      </c>
      <c r="N18" s="257">
        <v>13888</v>
      </c>
      <c r="O18" s="258">
        <v>0.15709072777135602</v>
      </c>
      <c r="P18" s="257">
        <v>13862</v>
      </c>
      <c r="Q18" s="258">
        <f>G18/F18-1</f>
        <v>0.14848585755700072</v>
      </c>
      <c r="R18" s="257">
        <f>G18-F18</f>
        <v>15161</v>
      </c>
      <c r="S18" s="258">
        <f t="shared" si="2"/>
        <v>0.14133799513921463</v>
      </c>
      <c r="T18" s="257">
        <f t="shared" si="3"/>
        <v>16574</v>
      </c>
      <c r="U18" s="258">
        <f t="shared" si="4"/>
        <v>9.3029684919941014E-2</v>
      </c>
      <c r="V18" s="257">
        <f t="shared" si="5"/>
        <v>12451</v>
      </c>
      <c r="W18" s="258">
        <v>0.13246953228502667</v>
      </c>
      <c r="X18" s="257">
        <v>19098</v>
      </c>
      <c r="Z18" s="224"/>
    </row>
    <row r="19" spans="2:28" x14ac:dyDescent="0.35">
      <c r="B19" s="303" t="s">
        <v>2</v>
      </c>
      <c r="C19" s="219"/>
      <c r="D19" s="253">
        <v>29189</v>
      </c>
      <c r="E19" s="254">
        <v>28237</v>
      </c>
      <c r="F19" s="254">
        <v>29065</v>
      </c>
      <c r="G19" s="254">
        <v>31070</v>
      </c>
      <c r="H19" s="254">
        <v>32795</v>
      </c>
      <c r="I19" s="254">
        <v>35293</v>
      </c>
      <c r="J19" s="257">
        <v>37195</v>
      </c>
      <c r="L19" s="222"/>
      <c r="M19" s="256">
        <v>-3.2615026208503206E-2</v>
      </c>
      <c r="N19" s="257">
        <v>-952</v>
      </c>
      <c r="O19" s="258">
        <v>2.9323228388284939E-2</v>
      </c>
      <c r="P19" s="257">
        <v>828</v>
      </c>
      <c r="Q19" s="258">
        <f t="shared" si="0"/>
        <v>6.8983313263375257E-2</v>
      </c>
      <c r="R19" s="257">
        <f t="shared" si="1"/>
        <v>2005</v>
      </c>
      <c r="S19" s="258">
        <f t="shared" si="2"/>
        <v>5.551979401351792E-2</v>
      </c>
      <c r="T19" s="257">
        <f t="shared" si="3"/>
        <v>1725</v>
      </c>
      <c r="U19" s="258">
        <f t="shared" si="4"/>
        <v>7.6170147888397599E-2</v>
      </c>
      <c r="V19" s="257">
        <f t="shared" si="5"/>
        <v>2498</v>
      </c>
      <c r="W19" s="258">
        <v>6.029076396807298E-2</v>
      </c>
      <c r="X19" s="257">
        <v>2115</v>
      </c>
      <c r="Z19" s="224"/>
    </row>
    <row r="20" spans="2:28" x14ac:dyDescent="0.35">
      <c r="B20" s="303" t="s">
        <v>35</v>
      </c>
      <c r="C20" s="219"/>
      <c r="D20" s="253">
        <v>60099</v>
      </c>
      <c r="E20" s="254">
        <v>61636</v>
      </c>
      <c r="F20" s="254">
        <v>62544</v>
      </c>
      <c r="G20" s="254">
        <v>65061</v>
      </c>
      <c r="H20" s="254">
        <v>68103</v>
      </c>
      <c r="I20" s="254">
        <v>73691</v>
      </c>
      <c r="J20" s="257">
        <v>77075</v>
      </c>
      <c r="L20" s="222"/>
      <c r="M20" s="256">
        <v>2.5574468793158056E-2</v>
      </c>
      <c r="N20" s="257">
        <v>1537</v>
      </c>
      <c r="O20" s="258">
        <v>1.4731650334220303E-2</v>
      </c>
      <c r="P20" s="257">
        <v>908</v>
      </c>
      <c r="Q20" s="258">
        <f t="shared" si="0"/>
        <v>4.0243668457405901E-2</v>
      </c>
      <c r="R20" s="257">
        <f t="shared" si="1"/>
        <v>2517</v>
      </c>
      <c r="S20" s="258">
        <f t="shared" si="2"/>
        <v>4.6756121178586296E-2</v>
      </c>
      <c r="T20" s="257">
        <f t="shared" si="3"/>
        <v>3042</v>
      </c>
      <c r="U20" s="258">
        <f t="shared" si="4"/>
        <v>8.2052185659956312E-2</v>
      </c>
      <c r="V20" s="257">
        <f t="shared" si="5"/>
        <v>5588</v>
      </c>
      <c r="W20" s="258">
        <v>4.8896328352521667E-2</v>
      </c>
      <c r="X20" s="257">
        <v>3593</v>
      </c>
      <c r="Z20" s="224"/>
    </row>
    <row r="21" spans="2:28" x14ac:dyDescent="0.35">
      <c r="B21" s="303" t="s">
        <v>42</v>
      </c>
      <c r="C21" s="219"/>
      <c r="D21" s="253">
        <v>141699</v>
      </c>
      <c r="E21" s="254">
        <v>143622</v>
      </c>
      <c r="F21" s="254">
        <v>133442</v>
      </c>
      <c r="G21" s="254">
        <v>152686</v>
      </c>
      <c r="H21" s="254">
        <v>163762</v>
      </c>
      <c r="I21" s="254">
        <v>177795</v>
      </c>
      <c r="J21" s="257">
        <v>189638</v>
      </c>
      <c r="L21" s="222"/>
      <c r="M21" s="256">
        <v>1.3571020261258004E-2</v>
      </c>
      <c r="N21" s="257">
        <v>1923</v>
      </c>
      <c r="O21" s="258">
        <v>-7.0880505772096147E-2</v>
      </c>
      <c r="P21" s="257">
        <v>-10180</v>
      </c>
      <c r="Q21" s="258">
        <f t="shared" si="0"/>
        <v>0.14421246683952571</v>
      </c>
      <c r="R21" s="257">
        <f t="shared" si="1"/>
        <v>19244</v>
      </c>
      <c r="S21" s="258">
        <f t="shared" si="2"/>
        <v>7.2541031921721677E-2</v>
      </c>
      <c r="T21" s="257">
        <f t="shared" si="3"/>
        <v>11076</v>
      </c>
      <c r="U21" s="258">
        <f t="shared" si="4"/>
        <v>8.5691430246333189E-2</v>
      </c>
      <c r="V21" s="257">
        <f t="shared" si="5"/>
        <v>14033</v>
      </c>
      <c r="W21" s="258">
        <v>7.416239485683529E-2</v>
      </c>
      <c r="X21" s="257">
        <v>13093</v>
      </c>
      <c r="Z21" s="224"/>
    </row>
    <row r="22" spans="2:28" x14ac:dyDescent="0.35">
      <c r="B22" s="303" t="s">
        <v>43</v>
      </c>
      <c r="C22" s="219"/>
      <c r="D22" s="253">
        <v>34999</v>
      </c>
      <c r="E22" s="254">
        <v>35054</v>
      </c>
      <c r="F22" s="254">
        <v>35294</v>
      </c>
      <c r="G22" s="254">
        <v>37047</v>
      </c>
      <c r="H22" s="254">
        <v>37762</v>
      </c>
      <c r="I22" s="254">
        <v>40484</v>
      </c>
      <c r="J22" s="257">
        <v>44420</v>
      </c>
      <c r="L22" s="222"/>
      <c r="M22" s="256">
        <v>1.571473470670659E-3</v>
      </c>
      <c r="N22" s="257">
        <v>55</v>
      </c>
      <c r="O22" s="258">
        <v>6.8465795629599757E-3</v>
      </c>
      <c r="P22" s="257">
        <v>240</v>
      </c>
      <c r="Q22" s="258">
        <f t="shared" si="0"/>
        <v>4.9668498894996249E-2</v>
      </c>
      <c r="R22" s="257">
        <f t="shared" si="1"/>
        <v>1753</v>
      </c>
      <c r="S22" s="258">
        <f t="shared" si="2"/>
        <v>1.9299808351553427E-2</v>
      </c>
      <c r="T22" s="257">
        <f t="shared" si="3"/>
        <v>715</v>
      </c>
      <c r="U22" s="258">
        <f t="shared" si="4"/>
        <v>7.2083046448810917E-2</v>
      </c>
      <c r="V22" s="257">
        <f t="shared" si="5"/>
        <v>2722</v>
      </c>
      <c r="W22" s="258">
        <v>0.10360248447204978</v>
      </c>
      <c r="X22" s="257">
        <v>4170</v>
      </c>
      <c r="Z22" s="224"/>
    </row>
    <row r="23" spans="2:28" x14ac:dyDescent="0.35">
      <c r="B23" s="303" t="s">
        <v>44</v>
      </c>
      <c r="C23" s="219"/>
      <c r="D23" s="253">
        <v>13668</v>
      </c>
      <c r="E23" s="254">
        <v>13801</v>
      </c>
      <c r="F23" s="254">
        <v>13661</v>
      </c>
      <c r="G23" s="254">
        <v>14164</v>
      </c>
      <c r="H23" s="254">
        <v>15245</v>
      </c>
      <c r="I23" s="254">
        <v>16142</v>
      </c>
      <c r="J23" s="257">
        <v>16137</v>
      </c>
      <c r="K23" s="304"/>
      <c r="L23" s="219"/>
      <c r="M23" s="256">
        <v>9.7307579748318052E-3</v>
      </c>
      <c r="N23" s="257">
        <v>133</v>
      </c>
      <c r="O23" s="258">
        <v>-1.0144192449822453E-2</v>
      </c>
      <c r="P23" s="257">
        <v>-140</v>
      </c>
      <c r="Q23" s="258">
        <f t="shared" si="0"/>
        <v>3.6820144938145116E-2</v>
      </c>
      <c r="R23" s="257">
        <f t="shared" si="1"/>
        <v>503</v>
      </c>
      <c r="S23" s="258">
        <f t="shared" si="2"/>
        <v>7.6320248517367961E-2</v>
      </c>
      <c r="T23" s="257">
        <f t="shared" si="3"/>
        <v>1081</v>
      </c>
      <c r="U23" s="258">
        <f t="shared" si="4"/>
        <v>5.8838963594621152E-2</v>
      </c>
      <c r="V23" s="257">
        <f t="shared" si="5"/>
        <v>897</v>
      </c>
      <c r="W23" s="258">
        <v>4.5443227091632732E-3</v>
      </c>
      <c r="X23" s="257">
        <v>73</v>
      </c>
      <c r="Z23" s="224"/>
    </row>
    <row r="24" spans="2:28" x14ac:dyDescent="0.35">
      <c r="B24" s="303" t="s">
        <v>45</v>
      </c>
      <c r="C24" s="219"/>
      <c r="D24" s="253">
        <v>65017</v>
      </c>
      <c r="E24" s="254">
        <v>67062</v>
      </c>
      <c r="F24" s="254">
        <v>65757</v>
      </c>
      <c r="G24" s="254">
        <v>65741</v>
      </c>
      <c r="H24" s="254">
        <v>65206</v>
      </c>
      <c r="I24" s="254">
        <v>67674</v>
      </c>
      <c r="J24" s="257">
        <v>70589</v>
      </c>
      <c r="L24" s="222"/>
      <c r="M24" s="256">
        <v>3.1453312210652618E-2</v>
      </c>
      <c r="N24" s="257">
        <v>2045</v>
      </c>
      <c r="O24" s="258">
        <v>-1.9459604545047915E-2</v>
      </c>
      <c r="P24" s="257">
        <v>-1305</v>
      </c>
      <c r="Q24" s="258">
        <f t="shared" si="0"/>
        <v>-2.4332010280270211E-4</v>
      </c>
      <c r="R24" s="257">
        <f t="shared" si="1"/>
        <v>-16</v>
      </c>
      <c r="S24" s="258">
        <f t="shared" si="2"/>
        <v>-8.137996075508469E-3</v>
      </c>
      <c r="T24" s="257">
        <f t="shared" si="3"/>
        <v>-535</v>
      </c>
      <c r="U24" s="258">
        <f t="shared" si="4"/>
        <v>3.7849277673833726E-2</v>
      </c>
      <c r="V24" s="257">
        <f t="shared" si="5"/>
        <v>2468</v>
      </c>
      <c r="W24" s="258">
        <v>5.0916345337879143E-2</v>
      </c>
      <c r="X24" s="257">
        <v>3420</v>
      </c>
      <c r="Z24" s="224"/>
    </row>
    <row r="25" spans="2:28" x14ac:dyDescent="0.35">
      <c r="B25" s="303" t="s">
        <v>46</v>
      </c>
      <c r="C25" s="219"/>
      <c r="D25" s="253">
        <v>8100</v>
      </c>
      <c r="E25" s="254">
        <v>8282</v>
      </c>
      <c r="F25" s="254">
        <v>7638</v>
      </c>
      <c r="G25" s="254">
        <v>8004</v>
      </c>
      <c r="H25" s="254">
        <v>8548</v>
      </c>
      <c r="I25" s="254">
        <v>9180</v>
      </c>
      <c r="J25" s="257">
        <v>9320</v>
      </c>
      <c r="L25" s="222"/>
      <c r="M25" s="256">
        <v>2.246913580246912E-2</v>
      </c>
      <c r="N25" s="257">
        <v>182</v>
      </c>
      <c r="O25" s="258">
        <v>-7.7758995411736254E-2</v>
      </c>
      <c r="P25" s="257">
        <v>-644</v>
      </c>
      <c r="Q25" s="258">
        <f t="shared" si="0"/>
        <v>4.7918303220738423E-2</v>
      </c>
      <c r="R25" s="257">
        <f t="shared" si="1"/>
        <v>366</v>
      </c>
      <c r="S25" s="258">
        <f t="shared" si="2"/>
        <v>6.7966016991504175E-2</v>
      </c>
      <c r="T25" s="257">
        <f t="shared" si="3"/>
        <v>544</v>
      </c>
      <c r="U25" s="258">
        <f t="shared" si="4"/>
        <v>7.3935423490875118E-2</v>
      </c>
      <c r="V25" s="257">
        <f t="shared" si="5"/>
        <v>632</v>
      </c>
      <c r="W25" s="258">
        <v>1.9247594050743722E-2</v>
      </c>
      <c r="X25" s="257">
        <v>176</v>
      </c>
      <c r="Z25" s="224"/>
    </row>
    <row r="26" spans="2:28" x14ac:dyDescent="0.35">
      <c r="B26" s="305" t="s">
        <v>1</v>
      </c>
      <c r="C26" s="219"/>
      <c r="D26" s="260">
        <v>2763</v>
      </c>
      <c r="E26" s="261">
        <v>2906</v>
      </c>
      <c r="F26" s="261">
        <v>2799</v>
      </c>
      <c r="G26" s="261">
        <v>2999</v>
      </c>
      <c r="H26" s="261">
        <v>3188</v>
      </c>
      <c r="I26" s="261">
        <v>3407</v>
      </c>
      <c r="J26" s="265">
        <v>3690</v>
      </c>
      <c r="L26" s="222"/>
      <c r="M26" s="264">
        <v>5.1755338400289563E-2</v>
      </c>
      <c r="N26" s="265">
        <v>143</v>
      </c>
      <c r="O26" s="266">
        <v>-3.6820371644872729E-2</v>
      </c>
      <c r="P26" s="265">
        <v>-107</v>
      </c>
      <c r="Q26" s="266">
        <f t="shared" si="0"/>
        <v>7.1454090746695176E-2</v>
      </c>
      <c r="R26" s="265">
        <f t="shared" si="1"/>
        <v>200</v>
      </c>
      <c r="S26" s="266">
        <f t="shared" si="2"/>
        <v>6.302100700233404E-2</v>
      </c>
      <c r="T26" s="265">
        <f t="shared" si="3"/>
        <v>189</v>
      </c>
      <c r="U26" s="266">
        <f t="shared" si="4"/>
        <v>6.8695106649937276E-2</v>
      </c>
      <c r="V26" s="265">
        <f t="shared" si="5"/>
        <v>219</v>
      </c>
      <c r="W26" s="266">
        <v>9.2039064812074578E-2</v>
      </c>
      <c r="X26" s="265">
        <v>311</v>
      </c>
      <c r="Z26" s="224"/>
      <c r="AA26" s="224"/>
      <c r="AB26" s="286"/>
    </row>
    <row r="27" spans="2:28" x14ac:dyDescent="0.35">
      <c r="B27" s="235" t="s">
        <v>0</v>
      </c>
      <c r="C27" s="219"/>
      <c r="D27" s="1226">
        <f>SUM(D9:D26)</f>
        <v>1054275</v>
      </c>
      <c r="E27" s="306">
        <f>SUM(E9:E26)</f>
        <v>1115183</v>
      </c>
      <c r="F27" s="307">
        <f>SUM(F9:F26)</f>
        <v>1124230</v>
      </c>
      <c r="G27" s="306">
        <f>SUM(G9:G26)</f>
        <v>1222142</v>
      </c>
      <c r="H27" s="307">
        <v>1313437</v>
      </c>
      <c r="I27" s="306">
        <v>1411866</v>
      </c>
      <c r="J27" s="306">
        <f>SUM(J9:J26)</f>
        <v>1504725</v>
      </c>
      <c r="K27" s="308"/>
      <c r="L27" s="222"/>
      <c r="M27" s="240">
        <f>E27/D27-1</f>
        <v>5.7772402836072212E-2</v>
      </c>
      <c r="N27" s="241">
        <f>E27-D27</f>
        <v>60908</v>
      </c>
      <c r="O27" s="242">
        <f>F27/E27-1</f>
        <v>8.1125698652149136E-3</v>
      </c>
      <c r="P27" s="243">
        <f>F27-E27</f>
        <v>9047</v>
      </c>
      <c r="Q27" s="242">
        <f t="shared" si="0"/>
        <v>8.7092498865890322E-2</v>
      </c>
      <c r="R27" s="237">
        <f t="shared" si="1"/>
        <v>97912</v>
      </c>
      <c r="S27" s="242">
        <f t="shared" si="2"/>
        <v>7.4700812180581222E-2</v>
      </c>
      <c r="T27" s="243">
        <f t="shared" si="3"/>
        <v>91295</v>
      </c>
      <c r="U27" s="309">
        <f t="shared" ref="U27" si="6">I27/H27-1</f>
        <v>7.4940023769697328E-2</v>
      </c>
      <c r="V27" s="237">
        <f t="shared" ref="V27" si="7">I27-H27</f>
        <v>98429</v>
      </c>
      <c r="W27" s="242">
        <v>7.4268739063480638E-2</v>
      </c>
      <c r="X27" s="243">
        <v>104028</v>
      </c>
    </row>
    <row r="28" spans="2:28" x14ac:dyDescent="0.35">
      <c r="D28" s="296"/>
      <c r="F28" s="296"/>
      <c r="H28" s="296"/>
      <c r="I28" s="296"/>
      <c r="K28" s="296"/>
    </row>
  </sheetData>
  <mergeCells count="9">
    <mergeCell ref="B3:W3"/>
    <mergeCell ref="D5:K6"/>
    <mergeCell ref="M5:X5"/>
    <mergeCell ref="M6:N6"/>
    <mergeCell ref="O6:P6"/>
    <mergeCell ref="W6:X6"/>
    <mergeCell ref="Q6:R6"/>
    <mergeCell ref="S6:T6"/>
    <mergeCell ref="U6:V6"/>
  </mergeCells>
  <pageMargins left="0.7" right="0.7" top="0.75" bottom="0.75" header="0.3" footer="0.3"/>
  <pageSetup paperSize="9" scale="64" orientation="landscape" horizontalDpi="300" verticalDpi="300"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500-000005000000}">
          <x14:colorSeries rgb="FF376092"/>
          <x14:colorNegative rgb="FFD00000"/>
          <x14:colorAxis rgb="FF000000"/>
          <x14:colorMarkers rgb="FFD00000"/>
          <x14:colorFirst rgb="FFD00000"/>
          <x14:colorLast rgb="FFD00000"/>
          <x14:colorHigh rgb="FFD00000"/>
          <x14:colorLow rgb="FFD00000"/>
          <x14:sparklines>
            <x14:sparkline>
              <xm:f>EVO_resolPIA!D9:J9</xm:f>
              <xm:sqref>K9</xm:sqref>
            </x14:sparkline>
            <x14:sparkline>
              <xm:f>EVO_resolPIA!D10:J10</xm:f>
              <xm:sqref>K10</xm:sqref>
            </x14:sparkline>
            <x14:sparkline>
              <xm:f>EVO_resolPIA!D11:J11</xm:f>
              <xm:sqref>K11</xm:sqref>
            </x14:sparkline>
            <x14:sparkline>
              <xm:f>EVO_resolPIA!D12:J12</xm:f>
              <xm:sqref>K12</xm:sqref>
            </x14:sparkline>
            <x14:sparkline>
              <xm:f>EVO_resolPIA!D13:J13</xm:f>
              <xm:sqref>K13</xm:sqref>
            </x14:sparkline>
            <x14:sparkline>
              <xm:f>EVO_resolPIA!D14:J14</xm:f>
              <xm:sqref>K14</xm:sqref>
            </x14:sparkline>
            <x14:sparkline>
              <xm:f>EVO_resolPIA!D15:J15</xm:f>
              <xm:sqref>K15</xm:sqref>
            </x14:sparkline>
            <x14:sparkline>
              <xm:f>EVO_resolPIA!D16:J16</xm:f>
              <xm:sqref>K16</xm:sqref>
            </x14:sparkline>
            <x14:sparkline>
              <xm:f>EVO_resolPIA!D17:J17</xm:f>
              <xm:sqref>K17</xm:sqref>
            </x14:sparkline>
            <x14:sparkline>
              <xm:f>EVO_resolPIA!D18:J18</xm:f>
              <xm:sqref>K18</xm:sqref>
            </x14:sparkline>
            <x14:sparkline>
              <xm:f>EVO_resolPIA!D19:J19</xm:f>
              <xm:sqref>K19</xm:sqref>
            </x14:sparkline>
            <x14:sparkline>
              <xm:f>EVO_resolPIA!D20:J20</xm:f>
              <xm:sqref>K20</xm:sqref>
            </x14:sparkline>
            <x14:sparkline>
              <xm:f>EVO_resolPIA!D21:J21</xm:f>
              <xm:sqref>K21</xm:sqref>
            </x14:sparkline>
            <x14:sparkline>
              <xm:f>EVO_resolPIA!D22:J22</xm:f>
              <xm:sqref>K22</xm:sqref>
            </x14:sparkline>
            <x14:sparkline>
              <xm:f>EVO_resolPIA!D23:J23</xm:f>
              <xm:sqref>K23</xm:sqref>
            </x14:sparkline>
            <x14:sparkline>
              <xm:f>EVO_resolPIA!D24:J24</xm:f>
              <xm:sqref>K24</xm:sqref>
            </x14:sparkline>
            <x14:sparkline>
              <xm:f>EVO_resolPIA!D25:J25</xm:f>
              <xm:sqref>K25</xm:sqref>
            </x14:sparkline>
            <x14:sparkline>
              <xm:f>EVO_resolPIA!D26:J26</xm:f>
              <xm:sqref>K26</xm:sqref>
            </x14:sparkline>
            <x14:sparkline>
              <xm:f>EVO_resolPIA!D27:J27</xm:f>
              <xm:sqref>K27</xm:sqref>
            </x14:sparkline>
          </x14:sparklines>
        </x14:sparklineGroup>
      </x14:sparklineGroups>
    </ext>
  </extLst>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Hoja77">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67</v>
      </c>
      <c r="C1" s="700" t="s">
        <v>195</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499" t="s">
        <v>455</v>
      </c>
      <c r="C6" s="1499"/>
      <c r="D6" s="1499"/>
      <c r="E6" s="1499"/>
      <c r="F6" s="1499"/>
      <c r="G6" s="1499"/>
      <c r="H6" s="1499"/>
      <c r="I6" s="1499"/>
      <c r="J6" s="1016"/>
      <c r="K6" s="1016"/>
      <c r="L6" s="1016"/>
      <c r="M6" s="1067"/>
      <c r="N6" s="1067"/>
      <c r="O6" s="1067"/>
      <c r="P6" s="1067"/>
      <c r="Q6" s="1067"/>
      <c r="R6" s="1067"/>
    </row>
    <row r="7" spans="1:18" s="621" customFormat="1" ht="15.75" customHeight="1" x14ac:dyDescent="0.25">
      <c r="A7" s="1015"/>
      <c r="B7" s="1638" t="str">
        <f>porsaad!$B$6</f>
        <v>Situación a 30 de noviembre de 2024</v>
      </c>
      <c r="C7" s="1638"/>
      <c r="D7" s="1638"/>
      <c r="E7" s="1638"/>
      <c r="F7" s="1638"/>
      <c r="G7" s="1638"/>
      <c r="H7" s="1638"/>
      <c r="I7" s="1638"/>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651" t="s">
        <v>12</v>
      </c>
      <c r="C9" s="1653" t="s">
        <v>48</v>
      </c>
      <c r="D9" s="1653"/>
      <c r="E9" s="1654" t="s">
        <v>33</v>
      </c>
      <c r="F9" s="1655"/>
      <c r="G9" s="1656" t="s">
        <v>32</v>
      </c>
      <c r="H9" s="1657"/>
      <c r="I9" s="1070"/>
      <c r="J9" s="1070"/>
      <c r="K9" s="1070"/>
      <c r="L9" s="1070"/>
      <c r="M9" s="1070"/>
      <c r="N9" s="1070"/>
      <c r="O9" s="1070"/>
    </row>
    <row r="10" spans="1:18" ht="46.5" customHeight="1" x14ac:dyDescent="0.35">
      <c r="B10" s="1652"/>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35">
      <c r="B11" s="1071" t="s">
        <v>8</v>
      </c>
      <c r="C11" s="1072">
        <v>259.56666666666666</v>
      </c>
      <c r="D11" s="1073">
        <v>0.1694407084049859</v>
      </c>
      <c r="E11" s="1072">
        <v>467.96899868824892</v>
      </c>
      <c r="F11" s="1073">
        <v>0.34580833360576091</v>
      </c>
      <c r="G11" s="1072">
        <v>588.2321480704893</v>
      </c>
      <c r="H11" s="1073">
        <v>0.17944750967837916</v>
      </c>
      <c r="I11" s="1070"/>
      <c r="J11" s="1070"/>
      <c r="K11" s="1070"/>
      <c r="L11" s="1070"/>
      <c r="M11" s="1070"/>
      <c r="N11" s="1070"/>
      <c r="O11" s="1070"/>
    </row>
    <row r="12" spans="1:18" ht="15" customHeight="1" x14ac:dyDescent="0.35">
      <c r="B12" s="1074" t="s">
        <v>7</v>
      </c>
      <c r="C12" s="1075">
        <v>233.539761904762</v>
      </c>
      <c r="D12" s="1076">
        <v>0.53091967188918276</v>
      </c>
      <c r="E12" s="1075">
        <v>401.56050317942987</v>
      </c>
      <c r="F12" s="1076">
        <v>0.60878325691944402</v>
      </c>
      <c r="G12" s="1075">
        <v>464.90400428839479</v>
      </c>
      <c r="H12" s="1076">
        <v>0.42207596431677585</v>
      </c>
      <c r="I12" s="1070"/>
      <c r="J12" s="1070"/>
      <c r="K12" s="1070"/>
      <c r="L12" s="1070"/>
      <c r="M12" s="1070"/>
      <c r="N12" s="1070"/>
      <c r="O12" s="1070"/>
    </row>
    <row r="13" spans="1:18" ht="15" customHeight="1" x14ac:dyDescent="0.35">
      <c r="B13" s="1074" t="s">
        <v>37</v>
      </c>
      <c r="C13" s="1075">
        <v>342.95333333333338</v>
      </c>
      <c r="D13" s="1076">
        <v>0.33817592542621722</v>
      </c>
      <c r="E13" s="1075">
        <v>403.36979494190263</v>
      </c>
      <c r="F13" s="1076">
        <v>0.4237361361821988</v>
      </c>
      <c r="G13" s="1075">
        <v>442.63540522438217</v>
      </c>
      <c r="H13" s="1076">
        <v>0.43442124641563595</v>
      </c>
      <c r="I13" s="1070"/>
      <c r="J13" s="1070"/>
      <c r="K13" s="1070"/>
      <c r="L13" s="1070"/>
      <c r="M13" s="1070"/>
      <c r="N13" s="1070"/>
      <c r="O13" s="1070"/>
    </row>
    <row r="14" spans="1:18" ht="15" customHeight="1" x14ac:dyDescent="0.35">
      <c r="B14" s="1074" t="s">
        <v>38</v>
      </c>
      <c r="C14" s="1075" t="s">
        <v>364</v>
      </c>
      <c r="D14" s="1076" t="s">
        <v>364</v>
      </c>
      <c r="E14" s="1075">
        <v>576.39868896341477</v>
      </c>
      <c r="F14" s="1076">
        <v>0.22849223134089139</v>
      </c>
      <c r="G14" s="1075">
        <v>544.63970059880296</v>
      </c>
      <c r="H14" s="1076">
        <v>0.30176728199480207</v>
      </c>
      <c r="I14" s="1070"/>
      <c r="J14" s="1070"/>
      <c r="K14" s="1070"/>
      <c r="L14" s="1070"/>
      <c r="M14" s="1070"/>
      <c r="N14" s="1070"/>
      <c r="O14" s="1070"/>
    </row>
    <row r="15" spans="1:18" ht="15" customHeight="1" x14ac:dyDescent="0.35">
      <c r="B15" s="1074" t="s">
        <v>6</v>
      </c>
      <c r="C15" s="1075">
        <v>387.58428571428573</v>
      </c>
      <c r="D15" s="1076">
        <v>0.68499038206327734</v>
      </c>
      <c r="E15" s="1075">
        <v>357.80207756232551</v>
      </c>
      <c r="F15" s="1076">
        <v>0.693492966016241</v>
      </c>
      <c r="G15" s="1075">
        <v>493.40192842942338</v>
      </c>
      <c r="H15" s="1076">
        <v>0.57937177306404941</v>
      </c>
      <c r="I15" s="1070"/>
      <c r="J15" s="1070"/>
      <c r="K15" s="1070"/>
      <c r="L15" s="1070"/>
      <c r="M15" s="1070"/>
      <c r="N15" s="1070"/>
      <c r="O15" s="1070"/>
    </row>
    <row r="16" spans="1:18" ht="15" customHeight="1" x14ac:dyDescent="0.35">
      <c r="B16" s="1074" t="s">
        <v>5</v>
      </c>
      <c r="C16" s="1075">
        <v>475.65800000000002</v>
      </c>
      <c r="D16" s="1076">
        <v>0.37376992398903058</v>
      </c>
      <c r="E16" s="1075">
        <v>492.39162337662344</v>
      </c>
      <c r="F16" s="1076">
        <v>0.51216099119257019</v>
      </c>
      <c r="G16" s="1075">
        <v>506.03337748344364</v>
      </c>
      <c r="H16" s="1076">
        <v>0.49992867972462729</v>
      </c>
      <c r="I16" s="1070"/>
      <c r="J16" s="1070"/>
      <c r="K16" s="1070"/>
      <c r="L16" s="1070"/>
      <c r="M16" s="1070"/>
      <c r="N16" s="1070"/>
      <c r="O16" s="1070"/>
    </row>
    <row r="17" spans="1:15" ht="15" customHeight="1" x14ac:dyDescent="0.35">
      <c r="B17" s="1074" t="s">
        <v>4</v>
      </c>
      <c r="C17" s="1075" t="s">
        <v>364</v>
      </c>
      <c r="D17" s="1076" t="s">
        <v>364</v>
      </c>
      <c r="E17" s="1075">
        <v>427.38575990846397</v>
      </c>
      <c r="F17" s="1076">
        <v>0.66175177862463908</v>
      </c>
      <c r="G17" s="1075">
        <v>581.15748940304525</v>
      </c>
      <c r="H17" s="1076">
        <v>0.55089416692615856</v>
      </c>
      <c r="I17" s="1070"/>
      <c r="J17" s="1070"/>
      <c r="K17" s="1070"/>
      <c r="L17" s="1070"/>
      <c r="M17" s="1070"/>
      <c r="N17" s="1070"/>
      <c r="O17" s="1070"/>
    </row>
    <row r="18" spans="1:15" ht="15" customHeight="1" x14ac:dyDescent="0.35">
      <c r="B18" s="1074" t="s">
        <v>40</v>
      </c>
      <c r="C18" s="1075">
        <v>252.38756146341348</v>
      </c>
      <c r="D18" s="1076">
        <v>0.39233427678756105</v>
      </c>
      <c r="E18" s="1075">
        <v>410.46273629860866</v>
      </c>
      <c r="F18" s="1076">
        <v>0.52552139132852405</v>
      </c>
      <c r="G18" s="1075">
        <v>465.22561265122891</v>
      </c>
      <c r="H18" s="1076">
        <v>0.54973106729541765</v>
      </c>
      <c r="I18" s="1070"/>
      <c r="J18" s="1070"/>
      <c r="K18" s="1070"/>
      <c r="L18" s="1070"/>
      <c r="M18" s="1070"/>
      <c r="N18" s="1070"/>
      <c r="O18" s="1070"/>
    </row>
    <row r="19" spans="1:15" ht="15" customHeight="1" x14ac:dyDescent="0.35">
      <c r="B19" s="1074" t="s">
        <v>41</v>
      </c>
      <c r="C19" s="1075">
        <v>715.60333333333335</v>
      </c>
      <c r="D19" s="1076">
        <v>0.65656373619379582</v>
      </c>
      <c r="E19" s="1075">
        <v>677.05921545669696</v>
      </c>
      <c r="F19" s="1076">
        <v>0.44868164699761892</v>
      </c>
      <c r="G19" s="1075">
        <v>661.61638726689273</v>
      </c>
      <c r="H19" s="1076">
        <v>0.4583811458462031</v>
      </c>
      <c r="I19" s="1070"/>
      <c r="J19" s="1070"/>
      <c r="K19" s="1070"/>
      <c r="L19" s="1070"/>
      <c r="M19" s="1070"/>
      <c r="N19" s="1070"/>
      <c r="O19" s="1070"/>
    </row>
    <row r="20" spans="1:15" ht="15" customHeight="1" x14ac:dyDescent="0.35">
      <c r="B20" s="1074" t="s">
        <v>3</v>
      </c>
      <c r="C20" s="1075">
        <v>1440.0846739130452</v>
      </c>
      <c r="D20" s="1076">
        <v>0.35204112294098333</v>
      </c>
      <c r="E20" s="1075">
        <v>979.79828816920019</v>
      </c>
      <c r="F20" s="1076">
        <v>0.3854460651694494</v>
      </c>
      <c r="G20" s="1075">
        <v>889.45829163923554</v>
      </c>
      <c r="H20" s="1076">
        <v>0.36634914329579626</v>
      </c>
      <c r="I20" s="1070"/>
      <c r="J20" s="1070"/>
      <c r="K20" s="1070"/>
      <c r="L20" s="1070"/>
      <c r="M20" s="1070"/>
      <c r="N20" s="1070"/>
      <c r="O20" s="1070"/>
    </row>
    <row r="21" spans="1:15" ht="15" customHeight="1" x14ac:dyDescent="0.35">
      <c r="B21" s="1074" t="s">
        <v>2</v>
      </c>
      <c r="C21" s="1075">
        <v>304.66666666666669</v>
      </c>
      <c r="D21" s="1076">
        <v>0.55450890337061309</v>
      </c>
      <c r="E21" s="1075">
        <v>362.56089065894264</v>
      </c>
      <c r="F21" s="1076">
        <v>0.48527833708733248</v>
      </c>
      <c r="G21" s="1075">
        <v>472.58485832349481</v>
      </c>
      <c r="H21" s="1076">
        <v>0.46029193544906738</v>
      </c>
      <c r="I21" s="1070"/>
      <c r="J21" s="1070"/>
      <c r="K21" s="1070"/>
      <c r="L21" s="1070"/>
      <c r="M21" s="1070"/>
      <c r="N21" s="1070"/>
      <c r="O21" s="1070"/>
    </row>
    <row r="22" spans="1:15" ht="15" customHeight="1" x14ac:dyDescent="0.35">
      <c r="B22" s="1074" t="s">
        <v>35</v>
      </c>
      <c r="C22" s="1075">
        <v>282.30513513513523</v>
      </c>
      <c r="D22" s="1076">
        <v>0.43197614178616728</v>
      </c>
      <c r="E22" s="1075">
        <v>400.96784743202721</v>
      </c>
      <c r="F22" s="1076">
        <v>0.45482332451551089</v>
      </c>
      <c r="G22" s="1075">
        <v>421.9187248490972</v>
      </c>
      <c r="H22" s="1076">
        <v>0.43473216280837446</v>
      </c>
      <c r="I22" s="1070"/>
      <c r="J22" s="1070"/>
      <c r="K22" s="1070"/>
      <c r="L22" s="1070"/>
      <c r="M22" s="1070"/>
      <c r="N22" s="1070"/>
      <c r="O22" s="1070"/>
    </row>
    <row r="23" spans="1:15" ht="15" customHeight="1" x14ac:dyDescent="0.35">
      <c r="B23" s="1074" t="s">
        <v>42</v>
      </c>
      <c r="C23" s="1075">
        <v>396.96333333333337</v>
      </c>
      <c r="D23" s="1076">
        <v>0.1837029878454883</v>
      </c>
      <c r="E23" s="1075">
        <v>599.60796086048299</v>
      </c>
      <c r="F23" s="1076">
        <v>0.24551698882040571</v>
      </c>
      <c r="G23" s="1075">
        <v>606.5025908241314</v>
      </c>
      <c r="H23" s="1076">
        <v>0.24088846676628678</v>
      </c>
      <c r="I23" s="1070"/>
      <c r="J23" s="1070"/>
      <c r="K23" s="1070"/>
      <c r="L23" s="1070"/>
      <c r="M23" s="1070"/>
      <c r="N23" s="1070"/>
      <c r="O23" s="1070"/>
    </row>
    <row r="24" spans="1:15" ht="15" customHeight="1" x14ac:dyDescent="0.35">
      <c r="B24" s="1074" t="s">
        <v>43</v>
      </c>
      <c r="C24" s="1075" t="s">
        <v>364</v>
      </c>
      <c r="D24" s="1076" t="s">
        <v>364</v>
      </c>
      <c r="E24" s="1075">
        <v>417.65517543859625</v>
      </c>
      <c r="F24" s="1076">
        <v>0.4964804943288128</v>
      </c>
      <c r="G24" s="1075">
        <v>513.94470930232649</v>
      </c>
      <c r="H24" s="1076">
        <v>0.4635430880470246</v>
      </c>
      <c r="I24" s="1070"/>
      <c r="J24" s="1070"/>
      <c r="K24" s="1070"/>
      <c r="L24" s="1070"/>
      <c r="M24" s="1070"/>
      <c r="N24" s="1070"/>
      <c r="O24" s="1070"/>
    </row>
    <row r="25" spans="1:15" ht="15" customHeight="1" x14ac:dyDescent="0.35">
      <c r="B25" s="1074" t="s">
        <v>44</v>
      </c>
      <c r="C25" s="1075">
        <v>1177.7075</v>
      </c>
      <c r="D25" s="1076">
        <v>0.43831415823759962</v>
      </c>
      <c r="E25" s="1075">
        <v>823.24580589254708</v>
      </c>
      <c r="F25" s="1076">
        <v>0.68164021122557206</v>
      </c>
      <c r="G25" s="1075">
        <v>860.68436440677897</v>
      </c>
      <c r="H25" s="1076">
        <v>0.59369916887177143</v>
      </c>
      <c r="I25" s="1070"/>
      <c r="J25" s="1070"/>
      <c r="K25" s="1070"/>
      <c r="L25" s="1070"/>
      <c r="M25" s="1070"/>
      <c r="N25" s="1070"/>
      <c r="O25" s="1070"/>
    </row>
    <row r="26" spans="1:15" ht="15" customHeight="1" x14ac:dyDescent="0.35">
      <c r="B26" s="1074" t="s">
        <v>45</v>
      </c>
      <c r="C26" s="1075">
        <v>316.33193548387101</v>
      </c>
      <c r="D26" s="1076">
        <v>0.33441040895733865</v>
      </c>
      <c r="E26" s="1075">
        <v>652.63369465649032</v>
      </c>
      <c r="F26" s="1076">
        <v>0.3213510189766427</v>
      </c>
      <c r="G26" s="1075">
        <v>700.06057692307877</v>
      </c>
      <c r="H26" s="1076">
        <v>0.34393986006834276</v>
      </c>
      <c r="I26" s="1070"/>
      <c r="J26" s="1070"/>
      <c r="K26" s="1070"/>
      <c r="L26" s="1070"/>
      <c r="M26" s="1070"/>
      <c r="N26" s="1070"/>
      <c r="O26" s="1070"/>
    </row>
    <row r="27" spans="1:15" ht="15" customHeight="1" x14ac:dyDescent="0.35">
      <c r="B27" s="1074" t="s">
        <v>46</v>
      </c>
      <c r="C27" s="1075">
        <v>690.11</v>
      </c>
      <c r="D27" s="1076">
        <v>7.1919234587830491E-2</v>
      </c>
      <c r="E27" s="1075">
        <v>695.53194331983934</v>
      </c>
      <c r="F27" s="1076">
        <v>9.7072651449163369E-2</v>
      </c>
      <c r="G27" s="1075">
        <v>692.22101809954779</v>
      </c>
      <c r="H27" s="1076">
        <v>9.1604838714186787E-2</v>
      </c>
      <c r="I27" s="1070"/>
      <c r="J27" s="1070"/>
      <c r="K27" s="1070"/>
      <c r="L27" s="1070"/>
      <c r="M27" s="1070"/>
      <c r="N27" s="1070"/>
      <c r="O27" s="1070"/>
    </row>
    <row r="28" spans="1:15" ht="15" customHeight="1" x14ac:dyDescent="0.35">
      <c r="B28" s="1077" t="s">
        <v>1</v>
      </c>
      <c r="C28" s="1078" t="s">
        <v>364</v>
      </c>
      <c r="D28" s="1079" t="s">
        <v>364</v>
      </c>
      <c r="E28" s="1078">
        <v>243.67</v>
      </c>
      <c r="F28" s="1079">
        <v>0</v>
      </c>
      <c r="G28" s="1078" t="s">
        <v>364</v>
      </c>
      <c r="H28" s="1079" t="s">
        <v>364</v>
      </c>
      <c r="I28" s="1070"/>
      <c r="J28" s="1070"/>
      <c r="K28" s="1070"/>
      <c r="L28" s="1070"/>
      <c r="M28" s="1070"/>
      <c r="N28" s="1070"/>
      <c r="O28" s="1070"/>
    </row>
    <row r="29" spans="1:15" ht="15" customHeight="1" x14ac:dyDescent="0.35">
      <c r="B29" s="1307" t="s">
        <v>0</v>
      </c>
      <c r="C29" s="1308">
        <v>464.45355567887458</v>
      </c>
      <c r="D29" s="1309">
        <v>1.0850121032202071</v>
      </c>
      <c r="E29" s="1308">
        <v>541.78903286780837</v>
      </c>
      <c r="F29" s="1309">
        <v>0.5637207393168594</v>
      </c>
      <c r="G29" s="1308">
        <v>578.71560411993266</v>
      </c>
      <c r="H29" s="1309">
        <v>0.4724119842394619</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189</v>
      </c>
      <c r="C31" s="1080"/>
      <c r="D31" s="1080"/>
      <c r="E31" s="1080"/>
      <c r="F31" s="1080"/>
      <c r="G31" s="1080"/>
      <c r="H31" s="1080"/>
      <c r="I31" s="1081"/>
      <c r="J31" s="1081"/>
      <c r="K31" s="1081"/>
      <c r="L31" s="1081"/>
      <c r="M31" s="1081"/>
      <c r="N31" s="1081"/>
      <c r="O31" s="1081"/>
    </row>
    <row r="32" spans="1:15" ht="44.5" customHeight="1" x14ac:dyDescent="0.35">
      <c r="B32" s="1650" t="s">
        <v>289</v>
      </c>
      <c r="C32" s="1650"/>
      <c r="D32" s="1650"/>
      <c r="E32" s="1650"/>
      <c r="F32" s="1650"/>
      <c r="G32" s="1650"/>
      <c r="H32" s="1650"/>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7" orientation="landscape" horizontalDpi="300" verticalDpi="300" r:id="rId1"/>
  <headerFooter alignWithMargins="0"/>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Hoja78">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67</v>
      </c>
      <c r="C1" s="700" t="s">
        <v>196</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499" t="s">
        <v>454</v>
      </c>
      <c r="C6" s="1499"/>
      <c r="D6" s="1499"/>
      <c r="E6" s="1499"/>
      <c r="F6" s="1499"/>
      <c r="G6" s="1499"/>
      <c r="H6" s="1499"/>
      <c r="I6" s="1499"/>
      <c r="J6" s="1016"/>
      <c r="K6" s="1016"/>
      <c r="L6" s="1016"/>
      <c r="M6" s="1067"/>
      <c r="N6" s="1067"/>
      <c r="O6" s="1067"/>
      <c r="P6" s="1067"/>
      <c r="Q6" s="1067"/>
      <c r="R6" s="1067"/>
    </row>
    <row r="7" spans="1:18" s="621" customFormat="1" ht="15.75" customHeight="1" x14ac:dyDescent="0.25">
      <c r="A7" s="1015"/>
      <c r="B7" s="1638" t="str">
        <f>porsaad!$B$6</f>
        <v>Situación a 30 de noviembre de 2024</v>
      </c>
      <c r="C7" s="1638"/>
      <c r="D7" s="1638"/>
      <c r="E7" s="1638"/>
      <c r="F7" s="1638"/>
      <c r="G7" s="1638"/>
      <c r="H7" s="1638"/>
      <c r="I7" s="1638"/>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651" t="s">
        <v>12</v>
      </c>
      <c r="C9" s="1653" t="s">
        <v>48</v>
      </c>
      <c r="D9" s="1653"/>
      <c r="E9" s="1654" t="s">
        <v>33</v>
      </c>
      <c r="F9" s="1655"/>
      <c r="G9" s="1656" t="s">
        <v>32</v>
      </c>
      <c r="H9" s="1657"/>
      <c r="I9" s="1070"/>
      <c r="J9" s="1070"/>
      <c r="K9" s="1070"/>
      <c r="L9" s="1070"/>
      <c r="M9" s="1070"/>
      <c r="N9" s="1070"/>
      <c r="O9" s="1070"/>
    </row>
    <row r="10" spans="1:18" ht="46.5" customHeight="1" x14ac:dyDescent="0.35">
      <c r="B10" s="1652"/>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35">
      <c r="B11" s="1071" t="s">
        <v>8</v>
      </c>
      <c r="C11" s="1072">
        <v>315.83570175438598</v>
      </c>
      <c r="D11" s="1073">
        <v>0.29388893277711259</v>
      </c>
      <c r="E11" s="1072">
        <v>347.46364963503646</v>
      </c>
      <c r="F11" s="1073">
        <v>0.24042223584033934</v>
      </c>
      <c r="G11" s="1072">
        <v>569.2578494623657</v>
      </c>
      <c r="H11" s="1073">
        <v>0.22917840341320972</v>
      </c>
      <c r="I11" s="1070"/>
      <c r="J11" s="1070"/>
      <c r="K11" s="1070"/>
      <c r="L11" s="1070"/>
      <c r="M11" s="1070"/>
      <c r="N11" s="1070"/>
      <c r="O11" s="1070"/>
    </row>
    <row r="12" spans="1:18" ht="15" customHeight="1" x14ac:dyDescent="0.35">
      <c r="B12" s="1074" t="s">
        <v>7</v>
      </c>
      <c r="C12" s="1075">
        <v>233.61642814902376</v>
      </c>
      <c r="D12" s="1076">
        <v>0.39362414110920968</v>
      </c>
      <c r="E12" s="1075">
        <v>193.81527777777782</v>
      </c>
      <c r="F12" s="1076">
        <v>0.46346453556546774</v>
      </c>
      <c r="G12" s="1075">
        <v>322.02559859154928</v>
      </c>
      <c r="H12" s="1076">
        <v>0.26567799086423594</v>
      </c>
      <c r="I12" s="1070"/>
      <c r="J12" s="1070"/>
      <c r="K12" s="1070"/>
      <c r="L12" s="1070"/>
      <c r="M12" s="1070"/>
      <c r="N12" s="1070"/>
      <c r="O12" s="1070"/>
    </row>
    <row r="13" spans="1:18" ht="15" customHeight="1" x14ac:dyDescent="0.35">
      <c r="B13" s="1074" t="s">
        <v>37</v>
      </c>
      <c r="C13" s="1075">
        <v>213.07865248226949</v>
      </c>
      <c r="D13" s="1076">
        <v>0.24519589786730858</v>
      </c>
      <c r="E13" s="1075">
        <v>301.99771739130369</v>
      </c>
      <c r="F13" s="1076">
        <v>0.16318787990294323</v>
      </c>
      <c r="G13" s="1075">
        <v>469.49412844036743</v>
      </c>
      <c r="H13" s="1076">
        <v>0.1616770265954621</v>
      </c>
      <c r="I13" s="1070"/>
      <c r="J13" s="1070"/>
      <c r="K13" s="1070"/>
      <c r="L13" s="1070"/>
      <c r="M13" s="1070"/>
      <c r="N13" s="1070"/>
      <c r="O13" s="1070"/>
    </row>
    <row r="14" spans="1:18" ht="15" customHeight="1" x14ac:dyDescent="0.35">
      <c r="B14" s="1074" t="s">
        <v>38</v>
      </c>
      <c r="C14" s="1075">
        <v>242.83374999999992</v>
      </c>
      <c r="D14" s="1076">
        <v>0.57745754218481937</v>
      </c>
      <c r="E14" s="1075">
        <v>293.16760013333328</v>
      </c>
      <c r="F14" s="1076">
        <v>0.45010653091631925</v>
      </c>
      <c r="G14" s="1075">
        <v>351.91612903225803</v>
      </c>
      <c r="H14" s="1076">
        <v>0.72890222278803873</v>
      </c>
      <c r="I14" s="1070"/>
      <c r="J14" s="1070"/>
      <c r="K14" s="1070"/>
      <c r="L14" s="1070"/>
      <c r="M14" s="1070"/>
      <c r="N14" s="1070"/>
      <c r="O14" s="1070"/>
    </row>
    <row r="15" spans="1:18" ht="15" customHeight="1" x14ac:dyDescent="0.35">
      <c r="B15" s="1074" t="s">
        <v>6</v>
      </c>
      <c r="C15" s="1075">
        <v>176.97775261324028</v>
      </c>
      <c r="D15" s="1076">
        <v>0.9008422304927638</v>
      </c>
      <c r="E15" s="1075">
        <v>226.38010638297888</v>
      </c>
      <c r="F15" s="1076">
        <v>0.87362925812333403</v>
      </c>
      <c r="G15" s="1075">
        <v>439.359953051643</v>
      </c>
      <c r="H15" s="1076">
        <v>0.73629611970452147</v>
      </c>
      <c r="I15" s="1070"/>
      <c r="J15" s="1070"/>
      <c r="K15" s="1070"/>
      <c r="L15" s="1070"/>
      <c r="M15" s="1070"/>
      <c r="N15" s="1070"/>
      <c r="O15" s="1070"/>
    </row>
    <row r="16" spans="1:18" ht="15" customHeight="1" x14ac:dyDescent="0.35">
      <c r="B16" s="1074" t="s">
        <v>5</v>
      </c>
      <c r="C16" s="1075">
        <v>100</v>
      </c>
      <c r="D16" s="1076">
        <v>0</v>
      </c>
      <c r="E16" s="1075" t="s">
        <v>364</v>
      </c>
      <c r="F16" s="1076" t="s">
        <v>364</v>
      </c>
      <c r="G16" s="1075" t="s">
        <v>364</v>
      </c>
      <c r="H16" s="1076" t="s">
        <v>364</v>
      </c>
      <c r="I16" s="1070"/>
      <c r="J16" s="1070"/>
      <c r="K16" s="1070"/>
      <c r="L16" s="1070"/>
      <c r="M16" s="1070"/>
      <c r="N16" s="1070"/>
      <c r="O16" s="1070"/>
    </row>
    <row r="17" spans="1:15" ht="15" customHeight="1" x14ac:dyDescent="0.35">
      <c r="B17" s="1074" t="s">
        <v>4</v>
      </c>
      <c r="C17" s="1075">
        <v>244.18394270783011</v>
      </c>
      <c r="D17" s="1076">
        <v>0.52413729688726918</v>
      </c>
      <c r="E17" s="1075">
        <v>453.70362419205725</v>
      </c>
      <c r="F17" s="1076">
        <v>0.60823927031097513</v>
      </c>
      <c r="G17" s="1075">
        <v>611.48715733015615</v>
      </c>
      <c r="H17" s="1076">
        <v>0.53719588456483969</v>
      </c>
      <c r="I17" s="1070"/>
      <c r="J17" s="1070"/>
      <c r="K17" s="1070"/>
      <c r="L17" s="1070"/>
      <c r="M17" s="1070"/>
      <c r="N17" s="1070"/>
      <c r="O17" s="1070"/>
    </row>
    <row r="18" spans="1:15" ht="15" customHeight="1" x14ac:dyDescent="0.35">
      <c r="B18" s="1074" t="s">
        <v>40</v>
      </c>
      <c r="C18" s="1075">
        <v>196.29669677419363</v>
      </c>
      <c r="D18" s="1076">
        <v>0.51498926742678564</v>
      </c>
      <c r="E18" s="1075">
        <v>263.96663755458525</v>
      </c>
      <c r="F18" s="1076">
        <v>0.50805814711158781</v>
      </c>
      <c r="G18" s="1075">
        <v>284.80019727891158</v>
      </c>
      <c r="H18" s="1076">
        <v>0.4663300537069569</v>
      </c>
      <c r="I18" s="1070"/>
      <c r="J18" s="1070"/>
      <c r="K18" s="1070"/>
      <c r="L18" s="1070"/>
      <c r="M18" s="1070"/>
      <c r="N18" s="1070"/>
      <c r="O18" s="1070"/>
    </row>
    <row r="19" spans="1:15" ht="15" customHeight="1" x14ac:dyDescent="0.35">
      <c r="B19" s="1074" t="s">
        <v>41</v>
      </c>
      <c r="C19" s="1075">
        <v>402.45130853994419</v>
      </c>
      <c r="D19" s="1076">
        <v>0.20015993276340058</v>
      </c>
      <c r="E19" s="1075">
        <v>417.07426457788773</v>
      </c>
      <c r="F19" s="1076">
        <v>0.12863636857406052</v>
      </c>
      <c r="G19" s="1075">
        <v>421.59119601328956</v>
      </c>
      <c r="H19" s="1076">
        <v>0.11752951755052964</v>
      </c>
      <c r="I19" s="1070"/>
      <c r="J19" s="1070"/>
      <c r="K19" s="1070"/>
      <c r="L19" s="1070"/>
      <c r="M19" s="1070"/>
      <c r="N19" s="1070"/>
      <c r="O19" s="1070"/>
    </row>
    <row r="20" spans="1:15" ht="15" customHeight="1" x14ac:dyDescent="0.35">
      <c r="B20" s="1074" t="s">
        <v>3</v>
      </c>
      <c r="C20" s="1075">
        <v>444.89668789809025</v>
      </c>
      <c r="D20" s="1076">
        <v>0.55859159099195821</v>
      </c>
      <c r="E20" s="1075">
        <v>488.7763170731663</v>
      </c>
      <c r="F20" s="1076">
        <v>0.43678864465349976</v>
      </c>
      <c r="G20" s="1075">
        <v>707.35284116331263</v>
      </c>
      <c r="H20" s="1076">
        <v>0.25077873198841627</v>
      </c>
      <c r="I20" s="1070"/>
      <c r="J20" s="1070"/>
      <c r="K20" s="1070"/>
      <c r="L20" s="1070"/>
      <c r="M20" s="1070"/>
      <c r="N20" s="1070"/>
      <c r="O20" s="1070"/>
    </row>
    <row r="21" spans="1:15" ht="15" customHeight="1" x14ac:dyDescent="0.35">
      <c r="B21" s="1074" t="s">
        <v>2</v>
      </c>
      <c r="C21" s="1075">
        <v>293.60113496932519</v>
      </c>
      <c r="D21" s="1076">
        <v>0.31960392338138738</v>
      </c>
      <c r="E21" s="1075">
        <v>352.27429411764706</v>
      </c>
      <c r="F21" s="1076">
        <v>0.29096433184233089</v>
      </c>
      <c r="G21" s="1075">
        <v>367.21026615969572</v>
      </c>
      <c r="H21" s="1076">
        <v>0.35252450918369105</v>
      </c>
      <c r="I21" s="1070"/>
      <c r="J21" s="1070"/>
      <c r="K21" s="1070"/>
      <c r="L21" s="1070"/>
      <c r="M21" s="1070"/>
      <c r="N21" s="1070"/>
      <c r="O21" s="1070"/>
    </row>
    <row r="22" spans="1:15" ht="15" customHeight="1" x14ac:dyDescent="0.35">
      <c r="B22" s="1074" t="s">
        <v>35</v>
      </c>
      <c r="C22" s="1075">
        <v>227.22690972222165</v>
      </c>
      <c r="D22" s="1076">
        <v>0.36951107166512959</v>
      </c>
      <c r="E22" s="1075">
        <v>230.56539000876438</v>
      </c>
      <c r="F22" s="1076">
        <v>0.41649686279672576</v>
      </c>
      <c r="G22" s="1075">
        <v>358.84395050412513</v>
      </c>
      <c r="H22" s="1076">
        <v>0.42709118560025555</v>
      </c>
      <c r="I22" s="1070"/>
      <c r="J22" s="1070"/>
      <c r="K22" s="1070"/>
      <c r="L22" s="1070"/>
      <c r="M22" s="1070"/>
      <c r="N22" s="1070"/>
      <c r="O22" s="1070"/>
    </row>
    <row r="23" spans="1:15" ht="15" customHeight="1" x14ac:dyDescent="0.35">
      <c r="B23" s="1074" t="s">
        <v>42</v>
      </c>
      <c r="C23" s="1075">
        <v>321.21850678733051</v>
      </c>
      <c r="D23" s="1076">
        <v>0.13637803849607999</v>
      </c>
      <c r="E23" s="1075">
        <v>334.80015923566816</v>
      </c>
      <c r="F23" s="1076">
        <v>0.16962352408518616</v>
      </c>
      <c r="G23" s="1075">
        <v>461.18045209902397</v>
      </c>
      <c r="H23" s="1076">
        <v>0.23181783777105658</v>
      </c>
      <c r="I23" s="1070"/>
      <c r="J23" s="1070"/>
      <c r="K23" s="1070"/>
      <c r="L23" s="1070"/>
      <c r="M23" s="1070"/>
      <c r="N23" s="1070"/>
      <c r="O23" s="1070"/>
    </row>
    <row r="24" spans="1:15" ht="15" customHeight="1" x14ac:dyDescent="0.35">
      <c r="B24" s="1074" t="s">
        <v>43</v>
      </c>
      <c r="C24" s="1075">
        <v>397.24109374999966</v>
      </c>
      <c r="D24" s="1076">
        <v>0.16675694254165779</v>
      </c>
      <c r="E24" s="1075">
        <v>433.67739583333349</v>
      </c>
      <c r="F24" s="1076">
        <v>0.18557828910740012</v>
      </c>
      <c r="G24" s="1075">
        <v>619.37073529411748</v>
      </c>
      <c r="H24" s="1076">
        <v>0.26651642909830675</v>
      </c>
      <c r="I24" s="1070"/>
      <c r="J24" s="1070"/>
      <c r="K24" s="1070"/>
      <c r="L24" s="1070"/>
      <c r="M24" s="1070"/>
      <c r="N24" s="1070"/>
      <c r="O24" s="1070"/>
    </row>
    <row r="25" spans="1:15" ht="15" customHeight="1" x14ac:dyDescent="0.35">
      <c r="B25" s="1074" t="s">
        <v>44</v>
      </c>
      <c r="C25" s="1075">
        <v>579.92510791366897</v>
      </c>
      <c r="D25" s="1076">
        <v>0.65694654934718055</v>
      </c>
      <c r="E25" s="1075">
        <v>602.58702127659603</v>
      </c>
      <c r="F25" s="1076">
        <v>0.55518817123707576</v>
      </c>
      <c r="G25" s="1075">
        <v>576.97205128205132</v>
      </c>
      <c r="H25" s="1076">
        <v>0.62060000124446568</v>
      </c>
      <c r="I25" s="1070"/>
      <c r="J25" s="1070"/>
      <c r="K25" s="1070"/>
      <c r="L25" s="1070"/>
      <c r="M25" s="1070"/>
      <c r="N25" s="1070"/>
      <c r="O25" s="1070"/>
    </row>
    <row r="26" spans="1:15" ht="15" customHeight="1" x14ac:dyDescent="0.35">
      <c r="B26" s="1074" t="s">
        <v>45</v>
      </c>
      <c r="C26" s="1075" t="s">
        <v>364</v>
      </c>
      <c r="D26" s="1076" t="s">
        <v>364</v>
      </c>
      <c r="E26" s="1075" t="s">
        <v>364</v>
      </c>
      <c r="F26" s="1076" t="s">
        <v>364</v>
      </c>
      <c r="G26" s="1075">
        <v>500</v>
      </c>
      <c r="H26" s="1076">
        <v>0</v>
      </c>
      <c r="I26" s="1070"/>
      <c r="J26" s="1070"/>
      <c r="K26" s="1070"/>
      <c r="L26" s="1070"/>
      <c r="M26" s="1070"/>
      <c r="N26" s="1070"/>
      <c r="O26" s="1070"/>
    </row>
    <row r="27" spans="1:15" ht="15" customHeight="1" x14ac:dyDescent="0.35">
      <c r="B27" s="1074" t="s">
        <v>46</v>
      </c>
      <c r="C27" s="1075">
        <v>359.78470588235302</v>
      </c>
      <c r="D27" s="1076">
        <v>0.28532081346179705</v>
      </c>
      <c r="E27" s="1075">
        <v>302.06299999999993</v>
      </c>
      <c r="F27" s="1076">
        <v>0.27078156317492563</v>
      </c>
      <c r="G27" s="1075">
        <v>495.62769230769237</v>
      </c>
      <c r="H27" s="1076">
        <v>0.26263448106129283</v>
      </c>
      <c r="I27" s="1070"/>
      <c r="J27" s="1070"/>
      <c r="K27" s="1070"/>
      <c r="L27" s="1070"/>
      <c r="M27" s="1070"/>
      <c r="N27" s="1070"/>
      <c r="O27" s="1070"/>
    </row>
    <row r="28" spans="1:15" ht="15" customHeight="1" x14ac:dyDescent="0.35">
      <c r="B28" s="1077" t="s">
        <v>1</v>
      </c>
      <c r="C28" s="1078" t="s">
        <v>364</v>
      </c>
      <c r="D28" s="1079" t="s">
        <v>364</v>
      </c>
      <c r="E28" s="1078" t="s">
        <v>364</v>
      </c>
      <c r="F28" s="1079" t="s">
        <v>364</v>
      </c>
      <c r="G28" s="1078" t="s">
        <v>364</v>
      </c>
      <c r="H28" s="1079" t="s">
        <v>364</v>
      </c>
      <c r="I28" s="1070"/>
      <c r="J28" s="1070"/>
      <c r="K28" s="1070"/>
      <c r="L28" s="1070"/>
      <c r="M28" s="1070"/>
      <c r="N28" s="1070"/>
      <c r="O28" s="1070"/>
    </row>
    <row r="29" spans="1:15" ht="15" customHeight="1" x14ac:dyDescent="0.35">
      <c r="B29" s="1307" t="s">
        <v>0</v>
      </c>
      <c r="C29" s="1308">
        <v>254.11461923631421</v>
      </c>
      <c r="D29" s="1309">
        <v>0.52877272133957165</v>
      </c>
      <c r="E29" s="1308">
        <v>363.35946953163966</v>
      </c>
      <c r="F29" s="1309">
        <v>0.55527474846632008</v>
      </c>
      <c r="G29" s="1308">
        <v>490.49091940559526</v>
      </c>
      <c r="H29" s="1309">
        <v>0.51339039193443625</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189</v>
      </c>
      <c r="C31" s="1080"/>
      <c r="D31" s="1080"/>
      <c r="E31" s="1080"/>
      <c r="F31" s="1080"/>
      <c r="G31" s="1080"/>
      <c r="H31" s="1080"/>
      <c r="I31" s="1081"/>
      <c r="J31" s="1081"/>
      <c r="K31" s="1081"/>
      <c r="L31" s="1081"/>
      <c r="M31" s="1081"/>
      <c r="N31" s="1081"/>
      <c r="O31" s="1081"/>
    </row>
    <row r="32" spans="1:15" ht="47.5" customHeight="1" x14ac:dyDescent="0.35">
      <c r="B32" s="1650" t="s">
        <v>289</v>
      </c>
      <c r="C32" s="1650"/>
      <c r="D32" s="1650"/>
      <c r="E32" s="1650"/>
      <c r="F32" s="1650"/>
      <c r="G32" s="1650"/>
      <c r="H32" s="1650"/>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7" orientation="landscape" horizontalDpi="300" verticalDpi="300" r:id="rId1"/>
  <headerFooter alignWithMargins="0"/>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Hoja79">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67</v>
      </c>
      <c r="C1" s="700" t="s">
        <v>197</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499" t="s">
        <v>453</v>
      </c>
      <c r="C6" s="1499"/>
      <c r="D6" s="1499"/>
      <c r="E6" s="1499"/>
      <c r="F6" s="1499"/>
      <c r="G6" s="1499"/>
      <c r="H6" s="1499"/>
      <c r="I6" s="1499"/>
      <c r="J6" s="1016"/>
      <c r="K6" s="1016"/>
      <c r="L6" s="1016"/>
      <c r="M6" s="1067"/>
      <c r="N6" s="1067"/>
      <c r="O6" s="1067"/>
      <c r="P6" s="1067"/>
      <c r="Q6" s="1067"/>
      <c r="R6" s="1067"/>
    </row>
    <row r="7" spans="1:18" s="621" customFormat="1" ht="15.75" customHeight="1" x14ac:dyDescent="0.25">
      <c r="A7" s="1015"/>
      <c r="B7" s="1638" t="str">
        <f>porsaad!$B$6</f>
        <v>Situación a 30 de noviembre de 2024</v>
      </c>
      <c r="C7" s="1638"/>
      <c r="D7" s="1638"/>
      <c r="E7" s="1638"/>
      <c r="F7" s="1638"/>
      <c r="G7" s="1638"/>
      <c r="H7" s="1638"/>
      <c r="I7" s="1638"/>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651" t="s">
        <v>12</v>
      </c>
      <c r="C9" s="1653" t="s">
        <v>48</v>
      </c>
      <c r="D9" s="1653"/>
      <c r="E9" s="1654" t="s">
        <v>33</v>
      </c>
      <c r="F9" s="1655"/>
      <c r="G9" s="1656" t="s">
        <v>32</v>
      </c>
      <c r="H9" s="1657"/>
      <c r="I9" s="1070"/>
      <c r="J9" s="1070"/>
      <c r="K9" s="1070"/>
      <c r="L9" s="1070"/>
      <c r="M9" s="1070"/>
      <c r="N9" s="1070"/>
      <c r="O9" s="1070"/>
    </row>
    <row r="10" spans="1:18" ht="46.5" customHeight="1" x14ac:dyDescent="0.35">
      <c r="B10" s="1652"/>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35">
      <c r="B11" s="1071" t="s">
        <v>8</v>
      </c>
      <c r="C11" s="1072" t="s">
        <v>364</v>
      </c>
      <c r="D11" s="1073" t="s">
        <v>364</v>
      </c>
      <c r="E11" s="1072" t="s">
        <v>364</v>
      </c>
      <c r="F11" s="1073" t="s">
        <v>364</v>
      </c>
      <c r="G11" s="1072" t="s">
        <v>364</v>
      </c>
      <c r="H11" s="1073" t="s">
        <v>364</v>
      </c>
      <c r="I11" s="1070"/>
      <c r="J11" s="1070"/>
      <c r="K11" s="1070"/>
      <c r="L11" s="1070"/>
      <c r="M11" s="1070"/>
      <c r="N11" s="1070"/>
      <c r="O11" s="1070"/>
    </row>
    <row r="12" spans="1:18" ht="15" customHeight="1" x14ac:dyDescent="0.35">
      <c r="B12" s="1074" t="s">
        <v>7</v>
      </c>
      <c r="C12" s="1075" t="s">
        <v>364</v>
      </c>
      <c r="D12" s="1076" t="s">
        <v>364</v>
      </c>
      <c r="E12" s="1075" t="s">
        <v>364</v>
      </c>
      <c r="F12" s="1076" t="s">
        <v>364</v>
      </c>
      <c r="G12" s="1075" t="s">
        <v>364</v>
      </c>
      <c r="H12" s="1076" t="s">
        <v>364</v>
      </c>
      <c r="I12" s="1070"/>
      <c r="J12" s="1070"/>
      <c r="K12" s="1070"/>
      <c r="L12" s="1070"/>
      <c r="M12" s="1070"/>
      <c r="N12" s="1070"/>
      <c r="O12" s="1070"/>
    </row>
    <row r="13" spans="1:18" ht="15" customHeight="1" x14ac:dyDescent="0.35">
      <c r="B13" s="1074" t="s">
        <v>37</v>
      </c>
      <c r="C13" s="1075">
        <v>380.46466918714771</v>
      </c>
      <c r="D13" s="1076">
        <v>0.43457034879632317</v>
      </c>
      <c r="E13" s="1075" t="s">
        <v>364</v>
      </c>
      <c r="F13" s="1076" t="s">
        <v>364</v>
      </c>
      <c r="G13" s="1075" t="s">
        <v>364</v>
      </c>
      <c r="H13" s="1076" t="s">
        <v>364</v>
      </c>
      <c r="I13" s="1070"/>
      <c r="J13" s="1070"/>
      <c r="K13" s="1070"/>
      <c r="L13" s="1070"/>
      <c r="M13" s="1070"/>
      <c r="N13" s="1070"/>
      <c r="O13" s="1070"/>
    </row>
    <row r="14" spans="1:18" ht="15" customHeight="1" x14ac:dyDescent="0.35">
      <c r="B14" s="1074" t="s">
        <v>38</v>
      </c>
      <c r="C14" s="1075" t="s">
        <v>364</v>
      </c>
      <c r="D14" s="1076" t="s">
        <v>364</v>
      </c>
      <c r="E14" s="1075" t="s">
        <v>364</v>
      </c>
      <c r="F14" s="1076" t="s">
        <v>364</v>
      </c>
      <c r="G14" s="1075" t="s">
        <v>364</v>
      </c>
      <c r="H14" s="1076" t="s">
        <v>364</v>
      </c>
      <c r="I14" s="1070"/>
      <c r="J14" s="1070"/>
      <c r="K14" s="1070"/>
      <c r="L14" s="1070"/>
      <c r="M14" s="1070"/>
      <c r="N14" s="1070"/>
      <c r="O14" s="1070"/>
    </row>
    <row r="15" spans="1:18" ht="15" customHeight="1" x14ac:dyDescent="0.35">
      <c r="B15" s="1074" t="s">
        <v>6</v>
      </c>
      <c r="C15" s="1075">
        <v>172.71940536013366</v>
      </c>
      <c r="D15" s="1076">
        <v>0.84051335022712936</v>
      </c>
      <c r="E15" s="1075">
        <v>249.67086021505278</v>
      </c>
      <c r="F15" s="1076">
        <v>0.76829648748300405</v>
      </c>
      <c r="G15" s="1075">
        <v>405.16406824146969</v>
      </c>
      <c r="H15" s="1076">
        <v>0.7290503410536322</v>
      </c>
      <c r="I15" s="1070"/>
      <c r="J15" s="1070"/>
      <c r="K15" s="1070"/>
      <c r="L15" s="1070"/>
      <c r="M15" s="1070"/>
      <c r="N15" s="1070"/>
      <c r="O15" s="1070"/>
    </row>
    <row r="16" spans="1:18" ht="15" customHeight="1" x14ac:dyDescent="0.35">
      <c r="B16" s="1074" t="s">
        <v>5</v>
      </c>
      <c r="C16" s="1075" t="s">
        <v>364</v>
      </c>
      <c r="D16" s="1076" t="s">
        <v>364</v>
      </c>
      <c r="E16" s="1075" t="s">
        <v>364</v>
      </c>
      <c r="F16" s="1076" t="s">
        <v>364</v>
      </c>
      <c r="G16" s="1075" t="s">
        <v>364</v>
      </c>
      <c r="H16" s="1076" t="s">
        <v>364</v>
      </c>
      <c r="I16" s="1070"/>
      <c r="J16" s="1070"/>
      <c r="K16" s="1070"/>
      <c r="L16" s="1070"/>
      <c r="M16" s="1070"/>
      <c r="N16" s="1070"/>
      <c r="O16" s="1070"/>
    </row>
    <row r="17" spans="1:15" ht="15" customHeight="1" x14ac:dyDescent="0.35">
      <c r="B17" s="1074" t="s">
        <v>4</v>
      </c>
      <c r="C17" s="1075">
        <v>151.17263414634138</v>
      </c>
      <c r="D17" s="1076">
        <v>0.97466650638061103</v>
      </c>
      <c r="E17" s="1075">
        <v>186.96767697954891</v>
      </c>
      <c r="F17" s="1076">
        <v>1.0953974708293157</v>
      </c>
      <c r="G17" s="1075">
        <v>251.52859250851336</v>
      </c>
      <c r="H17" s="1076">
        <v>0.95151643322677315</v>
      </c>
      <c r="I17" s="1070"/>
      <c r="J17" s="1070"/>
      <c r="K17" s="1070"/>
      <c r="L17" s="1070"/>
      <c r="M17" s="1070"/>
      <c r="N17" s="1070"/>
      <c r="O17" s="1070"/>
    </row>
    <row r="18" spans="1:15" ht="15" customHeight="1" x14ac:dyDescent="0.35">
      <c r="B18" s="1074" t="s">
        <v>40</v>
      </c>
      <c r="C18" s="1075">
        <v>144.14935754189949</v>
      </c>
      <c r="D18" s="1076">
        <v>0.48524357893864783</v>
      </c>
      <c r="E18" s="1075">
        <v>191.20393982807991</v>
      </c>
      <c r="F18" s="1076">
        <v>0.53131748244133026</v>
      </c>
      <c r="G18" s="1075">
        <v>241.94898989899005</v>
      </c>
      <c r="H18" s="1076">
        <v>0.76387592571540641</v>
      </c>
      <c r="I18" s="1070"/>
      <c r="J18" s="1070"/>
      <c r="K18" s="1070"/>
      <c r="L18" s="1070"/>
      <c r="M18" s="1070"/>
      <c r="N18" s="1070"/>
      <c r="O18" s="1070"/>
    </row>
    <row r="19" spans="1:15" ht="15" customHeight="1" x14ac:dyDescent="0.35">
      <c r="B19" s="1074" t="s">
        <v>41</v>
      </c>
      <c r="C19" s="1075" t="s">
        <v>364</v>
      </c>
      <c r="D19" s="1076" t="s">
        <v>364</v>
      </c>
      <c r="E19" s="1075" t="s">
        <v>364</v>
      </c>
      <c r="F19" s="1076" t="s">
        <v>364</v>
      </c>
      <c r="G19" s="1075" t="s">
        <v>364</v>
      </c>
      <c r="H19" s="1076" t="s">
        <v>364</v>
      </c>
      <c r="I19" s="1070"/>
      <c r="J19" s="1070"/>
      <c r="K19" s="1070"/>
      <c r="L19" s="1070"/>
      <c r="M19" s="1070"/>
      <c r="N19" s="1070"/>
      <c r="O19" s="1070"/>
    </row>
    <row r="20" spans="1:15" ht="15" customHeight="1" x14ac:dyDescent="0.35">
      <c r="B20" s="1074" t="s">
        <v>3</v>
      </c>
      <c r="C20" s="1075">
        <v>261.33441048034933</v>
      </c>
      <c r="D20" s="1076">
        <v>0.29620144724134795</v>
      </c>
      <c r="E20" s="1075">
        <v>343.35829268292491</v>
      </c>
      <c r="F20" s="1076">
        <v>0.33784798367813523</v>
      </c>
      <c r="G20" s="1075">
        <v>451.49609281437154</v>
      </c>
      <c r="H20" s="1076">
        <v>0.43676361126829422</v>
      </c>
      <c r="I20" s="1070"/>
      <c r="J20" s="1070"/>
      <c r="K20" s="1070"/>
      <c r="L20" s="1070"/>
      <c r="M20" s="1070"/>
      <c r="N20" s="1070"/>
      <c r="O20" s="1070"/>
    </row>
    <row r="21" spans="1:15" ht="15" customHeight="1" x14ac:dyDescent="0.35">
      <c r="B21" s="1074" t="s">
        <v>2</v>
      </c>
      <c r="C21" s="1075">
        <v>277.3323611111112</v>
      </c>
      <c r="D21" s="1076">
        <v>0.21935389719111661</v>
      </c>
      <c r="E21" s="1075">
        <v>357.45757437070898</v>
      </c>
      <c r="F21" s="1076">
        <v>0.28677215276814033</v>
      </c>
      <c r="G21" s="1075">
        <v>362.48904545454553</v>
      </c>
      <c r="H21" s="1076">
        <v>0.46911029576773355</v>
      </c>
      <c r="I21" s="1070"/>
      <c r="J21" s="1070"/>
      <c r="K21" s="1070"/>
      <c r="L21" s="1070"/>
      <c r="M21" s="1070"/>
      <c r="N21" s="1070"/>
      <c r="O21" s="1070"/>
    </row>
    <row r="22" spans="1:15" ht="15" customHeight="1" x14ac:dyDescent="0.35">
      <c r="B22" s="1074" t="s">
        <v>35</v>
      </c>
      <c r="C22" s="1075">
        <v>236.51786769049022</v>
      </c>
      <c r="D22" s="1076">
        <v>0.34166198490797611</v>
      </c>
      <c r="E22" s="1075">
        <v>331.93254985754862</v>
      </c>
      <c r="F22" s="1076">
        <v>0.36835760400577527</v>
      </c>
      <c r="G22" s="1075">
        <v>530.19048387096905</v>
      </c>
      <c r="H22" s="1076">
        <v>0.4081033816789138</v>
      </c>
      <c r="I22" s="1070"/>
      <c r="J22" s="1070"/>
      <c r="K22" s="1070"/>
      <c r="L22" s="1070"/>
      <c r="M22" s="1070"/>
      <c r="N22" s="1070"/>
      <c r="O22" s="1070"/>
    </row>
    <row r="23" spans="1:15" ht="15" customHeight="1" x14ac:dyDescent="0.35">
      <c r="B23" s="1074" t="s">
        <v>42</v>
      </c>
      <c r="C23" s="1075">
        <v>304.77000289687135</v>
      </c>
      <c r="D23" s="1076">
        <v>0.10402674645130063</v>
      </c>
      <c r="E23" s="1075">
        <v>332.56719611848843</v>
      </c>
      <c r="F23" s="1076">
        <v>0.21426014209566552</v>
      </c>
      <c r="G23" s="1075">
        <v>456.64832306638817</v>
      </c>
      <c r="H23" s="1076">
        <v>0.32925176387809779</v>
      </c>
      <c r="I23" s="1070"/>
      <c r="J23" s="1070"/>
      <c r="K23" s="1070"/>
      <c r="L23" s="1070"/>
      <c r="M23" s="1070"/>
      <c r="N23" s="1070"/>
      <c r="O23" s="1070"/>
    </row>
    <row r="24" spans="1:15" ht="15" customHeight="1" x14ac:dyDescent="0.35">
      <c r="B24" s="1074" t="s">
        <v>43</v>
      </c>
      <c r="C24" s="1075">
        <v>294.61645161290323</v>
      </c>
      <c r="D24" s="1076">
        <v>0.17917430305793411</v>
      </c>
      <c r="E24" s="1075">
        <v>416.12954248366117</v>
      </c>
      <c r="F24" s="1076">
        <v>0.16584830026196609</v>
      </c>
      <c r="G24" s="1075">
        <v>685.85520833333351</v>
      </c>
      <c r="H24" s="1076">
        <v>0.14420557402474313</v>
      </c>
      <c r="I24" s="1070"/>
      <c r="J24" s="1070"/>
      <c r="K24" s="1070"/>
      <c r="L24" s="1070"/>
      <c r="M24" s="1070"/>
      <c r="N24" s="1070"/>
      <c r="O24" s="1070"/>
    </row>
    <row r="25" spans="1:15" ht="15" customHeight="1" x14ac:dyDescent="0.35">
      <c r="B25" s="1074" t="s">
        <v>44</v>
      </c>
      <c r="C25" s="1075">
        <v>289.85542635658936</v>
      </c>
      <c r="D25" s="1076">
        <v>0.13544734883794127</v>
      </c>
      <c r="E25" s="1075" t="s">
        <v>364</v>
      </c>
      <c r="F25" s="1076" t="s">
        <v>364</v>
      </c>
      <c r="G25" s="1075" t="s">
        <v>364</v>
      </c>
      <c r="H25" s="1076" t="s">
        <v>364</v>
      </c>
      <c r="I25" s="1070"/>
      <c r="J25" s="1070"/>
      <c r="K25" s="1070"/>
      <c r="L25" s="1070"/>
      <c r="M25" s="1070"/>
      <c r="N25" s="1070"/>
      <c r="O25" s="1070"/>
    </row>
    <row r="26" spans="1:15" ht="15" customHeight="1" x14ac:dyDescent="0.35">
      <c r="B26" s="1074" t="s">
        <v>45</v>
      </c>
      <c r="C26" s="1075" t="s">
        <v>364</v>
      </c>
      <c r="D26" s="1076" t="s">
        <v>364</v>
      </c>
      <c r="E26" s="1075" t="s">
        <v>364</v>
      </c>
      <c r="F26" s="1076" t="s">
        <v>364</v>
      </c>
      <c r="G26" s="1075" t="s">
        <v>364</v>
      </c>
      <c r="H26" s="1076" t="s">
        <v>364</v>
      </c>
      <c r="I26" s="1070"/>
      <c r="J26" s="1070"/>
      <c r="K26" s="1070"/>
      <c r="L26" s="1070"/>
      <c r="M26" s="1070"/>
      <c r="N26" s="1070"/>
      <c r="O26" s="1070"/>
    </row>
    <row r="27" spans="1:15" ht="15" customHeight="1" x14ac:dyDescent="0.35">
      <c r="B27" s="1074" t="s">
        <v>46</v>
      </c>
      <c r="C27" s="1075" t="s">
        <v>364</v>
      </c>
      <c r="D27" s="1076" t="s">
        <v>364</v>
      </c>
      <c r="E27" s="1075" t="s">
        <v>364</v>
      </c>
      <c r="F27" s="1076" t="s">
        <v>364</v>
      </c>
      <c r="G27" s="1075" t="s">
        <v>364</v>
      </c>
      <c r="H27" s="1076" t="s">
        <v>364</v>
      </c>
      <c r="I27" s="1070"/>
      <c r="J27" s="1070"/>
      <c r="K27" s="1070"/>
      <c r="L27" s="1070"/>
      <c r="M27" s="1070"/>
      <c r="N27" s="1070"/>
      <c r="O27" s="1070"/>
    </row>
    <row r="28" spans="1:15" ht="15" customHeight="1" x14ac:dyDescent="0.35">
      <c r="B28" s="1077" t="s">
        <v>1</v>
      </c>
      <c r="C28" s="1078" t="s">
        <v>364</v>
      </c>
      <c r="D28" s="1079" t="s">
        <v>364</v>
      </c>
      <c r="E28" s="1078" t="s">
        <v>364</v>
      </c>
      <c r="F28" s="1079" t="s">
        <v>364</v>
      </c>
      <c r="G28" s="1078" t="s">
        <v>364</v>
      </c>
      <c r="H28" s="1079" t="s">
        <v>364</v>
      </c>
      <c r="I28" s="1070"/>
      <c r="J28" s="1070"/>
      <c r="K28" s="1070"/>
      <c r="L28" s="1070"/>
      <c r="M28" s="1070"/>
      <c r="N28" s="1070"/>
      <c r="O28" s="1070"/>
    </row>
    <row r="29" spans="1:15" ht="15" customHeight="1" x14ac:dyDescent="0.35">
      <c r="B29" s="1307" t="s">
        <v>0</v>
      </c>
      <c r="C29" s="1308">
        <v>251.07537720143918</v>
      </c>
      <c r="D29" s="1309">
        <v>0.49441500303164332</v>
      </c>
      <c r="E29" s="1308">
        <v>278.21103485255759</v>
      </c>
      <c r="F29" s="1309">
        <v>0.57466539311781351</v>
      </c>
      <c r="G29" s="1308">
        <v>372.90167616248181</v>
      </c>
      <c r="H29" s="1309">
        <v>0.63294359439591497</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189</v>
      </c>
      <c r="C31" s="1080"/>
      <c r="D31" s="1080"/>
      <c r="E31" s="1080"/>
      <c r="F31" s="1080"/>
      <c r="G31" s="1080"/>
      <c r="H31" s="1080"/>
      <c r="I31" s="1081"/>
      <c r="J31" s="1081"/>
      <c r="K31" s="1081"/>
      <c r="L31" s="1081"/>
      <c r="M31" s="1081"/>
      <c r="N31" s="1081"/>
      <c r="O31" s="1081"/>
    </row>
    <row r="32" spans="1:15" ht="48.65" customHeight="1" x14ac:dyDescent="0.35">
      <c r="B32" s="1650" t="s">
        <v>289</v>
      </c>
      <c r="C32" s="1650"/>
      <c r="D32" s="1650"/>
      <c r="E32" s="1650"/>
      <c r="F32" s="1650"/>
      <c r="G32" s="1650"/>
      <c r="H32" s="1650"/>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7" orientation="landscape" horizontalDpi="300" verticalDpi="300" r:id="rId1"/>
  <headerFooter alignWithMargins="0"/>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Hoja80">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67</v>
      </c>
      <c r="C1" s="700" t="s">
        <v>198</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499" t="s">
        <v>452</v>
      </c>
      <c r="C6" s="1499"/>
      <c r="D6" s="1499"/>
      <c r="E6" s="1499"/>
      <c r="F6" s="1499"/>
      <c r="G6" s="1499"/>
      <c r="H6" s="1499"/>
      <c r="I6" s="1499"/>
      <c r="J6" s="1016"/>
      <c r="K6" s="1016"/>
      <c r="L6" s="1016"/>
      <c r="M6" s="1067"/>
      <c r="N6" s="1067"/>
      <c r="O6" s="1067"/>
      <c r="P6" s="1067"/>
      <c r="Q6" s="1067"/>
      <c r="R6" s="1067"/>
    </row>
    <row r="7" spans="1:18" s="621" customFormat="1" ht="15.75" customHeight="1" x14ac:dyDescent="0.25">
      <c r="A7" s="1015"/>
      <c r="B7" s="1638" t="str">
        <f>porsaad!$B$6</f>
        <v>Situación a 30 de noviembre de 2024</v>
      </c>
      <c r="C7" s="1638"/>
      <c r="D7" s="1638"/>
      <c r="E7" s="1638"/>
      <c r="F7" s="1638"/>
      <c r="G7" s="1638"/>
      <c r="H7" s="1638"/>
      <c r="I7" s="1638"/>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651" t="s">
        <v>12</v>
      </c>
      <c r="C9" s="1653" t="s">
        <v>48</v>
      </c>
      <c r="D9" s="1653"/>
      <c r="E9" s="1654" t="s">
        <v>33</v>
      </c>
      <c r="F9" s="1655"/>
      <c r="G9" s="1656" t="s">
        <v>32</v>
      </c>
      <c r="H9" s="1657"/>
      <c r="I9" s="1070"/>
      <c r="J9" s="1070"/>
      <c r="K9" s="1070"/>
      <c r="L9" s="1070"/>
      <c r="M9" s="1070"/>
      <c r="N9" s="1070"/>
      <c r="O9" s="1070"/>
    </row>
    <row r="10" spans="1:18" ht="46.5" customHeight="1" x14ac:dyDescent="0.35">
      <c r="B10" s="1652"/>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35">
      <c r="B11" s="1071" t="s">
        <v>8</v>
      </c>
      <c r="C11" s="1072" t="s">
        <v>364</v>
      </c>
      <c r="D11" s="1073" t="s">
        <v>364</v>
      </c>
      <c r="E11" s="1072" t="s">
        <v>364</v>
      </c>
      <c r="F11" s="1073" t="s">
        <v>364</v>
      </c>
      <c r="G11" s="1072" t="s">
        <v>364</v>
      </c>
      <c r="H11" s="1073" t="s">
        <v>364</v>
      </c>
      <c r="I11" s="1070"/>
      <c r="J11" s="1070"/>
      <c r="K11" s="1070"/>
      <c r="L11" s="1070"/>
      <c r="M11" s="1070"/>
      <c r="N11" s="1070"/>
      <c r="O11" s="1070"/>
    </row>
    <row r="12" spans="1:18" ht="15" customHeight="1" x14ac:dyDescent="0.35">
      <c r="B12" s="1074" t="s">
        <v>7</v>
      </c>
      <c r="C12" s="1075" t="s">
        <v>364</v>
      </c>
      <c r="D12" s="1076" t="s">
        <v>364</v>
      </c>
      <c r="E12" s="1075" t="s">
        <v>364</v>
      </c>
      <c r="F12" s="1076" t="s">
        <v>364</v>
      </c>
      <c r="G12" s="1075" t="s">
        <v>364</v>
      </c>
      <c r="H12" s="1076" t="s">
        <v>364</v>
      </c>
      <c r="I12" s="1070"/>
      <c r="J12" s="1070"/>
      <c r="K12" s="1070"/>
      <c r="L12" s="1070"/>
      <c r="M12" s="1070"/>
      <c r="N12" s="1070"/>
      <c r="O12" s="1070"/>
    </row>
    <row r="13" spans="1:18" ht="15" customHeight="1" x14ac:dyDescent="0.35">
      <c r="B13" s="1074" t="s">
        <v>37</v>
      </c>
      <c r="C13" s="1103">
        <v>15.352909090909129</v>
      </c>
      <c r="D13" s="1076">
        <v>3.780724058851688E-2</v>
      </c>
      <c r="E13" s="1103">
        <v>15.419999999999993</v>
      </c>
      <c r="F13" s="1076">
        <v>3.4496376086006052E-8</v>
      </c>
      <c r="G13" s="1103">
        <v>15.226428571428574</v>
      </c>
      <c r="H13" s="1076">
        <v>6.7270122934603077E-2</v>
      </c>
      <c r="I13" s="1070"/>
      <c r="J13" s="1070"/>
      <c r="K13" s="1070"/>
      <c r="L13" s="1070"/>
      <c r="M13" s="1070"/>
      <c r="N13" s="1070"/>
      <c r="O13" s="1070"/>
    </row>
    <row r="14" spans="1:18" ht="15" customHeight="1" x14ac:dyDescent="0.35">
      <c r="B14" s="1074" t="s">
        <v>38</v>
      </c>
      <c r="C14" s="1075" t="s">
        <v>364</v>
      </c>
      <c r="D14" s="1076" t="s">
        <v>364</v>
      </c>
      <c r="E14" s="1075" t="s">
        <v>364</v>
      </c>
      <c r="F14" s="1076" t="s">
        <v>364</v>
      </c>
      <c r="G14" s="1075" t="s">
        <v>364</v>
      </c>
      <c r="H14" s="1076" t="s">
        <v>364</v>
      </c>
      <c r="I14" s="1070"/>
      <c r="J14" s="1070"/>
      <c r="K14" s="1070"/>
      <c r="L14" s="1070"/>
      <c r="M14" s="1070"/>
      <c r="N14" s="1070"/>
      <c r="O14" s="1070"/>
    </row>
    <row r="15" spans="1:18" ht="15" customHeight="1" x14ac:dyDescent="0.35">
      <c r="B15" s="1074" t="s">
        <v>6</v>
      </c>
      <c r="C15" s="1075" t="s">
        <v>364</v>
      </c>
      <c r="D15" s="1076" t="s">
        <v>364</v>
      </c>
      <c r="E15" s="1075" t="s">
        <v>364</v>
      </c>
      <c r="F15" s="1076" t="s">
        <v>364</v>
      </c>
      <c r="G15" s="1075" t="s">
        <v>364</v>
      </c>
      <c r="H15" s="1076" t="s">
        <v>364</v>
      </c>
      <c r="I15" s="1070"/>
      <c r="J15" s="1070"/>
      <c r="K15" s="1070"/>
      <c r="L15" s="1070"/>
      <c r="M15" s="1070"/>
      <c r="N15" s="1070"/>
      <c r="O15" s="1070"/>
    </row>
    <row r="16" spans="1:18" ht="15" customHeight="1" x14ac:dyDescent="0.35">
      <c r="B16" s="1074" t="s">
        <v>5</v>
      </c>
      <c r="C16" s="1075" t="s">
        <v>364</v>
      </c>
      <c r="D16" s="1076" t="s">
        <v>364</v>
      </c>
      <c r="E16" s="1075" t="s">
        <v>364</v>
      </c>
      <c r="F16" s="1076" t="s">
        <v>364</v>
      </c>
      <c r="G16" s="1075" t="s">
        <v>364</v>
      </c>
      <c r="H16" s="1076" t="s">
        <v>364</v>
      </c>
      <c r="I16" s="1070"/>
      <c r="J16" s="1070"/>
      <c r="K16" s="1070"/>
      <c r="L16" s="1070"/>
      <c r="M16" s="1070"/>
      <c r="N16" s="1070"/>
      <c r="O16" s="1070"/>
    </row>
    <row r="17" spans="1:15" ht="15" customHeight="1" x14ac:dyDescent="0.35">
      <c r="B17" s="1074" t="s">
        <v>4</v>
      </c>
      <c r="C17" s="1075" t="s">
        <v>364</v>
      </c>
      <c r="D17" s="1076" t="s">
        <v>364</v>
      </c>
      <c r="E17" s="1075" t="s">
        <v>364</v>
      </c>
      <c r="F17" s="1076" t="s">
        <v>364</v>
      </c>
      <c r="G17" s="1075" t="s">
        <v>364</v>
      </c>
      <c r="H17" s="1076" t="s">
        <v>364</v>
      </c>
      <c r="I17" s="1070"/>
      <c r="J17" s="1070"/>
      <c r="K17" s="1070"/>
      <c r="L17" s="1070"/>
      <c r="M17" s="1070"/>
      <c r="N17" s="1070"/>
      <c r="O17" s="1070"/>
    </row>
    <row r="18" spans="1:15" ht="15" customHeight="1" x14ac:dyDescent="0.35">
      <c r="B18" s="1074" t="s">
        <v>40</v>
      </c>
      <c r="C18" s="1075" t="s">
        <v>364</v>
      </c>
      <c r="D18" s="1076" t="s">
        <v>364</v>
      </c>
      <c r="E18" s="1075" t="s">
        <v>364</v>
      </c>
      <c r="F18" s="1076" t="s">
        <v>364</v>
      </c>
      <c r="G18" s="1075" t="s">
        <v>364</v>
      </c>
      <c r="H18" s="1076" t="s">
        <v>364</v>
      </c>
      <c r="I18" s="1070"/>
      <c r="J18" s="1070"/>
      <c r="K18" s="1070"/>
      <c r="L18" s="1070"/>
      <c r="M18" s="1070"/>
      <c r="N18" s="1070"/>
      <c r="O18" s="1070"/>
    </row>
    <row r="19" spans="1:15" ht="15" customHeight="1" x14ac:dyDescent="0.35">
      <c r="B19" s="1074" t="s">
        <v>41</v>
      </c>
      <c r="C19" s="1075" t="s">
        <v>364</v>
      </c>
      <c r="D19" s="1076" t="s">
        <v>364</v>
      </c>
      <c r="E19" s="1075" t="s">
        <v>364</v>
      </c>
      <c r="F19" s="1076" t="s">
        <v>364</v>
      </c>
      <c r="G19" s="1075" t="s">
        <v>364</v>
      </c>
      <c r="H19" s="1076" t="s">
        <v>364</v>
      </c>
      <c r="I19" s="1070"/>
      <c r="J19" s="1070"/>
      <c r="K19" s="1070"/>
      <c r="L19" s="1070"/>
      <c r="M19" s="1070"/>
      <c r="N19" s="1070"/>
      <c r="O19" s="1070"/>
    </row>
    <row r="20" spans="1:15" ht="15" customHeight="1" x14ac:dyDescent="0.35">
      <c r="B20" s="1074" t="s">
        <v>3</v>
      </c>
      <c r="C20" s="1075" t="s">
        <v>364</v>
      </c>
      <c r="D20" s="1076" t="s">
        <v>364</v>
      </c>
      <c r="E20" s="1075" t="s">
        <v>364</v>
      </c>
      <c r="F20" s="1076" t="s">
        <v>364</v>
      </c>
      <c r="G20" s="1075" t="s">
        <v>364</v>
      </c>
      <c r="H20" s="1076" t="s">
        <v>364</v>
      </c>
      <c r="I20" s="1070"/>
      <c r="J20" s="1070"/>
      <c r="K20" s="1070"/>
      <c r="L20" s="1070"/>
      <c r="M20" s="1070"/>
      <c r="N20" s="1070"/>
      <c r="O20" s="1070"/>
    </row>
    <row r="21" spans="1:15" ht="15" customHeight="1" x14ac:dyDescent="0.35">
      <c r="B21" s="1074" t="s">
        <v>2</v>
      </c>
      <c r="C21" s="1075" t="s">
        <v>364</v>
      </c>
      <c r="D21" s="1076" t="s">
        <v>364</v>
      </c>
      <c r="E21" s="1075" t="s">
        <v>364</v>
      </c>
      <c r="F21" s="1076" t="s">
        <v>364</v>
      </c>
      <c r="G21" s="1075" t="s">
        <v>364</v>
      </c>
      <c r="H21" s="1076" t="s">
        <v>364</v>
      </c>
      <c r="I21" s="1070"/>
      <c r="J21" s="1070"/>
      <c r="K21" s="1070"/>
      <c r="L21" s="1070"/>
      <c r="M21" s="1070"/>
      <c r="N21" s="1070"/>
      <c r="O21" s="1070"/>
    </row>
    <row r="22" spans="1:15" ht="15" customHeight="1" x14ac:dyDescent="0.35">
      <c r="B22" s="1074" t="s">
        <v>35</v>
      </c>
      <c r="C22" s="1075" t="s">
        <v>364</v>
      </c>
      <c r="D22" s="1076" t="s">
        <v>364</v>
      </c>
      <c r="E22" s="1075" t="s">
        <v>364</v>
      </c>
      <c r="F22" s="1076" t="s">
        <v>364</v>
      </c>
      <c r="G22" s="1075" t="s">
        <v>364</v>
      </c>
      <c r="H22" s="1076" t="s">
        <v>364</v>
      </c>
      <c r="I22" s="1070"/>
      <c r="J22" s="1070"/>
      <c r="K22" s="1070"/>
      <c r="L22" s="1070"/>
      <c r="M22" s="1070"/>
      <c r="N22" s="1070"/>
      <c r="O22" s="1070"/>
    </row>
    <row r="23" spans="1:15" ht="15" customHeight="1" x14ac:dyDescent="0.35">
      <c r="B23" s="1074" t="s">
        <v>42</v>
      </c>
      <c r="C23" s="1075" t="s">
        <v>364</v>
      </c>
      <c r="D23" s="1076" t="s">
        <v>364</v>
      </c>
      <c r="E23" s="1075" t="s">
        <v>364</v>
      </c>
      <c r="F23" s="1076" t="s">
        <v>364</v>
      </c>
      <c r="G23" s="1075" t="s">
        <v>364</v>
      </c>
      <c r="H23" s="1076" t="s">
        <v>364</v>
      </c>
      <c r="I23" s="1070"/>
      <c r="J23" s="1070"/>
      <c r="K23" s="1070"/>
      <c r="L23" s="1070"/>
      <c r="M23" s="1070"/>
      <c r="N23" s="1070"/>
      <c r="O23" s="1070"/>
    </row>
    <row r="24" spans="1:15" ht="15" customHeight="1" x14ac:dyDescent="0.35">
      <c r="B24" s="1074" t="s">
        <v>43</v>
      </c>
      <c r="C24" s="1075" t="s">
        <v>364</v>
      </c>
      <c r="D24" s="1076" t="s">
        <v>364</v>
      </c>
      <c r="E24" s="1075" t="s">
        <v>364</v>
      </c>
      <c r="F24" s="1076" t="s">
        <v>364</v>
      </c>
      <c r="G24" s="1075" t="s">
        <v>364</v>
      </c>
      <c r="H24" s="1076" t="s">
        <v>364</v>
      </c>
      <c r="I24" s="1070"/>
      <c r="J24" s="1070"/>
      <c r="K24" s="1070"/>
      <c r="L24" s="1070"/>
      <c r="M24" s="1070"/>
      <c r="N24" s="1070"/>
      <c r="O24" s="1070"/>
    </row>
    <row r="25" spans="1:15" ht="15" customHeight="1" x14ac:dyDescent="0.35">
      <c r="B25" s="1074" t="s">
        <v>44</v>
      </c>
      <c r="C25" s="1075" t="s">
        <v>364</v>
      </c>
      <c r="D25" s="1076" t="s">
        <v>364</v>
      </c>
      <c r="E25" s="1075" t="s">
        <v>364</v>
      </c>
      <c r="F25" s="1076" t="s">
        <v>364</v>
      </c>
      <c r="G25" s="1075" t="s">
        <v>364</v>
      </c>
      <c r="H25" s="1076" t="s">
        <v>364</v>
      </c>
      <c r="I25" s="1070"/>
      <c r="J25" s="1070"/>
      <c r="K25" s="1070"/>
      <c r="L25" s="1070"/>
      <c r="M25" s="1070"/>
      <c r="N25" s="1070"/>
      <c r="O25" s="1070"/>
    </row>
    <row r="26" spans="1:15" ht="15" customHeight="1" x14ac:dyDescent="0.35">
      <c r="B26" s="1074" t="s">
        <v>45</v>
      </c>
      <c r="C26" s="1075" t="s">
        <v>364</v>
      </c>
      <c r="D26" s="1076" t="s">
        <v>364</v>
      </c>
      <c r="E26" s="1075" t="s">
        <v>364</v>
      </c>
      <c r="F26" s="1076" t="s">
        <v>364</v>
      </c>
      <c r="G26" s="1075" t="s">
        <v>364</v>
      </c>
      <c r="H26" s="1076" t="s">
        <v>364</v>
      </c>
      <c r="I26" s="1070"/>
      <c r="J26" s="1070"/>
      <c r="K26" s="1070"/>
      <c r="L26" s="1070"/>
      <c r="M26" s="1070"/>
      <c r="N26" s="1070"/>
      <c r="O26" s="1070"/>
    </row>
    <row r="27" spans="1:15" ht="15" customHeight="1" x14ac:dyDescent="0.35">
      <c r="B27" s="1074" t="s">
        <v>46</v>
      </c>
      <c r="C27" s="1075" t="s">
        <v>364</v>
      </c>
      <c r="D27" s="1076" t="s">
        <v>364</v>
      </c>
      <c r="E27" s="1075" t="s">
        <v>364</v>
      </c>
      <c r="F27" s="1076" t="s">
        <v>364</v>
      </c>
      <c r="G27" s="1075" t="s">
        <v>364</v>
      </c>
      <c r="H27" s="1076" t="s">
        <v>364</v>
      </c>
      <c r="I27" s="1070"/>
      <c r="J27" s="1070"/>
      <c r="K27" s="1070"/>
      <c r="L27" s="1070"/>
      <c r="M27" s="1070"/>
      <c r="N27" s="1070"/>
      <c r="O27" s="1070"/>
    </row>
    <row r="28" spans="1:15" ht="15" customHeight="1" x14ac:dyDescent="0.35">
      <c r="B28" s="1077" t="s">
        <v>1</v>
      </c>
      <c r="C28" s="1078" t="s">
        <v>364</v>
      </c>
      <c r="D28" s="1079" t="s">
        <v>364</v>
      </c>
      <c r="E28" s="1078" t="s">
        <v>364</v>
      </c>
      <c r="F28" s="1079" t="s">
        <v>364</v>
      </c>
      <c r="G28" s="1078" t="s">
        <v>364</v>
      </c>
      <c r="H28" s="1079" t="s">
        <v>364</v>
      </c>
      <c r="I28" s="1070"/>
      <c r="J28" s="1070"/>
      <c r="K28" s="1070"/>
      <c r="L28" s="1070"/>
      <c r="M28" s="1070"/>
      <c r="N28" s="1070"/>
      <c r="O28" s="1070"/>
    </row>
    <row r="29" spans="1:15" ht="15" customHeight="1" x14ac:dyDescent="0.35">
      <c r="B29" s="1307" t="s">
        <v>0</v>
      </c>
      <c r="C29" s="1308">
        <v>15.352909090909129</v>
      </c>
      <c r="D29" s="1309">
        <v>3.780724058851688E-2</v>
      </c>
      <c r="E29" s="1308">
        <v>15.091914893617014</v>
      </c>
      <c r="F29" s="1309">
        <v>0.14903596957394005</v>
      </c>
      <c r="G29" s="1308">
        <v>14.70137931034483</v>
      </c>
      <c r="H29" s="1309">
        <v>0.20413403428268634</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189</v>
      </c>
      <c r="C31" s="1080"/>
      <c r="D31" s="1080"/>
      <c r="E31" s="1080"/>
      <c r="F31" s="1080"/>
      <c r="G31" s="1080"/>
      <c r="H31" s="1080"/>
      <c r="I31" s="1081"/>
      <c r="J31" s="1081"/>
      <c r="K31" s="1081"/>
      <c r="L31" s="1081"/>
      <c r="M31" s="1081"/>
      <c r="N31" s="1081"/>
      <c r="O31" s="1081"/>
    </row>
    <row r="32" spans="1:15" ht="47.5" customHeight="1" x14ac:dyDescent="0.35">
      <c r="B32" s="1650" t="s">
        <v>289</v>
      </c>
      <c r="C32" s="1650"/>
      <c r="D32" s="1650"/>
      <c r="E32" s="1650"/>
      <c r="F32" s="1650"/>
      <c r="G32" s="1650"/>
      <c r="H32" s="1650"/>
    </row>
  </sheetData>
  <mergeCells count="7">
    <mergeCell ref="B32:H32"/>
    <mergeCell ref="B6:I6"/>
    <mergeCell ref="B7:I7"/>
    <mergeCell ref="B9:B10"/>
    <mergeCell ref="C9:D9"/>
    <mergeCell ref="E9:F9"/>
    <mergeCell ref="G9:H9"/>
  </mergeCells>
  <conditionalFormatting sqref="C11:C28">
    <cfRule type="colorScale" priority="12">
      <colorScale>
        <cfvo type="min"/>
        <cfvo type="max"/>
        <color theme="4" tint="0.79998168889431442"/>
        <color theme="4" tint="-0.249977111117893"/>
      </colorScale>
    </cfRule>
    <cfRule type="colorScale" priority="13">
      <colorScale>
        <cfvo type="num" val="0"/>
        <cfvo type="num" val="20"/>
        <color rgb="FFFCFCFF"/>
        <color theme="4"/>
      </colorScale>
    </cfRule>
  </conditionalFormatting>
  <conditionalFormatting sqref="C13">
    <cfRule type="colorScale" priority="7">
      <colorScale>
        <cfvo type="min"/>
        <cfvo type="max"/>
        <color theme="4" tint="0.79998168889431442"/>
        <color theme="4" tint="0.79998168889431442"/>
      </colorScale>
    </cfRule>
  </conditionalFormatting>
  <conditionalFormatting sqref="E11:E12 E14:E28">
    <cfRule type="colorScale" priority="10">
      <colorScale>
        <cfvo type="min"/>
        <cfvo type="max"/>
        <color theme="4" tint="0.79998168889431442"/>
        <color theme="4" tint="-0.249977111117893"/>
      </colorScale>
    </cfRule>
    <cfRule type="colorScale" priority="11">
      <colorScale>
        <cfvo type="num" val="0"/>
        <cfvo type="num" val="20"/>
        <color rgb="FFFCFCFF"/>
        <color theme="4"/>
      </colorScale>
    </cfRule>
  </conditionalFormatting>
  <conditionalFormatting sqref="E13">
    <cfRule type="colorScale" priority="4">
      <colorScale>
        <cfvo type="min"/>
        <cfvo type="max"/>
        <color theme="4" tint="0.79998168889431442"/>
        <color theme="4" tint="0.79998168889431442"/>
      </colorScale>
    </cfRule>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G11:G12 G14:G28">
    <cfRule type="colorScale" priority="8">
      <colorScale>
        <cfvo type="min"/>
        <cfvo type="max"/>
        <color theme="4" tint="0.79998168889431442"/>
        <color theme="4" tint="-0.249977111117893"/>
      </colorScale>
    </cfRule>
    <cfRule type="colorScale" priority="9">
      <colorScale>
        <cfvo type="num" val="0"/>
        <cfvo type="num" val="20"/>
        <color rgb="FFFCFCFF"/>
        <color theme="4"/>
      </colorScale>
    </cfRule>
  </conditionalFormatting>
  <conditionalFormatting sqref="G13">
    <cfRule type="colorScale" priority="1">
      <colorScale>
        <cfvo type="min"/>
        <cfvo type="max"/>
        <color theme="4" tint="0.79998168889431442"/>
        <color theme="4" tint="0.79998168889431442"/>
      </colorScale>
    </cfRule>
    <cfRule type="colorScale" priority="2">
      <colorScale>
        <cfvo type="min"/>
        <cfvo type="max"/>
        <color theme="4" tint="0.79998168889431442"/>
        <color theme="4" tint="-0.249977111117893"/>
      </colorScale>
    </cfRule>
    <cfRule type="colorScale" priority="3">
      <colorScale>
        <cfvo type="num" val="0"/>
        <cfvo type="num" val="20"/>
        <color rgb="FFFCFCFF"/>
        <color theme="4"/>
      </colorScale>
    </cfRule>
  </conditionalFormatting>
  <printOptions horizontalCentered="1"/>
  <pageMargins left="0" right="0" top="0.43307086614173229" bottom="0.43307086614173229" header="0" footer="0"/>
  <pageSetup paperSize="9" scale="97" orientation="landscape" horizontalDpi="300" verticalDpi="300" r:id="rId1"/>
  <headerFooter alignWithMargins="0"/>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Hoja37">
    <tabColor theme="5"/>
    <pageSetUpPr fitToPage="1"/>
  </sheetPr>
  <dimension ref="A1:IY55"/>
  <sheetViews>
    <sheetView zoomScale="80" zoomScaleNormal="80" workbookViewId="0"/>
  </sheetViews>
  <sheetFormatPr baseColWidth="10" defaultColWidth="11.453125" defaultRowHeight="14.5" x14ac:dyDescent="0.25"/>
  <cols>
    <col min="1" max="1" width="0.7265625" style="333" customWidth="1"/>
    <col min="2" max="2" width="28.7265625" style="333" customWidth="1"/>
    <col min="3" max="3" width="0.7265625" style="333" customWidth="1"/>
    <col min="4" max="4" width="11.26953125" style="333" bestFit="1" customWidth="1"/>
    <col min="5" max="5" width="10.7265625" style="333" customWidth="1"/>
    <col min="6" max="6" width="0.7265625" style="333" customWidth="1"/>
    <col min="7" max="7" width="12.81640625" style="333" customWidth="1"/>
    <col min="8" max="8" width="10.7265625" style="333" customWidth="1"/>
    <col min="9" max="9" width="0.7265625" style="333" customWidth="1"/>
    <col min="10" max="10" width="11.7265625" style="333" customWidth="1"/>
    <col min="11" max="11" width="11.1796875" style="333" customWidth="1"/>
    <col min="12" max="17" width="11.453125" style="333"/>
    <col min="18" max="18" width="7.54296875" style="333" customWidth="1"/>
    <col min="19" max="19" width="2.26953125" style="333" customWidth="1"/>
    <col min="20" max="16384" width="11.453125" style="333"/>
  </cols>
  <sheetData>
    <row r="1" spans="1:259" s="613" customFormat="1" ht="9" customHeight="1" x14ac:dyDescent="0.35">
      <c r="A1" s="340"/>
      <c r="B1" s="311"/>
      <c r="C1" s="340"/>
      <c r="D1" s="311"/>
      <c r="E1" s="311"/>
      <c r="F1" s="341"/>
      <c r="G1" s="1105"/>
      <c r="H1" s="340"/>
      <c r="I1" s="341"/>
      <c r="J1" s="340"/>
      <c r="K1" s="748"/>
      <c r="L1" s="748"/>
      <c r="M1" s="748"/>
      <c r="N1" s="748"/>
      <c r="O1" s="340"/>
      <c r="P1" s="340"/>
      <c r="Q1" s="340"/>
      <c r="R1" s="748"/>
      <c r="S1" s="748"/>
      <c r="T1" s="340"/>
      <c r="U1" s="340"/>
      <c r="V1" s="340"/>
      <c r="W1" s="340"/>
      <c r="X1" s="340"/>
      <c r="Y1" s="340"/>
      <c r="Z1" s="340"/>
      <c r="AA1" s="340"/>
      <c r="AB1" s="340"/>
      <c r="AC1" s="340"/>
      <c r="AD1" s="340"/>
      <c r="AE1" s="340"/>
      <c r="AF1" s="340"/>
      <c r="AG1" s="340"/>
      <c r="AH1" s="340"/>
      <c r="AI1" s="340"/>
      <c r="AJ1" s="340"/>
      <c r="AK1" s="340"/>
      <c r="AL1" s="340"/>
      <c r="AM1" s="340"/>
      <c r="AN1" s="340"/>
      <c r="AO1" s="340"/>
      <c r="AP1" s="340"/>
      <c r="AQ1" s="340"/>
      <c r="AR1" s="340"/>
      <c r="AS1" s="340"/>
      <c r="AT1" s="340"/>
      <c r="AU1" s="340"/>
      <c r="AV1" s="340"/>
      <c r="AW1" s="340"/>
      <c r="AX1" s="340"/>
      <c r="AY1" s="340"/>
      <c r="AZ1" s="340"/>
      <c r="BA1" s="340"/>
      <c r="BB1" s="340"/>
      <c r="BC1" s="340"/>
      <c r="BD1" s="340"/>
      <c r="BE1" s="340"/>
      <c r="BF1" s="340"/>
      <c r="BG1" s="340"/>
      <c r="BH1" s="340"/>
      <c r="BI1" s="340"/>
      <c r="BJ1" s="340"/>
      <c r="BK1" s="340"/>
      <c r="BL1" s="340"/>
      <c r="BM1" s="340"/>
      <c r="BN1" s="340"/>
      <c r="BO1" s="340"/>
      <c r="BP1" s="340"/>
      <c r="BQ1" s="340"/>
      <c r="BR1" s="340"/>
      <c r="BS1" s="340"/>
      <c r="BT1" s="340"/>
      <c r="BU1" s="340"/>
      <c r="BV1" s="340"/>
      <c r="BW1" s="340"/>
      <c r="BX1" s="340"/>
      <c r="BY1" s="340"/>
      <c r="BZ1" s="340"/>
      <c r="CA1" s="340"/>
      <c r="CB1" s="340"/>
      <c r="CC1" s="340"/>
      <c r="CD1" s="340"/>
      <c r="CE1" s="340"/>
      <c r="CF1" s="340"/>
      <c r="CG1" s="340"/>
      <c r="CH1" s="340"/>
      <c r="CI1" s="340"/>
      <c r="CJ1" s="340"/>
      <c r="CK1" s="340"/>
      <c r="CL1" s="340"/>
      <c r="CM1" s="340"/>
      <c r="CN1" s="340"/>
      <c r="CO1" s="340"/>
      <c r="CP1" s="340"/>
      <c r="CQ1" s="340"/>
      <c r="CR1" s="340"/>
      <c r="CS1" s="340"/>
      <c r="CT1" s="340"/>
      <c r="CU1" s="340"/>
      <c r="CV1" s="340"/>
      <c r="CW1" s="340"/>
      <c r="CX1" s="340"/>
      <c r="CY1" s="340"/>
      <c r="CZ1" s="340"/>
      <c r="DA1" s="340"/>
      <c r="DB1" s="340"/>
      <c r="DC1" s="340"/>
      <c r="DD1" s="340"/>
      <c r="DE1" s="340"/>
      <c r="DF1" s="340"/>
      <c r="DG1" s="340"/>
      <c r="DH1" s="340"/>
      <c r="DI1" s="340"/>
      <c r="DJ1" s="340"/>
      <c r="DK1" s="340"/>
      <c r="DL1" s="340"/>
      <c r="DM1" s="340"/>
      <c r="DN1" s="340"/>
      <c r="DO1" s="340"/>
      <c r="DP1" s="340"/>
      <c r="DQ1" s="340"/>
      <c r="DR1" s="340"/>
      <c r="DS1" s="340"/>
      <c r="DT1" s="340"/>
      <c r="DU1" s="340"/>
      <c r="DV1" s="340"/>
      <c r="DW1" s="340"/>
      <c r="DX1" s="340"/>
      <c r="DY1" s="340"/>
      <c r="DZ1" s="340"/>
      <c r="EA1" s="340"/>
      <c r="EB1" s="340"/>
      <c r="EC1" s="340"/>
      <c r="ED1" s="340"/>
      <c r="EE1" s="340"/>
      <c r="EF1" s="340"/>
      <c r="EG1" s="340"/>
      <c r="EH1" s="340"/>
      <c r="EI1" s="340"/>
      <c r="EJ1" s="340"/>
      <c r="EK1" s="340"/>
      <c r="EL1" s="340"/>
      <c r="EM1" s="340"/>
      <c r="EN1" s="340"/>
      <c r="EO1" s="340"/>
      <c r="EP1" s="340"/>
      <c r="EQ1" s="340"/>
      <c r="ER1" s="340"/>
      <c r="ES1" s="340"/>
      <c r="ET1" s="340"/>
      <c r="EU1" s="340"/>
      <c r="EV1" s="340"/>
      <c r="EW1" s="340"/>
      <c r="EX1" s="340"/>
      <c r="EY1" s="340"/>
      <c r="EZ1" s="340"/>
      <c r="FA1" s="340"/>
      <c r="FB1" s="340"/>
      <c r="FC1" s="340"/>
      <c r="FD1" s="340"/>
      <c r="FE1" s="340"/>
      <c r="FF1" s="340"/>
      <c r="FG1" s="340"/>
      <c r="FH1" s="340"/>
      <c r="FI1" s="340"/>
      <c r="FJ1" s="340"/>
      <c r="FK1" s="340"/>
      <c r="FL1" s="340"/>
      <c r="FM1" s="340"/>
      <c r="FN1" s="340"/>
      <c r="FO1" s="340"/>
      <c r="FP1" s="340"/>
      <c r="FQ1" s="340"/>
      <c r="FR1" s="340"/>
      <c r="FS1" s="340"/>
      <c r="FT1" s="340"/>
      <c r="FU1" s="340"/>
      <c r="FV1" s="340"/>
      <c r="FW1" s="340"/>
      <c r="FX1" s="340"/>
      <c r="FY1" s="340"/>
      <c r="FZ1" s="340"/>
      <c r="GA1" s="340"/>
      <c r="GB1" s="340"/>
      <c r="GC1" s="340"/>
      <c r="GD1" s="340"/>
      <c r="GE1" s="340"/>
      <c r="GF1" s="340"/>
      <c r="GG1" s="340"/>
      <c r="GH1" s="340"/>
      <c r="GI1" s="340"/>
      <c r="GJ1" s="340"/>
      <c r="GK1" s="340"/>
      <c r="GL1" s="340"/>
      <c r="GM1" s="340"/>
      <c r="GN1" s="340"/>
      <c r="GO1" s="340"/>
      <c r="GP1" s="340"/>
      <c r="GQ1" s="340"/>
      <c r="GR1" s="340"/>
      <c r="GS1" s="340"/>
      <c r="GT1" s="340"/>
      <c r="GU1" s="340"/>
      <c r="GV1" s="340"/>
      <c r="GW1" s="340"/>
      <c r="GX1" s="340"/>
      <c r="GY1" s="340"/>
      <c r="GZ1" s="340"/>
      <c r="HA1" s="340"/>
      <c r="HB1" s="340"/>
      <c r="HC1" s="340"/>
      <c r="HD1" s="340"/>
      <c r="HE1" s="340"/>
      <c r="HF1" s="340"/>
      <c r="HG1" s="340"/>
      <c r="HH1" s="340"/>
      <c r="HI1" s="340"/>
      <c r="HJ1" s="340"/>
      <c r="HK1" s="340"/>
      <c r="HL1" s="340"/>
      <c r="HM1" s="340"/>
      <c r="HN1" s="340"/>
      <c r="HO1" s="340"/>
      <c r="HP1" s="340"/>
      <c r="HQ1" s="340"/>
      <c r="HR1" s="340"/>
      <c r="HS1" s="340"/>
      <c r="HT1" s="340"/>
      <c r="HU1" s="340"/>
      <c r="HV1" s="340"/>
      <c r="HW1" s="340"/>
      <c r="HX1" s="340"/>
      <c r="HY1" s="340"/>
      <c r="HZ1" s="340"/>
      <c r="IA1" s="340"/>
      <c r="IB1" s="340"/>
      <c r="IC1" s="340"/>
      <c r="ID1" s="340"/>
      <c r="IE1" s="340"/>
      <c r="IF1" s="340"/>
      <c r="IG1" s="340"/>
      <c r="IH1" s="340"/>
      <c r="II1" s="340"/>
      <c r="IJ1" s="340"/>
      <c r="IK1" s="340"/>
      <c r="IL1" s="340"/>
      <c r="IM1" s="340"/>
      <c r="IN1" s="340"/>
      <c r="IO1" s="340"/>
      <c r="IP1" s="340"/>
      <c r="IQ1" s="340"/>
      <c r="IR1" s="340"/>
      <c r="IS1" s="340"/>
      <c r="IT1" s="340"/>
      <c r="IU1" s="340"/>
      <c r="IV1" s="340"/>
      <c r="IW1" s="340"/>
      <c r="IX1" s="340"/>
      <c r="IY1" s="340"/>
    </row>
    <row r="2" spans="1:259" s="619" customFormat="1" ht="49.5" customHeight="1" x14ac:dyDescent="0.35">
      <c r="A2" s="343"/>
      <c r="B2" s="749"/>
      <c r="C2" s="343"/>
      <c r="D2" s="749"/>
      <c r="E2" s="749"/>
      <c r="F2" s="749"/>
      <c r="G2" s="749"/>
      <c r="H2" s="749"/>
      <c r="I2" s="749"/>
      <c r="J2" s="343"/>
      <c r="K2" s="748"/>
      <c r="L2" s="748"/>
      <c r="M2" s="748"/>
      <c r="N2" s="748"/>
      <c r="O2" s="343"/>
      <c r="P2" s="343"/>
      <c r="Q2" s="343"/>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P2" s="343"/>
      <c r="AQ2" s="343"/>
      <c r="AR2" s="343"/>
      <c r="AS2" s="343"/>
      <c r="AT2" s="343"/>
      <c r="AU2" s="343"/>
      <c r="AV2" s="343"/>
      <c r="AW2" s="343"/>
      <c r="AX2" s="343"/>
      <c r="AY2" s="343"/>
      <c r="AZ2" s="343"/>
      <c r="BA2" s="343"/>
      <c r="BB2" s="343"/>
      <c r="BC2" s="343"/>
      <c r="BD2" s="343"/>
      <c r="BE2" s="343"/>
      <c r="BF2" s="343"/>
      <c r="BG2" s="343"/>
      <c r="BH2" s="343"/>
      <c r="BI2" s="343"/>
      <c r="BJ2" s="343"/>
      <c r="BK2" s="343"/>
      <c r="BL2" s="343"/>
      <c r="BM2" s="343"/>
      <c r="BN2" s="343"/>
      <c r="BO2" s="343"/>
      <c r="BP2" s="343"/>
      <c r="BQ2" s="343"/>
      <c r="BR2" s="343"/>
      <c r="BS2" s="343"/>
      <c r="BT2" s="343"/>
      <c r="BU2" s="343"/>
      <c r="BV2" s="343"/>
      <c r="BW2" s="343"/>
      <c r="BX2" s="343"/>
      <c r="BY2" s="343"/>
      <c r="BZ2" s="343"/>
      <c r="CA2" s="343"/>
      <c r="CB2" s="343"/>
      <c r="CC2" s="343"/>
      <c r="CD2" s="343"/>
      <c r="CE2" s="343"/>
      <c r="CF2" s="343"/>
      <c r="CG2" s="343"/>
      <c r="CH2" s="343"/>
      <c r="CI2" s="343"/>
      <c r="CJ2" s="343"/>
      <c r="CK2" s="343"/>
      <c r="CL2" s="343"/>
      <c r="CM2" s="343"/>
      <c r="CN2" s="343"/>
      <c r="CO2" s="343"/>
      <c r="CP2" s="343"/>
      <c r="CQ2" s="343"/>
      <c r="CR2" s="343"/>
      <c r="CS2" s="343"/>
      <c r="CT2" s="343"/>
      <c r="CU2" s="343"/>
      <c r="CV2" s="343"/>
      <c r="CW2" s="343"/>
      <c r="CX2" s="343"/>
      <c r="CY2" s="343"/>
      <c r="CZ2" s="343"/>
      <c r="DA2" s="343"/>
      <c r="DB2" s="343"/>
      <c r="DC2" s="343"/>
      <c r="DD2" s="343"/>
      <c r="DE2" s="343"/>
      <c r="DF2" s="343"/>
      <c r="DG2" s="343"/>
      <c r="DH2" s="343"/>
      <c r="DI2" s="343"/>
      <c r="DJ2" s="343"/>
      <c r="DK2" s="343"/>
      <c r="DL2" s="343"/>
      <c r="DM2" s="343"/>
      <c r="DN2" s="343"/>
      <c r="DO2" s="343"/>
      <c r="DP2" s="343"/>
      <c r="DQ2" s="343"/>
      <c r="DR2" s="343"/>
      <c r="DS2" s="343"/>
      <c r="DT2" s="343"/>
      <c r="DU2" s="343"/>
      <c r="DV2" s="343"/>
      <c r="DW2" s="343"/>
      <c r="DX2" s="343"/>
      <c r="DY2" s="343"/>
      <c r="DZ2" s="343"/>
      <c r="EA2" s="343"/>
      <c r="EB2" s="343"/>
      <c r="EC2" s="343"/>
      <c r="ED2" s="343"/>
      <c r="EE2" s="343"/>
      <c r="EF2" s="343"/>
      <c r="EG2" s="343"/>
      <c r="EH2" s="343"/>
      <c r="EI2" s="343"/>
      <c r="EJ2" s="343"/>
      <c r="EK2" s="343"/>
      <c r="EL2" s="343"/>
      <c r="EM2" s="343"/>
      <c r="EN2" s="343"/>
      <c r="EO2" s="343"/>
      <c r="EP2" s="343"/>
      <c r="EQ2" s="343"/>
      <c r="ER2" s="343"/>
      <c r="ES2" s="343"/>
      <c r="ET2" s="343"/>
      <c r="EU2" s="343"/>
      <c r="EV2" s="343"/>
      <c r="EW2" s="343"/>
      <c r="EX2" s="343"/>
      <c r="EY2" s="343"/>
      <c r="EZ2" s="343"/>
      <c r="FA2" s="343"/>
      <c r="FB2" s="343"/>
      <c r="FC2" s="343"/>
      <c r="FD2" s="343"/>
      <c r="FE2" s="343"/>
      <c r="FF2" s="343"/>
      <c r="FG2" s="343"/>
      <c r="FH2" s="343"/>
      <c r="FI2" s="343"/>
      <c r="FJ2" s="343"/>
      <c r="FK2" s="343"/>
      <c r="FL2" s="343"/>
      <c r="FM2" s="343"/>
      <c r="FN2" s="343"/>
      <c r="FO2" s="343"/>
      <c r="FP2" s="343"/>
      <c r="FQ2" s="343"/>
      <c r="FR2" s="343"/>
      <c r="FS2" s="343"/>
      <c r="FT2" s="343"/>
      <c r="FU2" s="343"/>
      <c r="FV2" s="343"/>
      <c r="FW2" s="343"/>
      <c r="FX2" s="343"/>
      <c r="FY2" s="343"/>
      <c r="FZ2" s="343"/>
      <c r="GA2" s="343"/>
      <c r="GB2" s="343"/>
      <c r="GC2" s="343"/>
      <c r="GD2" s="343"/>
      <c r="GE2" s="343"/>
      <c r="GF2" s="343"/>
      <c r="GG2" s="343"/>
      <c r="GH2" s="343"/>
      <c r="GI2" s="343"/>
      <c r="GJ2" s="343"/>
      <c r="GK2" s="343"/>
      <c r="GL2" s="343"/>
      <c r="GM2" s="343"/>
      <c r="GN2" s="343"/>
      <c r="GO2" s="343"/>
      <c r="GP2" s="343"/>
      <c r="GQ2" s="343"/>
      <c r="GR2" s="343"/>
      <c r="GS2" s="343"/>
      <c r="GT2" s="343"/>
      <c r="GU2" s="343"/>
      <c r="GV2" s="343"/>
      <c r="GW2" s="343"/>
      <c r="GX2" s="343"/>
      <c r="GY2" s="343"/>
      <c r="GZ2" s="343"/>
      <c r="HA2" s="343"/>
      <c r="HB2" s="343"/>
      <c r="HC2" s="343"/>
      <c r="HD2" s="343"/>
      <c r="HE2" s="343"/>
      <c r="HF2" s="343"/>
      <c r="HG2" s="343"/>
      <c r="HH2" s="343"/>
      <c r="HI2" s="343"/>
      <c r="HJ2" s="343"/>
      <c r="HK2" s="343"/>
      <c r="HL2" s="343"/>
      <c r="HM2" s="343"/>
      <c r="HN2" s="343"/>
      <c r="HO2" s="343"/>
      <c r="HP2" s="343"/>
      <c r="HQ2" s="343"/>
      <c r="HR2" s="343"/>
      <c r="HS2" s="343"/>
      <c r="HT2" s="343"/>
      <c r="HU2" s="343"/>
      <c r="HV2" s="343"/>
      <c r="HW2" s="343"/>
      <c r="HX2" s="343"/>
      <c r="HY2" s="343"/>
      <c r="HZ2" s="343"/>
      <c r="IA2" s="343"/>
      <c r="IB2" s="343"/>
      <c r="IC2" s="343"/>
      <c r="ID2" s="343"/>
      <c r="IE2" s="343"/>
      <c r="IF2" s="343"/>
      <c r="IG2" s="343"/>
      <c r="IH2" s="343"/>
      <c r="II2" s="343"/>
      <c r="IJ2" s="343"/>
      <c r="IK2" s="343"/>
      <c r="IL2" s="343"/>
      <c r="IM2" s="343"/>
      <c r="IN2" s="343"/>
      <c r="IO2" s="343"/>
      <c r="IP2" s="343"/>
      <c r="IQ2" s="343"/>
      <c r="IR2" s="343"/>
      <c r="IS2" s="343"/>
      <c r="IT2" s="343"/>
      <c r="IU2" s="343"/>
      <c r="IV2" s="343"/>
      <c r="IW2" s="343"/>
      <c r="IX2" s="343"/>
      <c r="IY2" s="343"/>
    </row>
    <row r="3" spans="1:259" s="621" customFormat="1" ht="7" customHeight="1" x14ac:dyDescent="0.35">
      <c r="A3" s="345"/>
      <c r="B3" s="1393"/>
      <c r="C3" s="1393"/>
      <c r="D3" s="1393"/>
      <c r="E3" s="1393"/>
      <c r="F3" s="1393"/>
      <c r="G3" s="1393"/>
      <c r="H3" s="1393"/>
      <c r="I3" s="1393"/>
      <c r="J3" s="345"/>
      <c r="K3" s="748"/>
      <c r="L3" s="748"/>
      <c r="M3" s="748"/>
      <c r="N3" s="748"/>
      <c r="O3" s="345"/>
      <c r="P3" s="345"/>
      <c r="Q3" s="345"/>
      <c r="R3" s="343"/>
      <c r="S3" s="343"/>
      <c r="T3" s="345"/>
      <c r="U3" s="345"/>
      <c r="V3" s="345"/>
      <c r="W3" s="345"/>
      <c r="X3" s="345"/>
      <c r="Y3" s="345"/>
      <c r="Z3" s="345"/>
      <c r="AA3" s="345"/>
      <c r="AB3" s="345"/>
      <c r="AC3" s="345"/>
      <c r="AD3" s="345"/>
      <c r="AE3" s="345"/>
      <c r="AF3" s="345"/>
      <c r="AG3" s="345"/>
      <c r="AH3" s="345"/>
      <c r="AI3" s="345"/>
      <c r="AJ3" s="345"/>
      <c r="AK3" s="345"/>
      <c r="AL3" s="345"/>
      <c r="AM3" s="345"/>
      <c r="AN3" s="345"/>
      <c r="AO3" s="345"/>
      <c r="AP3" s="345"/>
      <c r="AQ3" s="345"/>
      <c r="AR3" s="345"/>
      <c r="AS3" s="345"/>
      <c r="AT3" s="345"/>
      <c r="AU3" s="345"/>
      <c r="AV3" s="345"/>
      <c r="AW3" s="345"/>
      <c r="AX3" s="345"/>
      <c r="AY3" s="345"/>
      <c r="AZ3" s="345"/>
      <c r="BA3" s="345"/>
      <c r="BB3" s="345"/>
      <c r="BC3" s="345"/>
      <c r="BD3" s="345"/>
      <c r="BE3" s="345"/>
      <c r="BF3" s="345"/>
      <c r="BG3" s="345"/>
      <c r="BH3" s="345"/>
      <c r="BI3" s="345"/>
      <c r="BJ3" s="345"/>
      <c r="BK3" s="345"/>
      <c r="BL3" s="345"/>
      <c r="BM3" s="345"/>
      <c r="BN3" s="345"/>
      <c r="BO3" s="345"/>
      <c r="BP3" s="345"/>
      <c r="BQ3" s="345"/>
      <c r="BR3" s="345"/>
      <c r="BS3" s="345"/>
      <c r="BT3" s="345"/>
      <c r="BU3" s="345"/>
      <c r="BV3" s="345"/>
      <c r="BW3" s="345"/>
      <c r="BX3" s="345"/>
      <c r="BY3" s="345"/>
      <c r="BZ3" s="345"/>
      <c r="CA3" s="345"/>
      <c r="CB3" s="345"/>
      <c r="CC3" s="345"/>
      <c r="CD3" s="345"/>
      <c r="CE3" s="345"/>
      <c r="CF3" s="345"/>
      <c r="CG3" s="345"/>
      <c r="CH3" s="345"/>
      <c r="CI3" s="345"/>
      <c r="CJ3" s="345"/>
      <c r="CK3" s="345"/>
      <c r="CL3" s="345"/>
      <c r="CM3" s="345"/>
      <c r="CN3" s="345"/>
      <c r="CO3" s="345"/>
      <c r="CP3" s="345"/>
      <c r="CQ3" s="345"/>
      <c r="CR3" s="345"/>
      <c r="CS3" s="345"/>
      <c r="CT3" s="345"/>
      <c r="CU3" s="345"/>
      <c r="CV3" s="345"/>
      <c r="CW3" s="345"/>
      <c r="CX3" s="345"/>
      <c r="CY3" s="345"/>
      <c r="CZ3" s="345"/>
      <c r="DA3" s="345"/>
      <c r="DB3" s="345"/>
      <c r="DC3" s="345"/>
      <c r="DD3" s="345"/>
      <c r="DE3" s="345"/>
      <c r="DF3" s="345"/>
      <c r="DG3" s="345"/>
      <c r="DH3" s="345"/>
      <c r="DI3" s="345"/>
      <c r="DJ3" s="345"/>
      <c r="DK3" s="345"/>
      <c r="DL3" s="345"/>
      <c r="DM3" s="345"/>
      <c r="DN3" s="345"/>
      <c r="DO3" s="345"/>
      <c r="DP3" s="345"/>
      <c r="DQ3" s="345"/>
      <c r="DR3" s="345"/>
      <c r="DS3" s="345"/>
      <c r="DT3" s="345"/>
      <c r="DU3" s="345"/>
      <c r="DV3" s="345"/>
      <c r="DW3" s="345"/>
      <c r="DX3" s="345"/>
      <c r="DY3" s="345"/>
      <c r="DZ3" s="345"/>
      <c r="EA3" s="345"/>
      <c r="EB3" s="345"/>
      <c r="EC3" s="345"/>
      <c r="ED3" s="345"/>
      <c r="EE3" s="345"/>
      <c r="EF3" s="345"/>
      <c r="EG3" s="345"/>
      <c r="EH3" s="345"/>
      <c r="EI3" s="345"/>
      <c r="EJ3" s="345"/>
      <c r="EK3" s="345"/>
      <c r="EL3" s="345"/>
      <c r="EM3" s="345"/>
      <c r="EN3" s="345"/>
      <c r="EO3" s="345"/>
      <c r="EP3" s="345"/>
      <c r="EQ3" s="345"/>
      <c r="ER3" s="345"/>
      <c r="ES3" s="345"/>
      <c r="ET3" s="345"/>
      <c r="EU3" s="345"/>
      <c r="EV3" s="345"/>
      <c r="EW3" s="345"/>
      <c r="EX3" s="345"/>
      <c r="EY3" s="345"/>
      <c r="EZ3" s="345"/>
      <c r="FA3" s="345"/>
      <c r="FB3" s="345"/>
      <c r="FC3" s="345"/>
      <c r="FD3" s="345"/>
      <c r="FE3" s="345"/>
      <c r="FF3" s="345"/>
      <c r="FG3" s="345"/>
      <c r="FH3" s="345"/>
      <c r="FI3" s="345"/>
      <c r="FJ3" s="345"/>
      <c r="FK3" s="345"/>
      <c r="FL3" s="345"/>
      <c r="FM3" s="345"/>
      <c r="FN3" s="345"/>
      <c r="FO3" s="345"/>
      <c r="FP3" s="345"/>
      <c r="FQ3" s="345"/>
      <c r="FR3" s="345"/>
      <c r="FS3" s="345"/>
      <c r="FT3" s="345"/>
      <c r="FU3" s="345"/>
      <c r="FV3" s="345"/>
      <c r="FW3" s="345"/>
      <c r="FX3" s="345"/>
      <c r="FY3" s="345"/>
      <c r="FZ3" s="345"/>
      <c r="GA3" s="345"/>
      <c r="GB3" s="345"/>
      <c r="GC3" s="345"/>
      <c r="GD3" s="345"/>
      <c r="GE3" s="345"/>
      <c r="GF3" s="345"/>
      <c r="GG3" s="345"/>
      <c r="GH3" s="345"/>
      <c r="GI3" s="345"/>
      <c r="GJ3" s="345"/>
      <c r="GK3" s="345"/>
      <c r="GL3" s="345"/>
      <c r="GM3" s="345"/>
      <c r="GN3" s="345"/>
      <c r="GO3" s="345"/>
      <c r="GP3" s="345"/>
      <c r="GQ3" s="345"/>
      <c r="GR3" s="345"/>
      <c r="GS3" s="345"/>
      <c r="GT3" s="345"/>
      <c r="GU3" s="345"/>
      <c r="GV3" s="345"/>
      <c r="GW3" s="345"/>
      <c r="GX3" s="345"/>
      <c r="GY3" s="345"/>
      <c r="GZ3" s="345"/>
      <c r="HA3" s="345"/>
      <c r="HB3" s="345"/>
      <c r="HC3" s="345"/>
      <c r="HD3" s="345"/>
      <c r="HE3" s="345"/>
      <c r="HF3" s="345"/>
      <c r="HG3" s="345"/>
      <c r="HH3" s="345"/>
      <c r="HI3" s="345"/>
      <c r="HJ3" s="345"/>
      <c r="HK3" s="345"/>
      <c r="HL3" s="345"/>
      <c r="HM3" s="345"/>
      <c r="HN3" s="345"/>
      <c r="HO3" s="345"/>
      <c r="HP3" s="345"/>
      <c r="HQ3" s="345"/>
      <c r="HR3" s="345"/>
      <c r="HS3" s="345"/>
      <c r="HT3" s="345"/>
      <c r="HU3" s="345"/>
      <c r="HV3" s="345"/>
      <c r="HW3" s="345"/>
      <c r="HX3" s="345"/>
      <c r="HY3" s="345"/>
      <c r="HZ3" s="345"/>
      <c r="IA3" s="345"/>
      <c r="IB3" s="345"/>
      <c r="IC3" s="345"/>
      <c r="ID3" s="345"/>
      <c r="IE3" s="345"/>
      <c r="IF3" s="345"/>
      <c r="IG3" s="345"/>
      <c r="IH3" s="345"/>
      <c r="II3" s="345"/>
      <c r="IJ3" s="345"/>
      <c r="IK3" s="345"/>
      <c r="IL3" s="345"/>
      <c r="IM3" s="345"/>
      <c r="IN3" s="345"/>
      <c r="IO3" s="345"/>
      <c r="IP3" s="345"/>
      <c r="IQ3" s="345"/>
      <c r="IR3" s="345"/>
      <c r="IS3" s="345"/>
      <c r="IT3" s="345"/>
      <c r="IU3" s="345"/>
      <c r="IV3" s="345"/>
      <c r="IW3" s="345"/>
      <c r="IX3" s="345"/>
      <c r="IY3" s="345"/>
    </row>
    <row r="4" spans="1:259" s="621" customFormat="1" ht="21.75" customHeight="1" x14ac:dyDescent="0.25">
      <c r="A4" s="1659" t="s">
        <v>334</v>
      </c>
      <c r="B4" s="1659"/>
      <c r="C4" s="1659"/>
      <c r="D4" s="1659"/>
      <c r="E4" s="1659"/>
      <c r="F4" s="1659"/>
      <c r="G4" s="1659"/>
      <c r="H4" s="1659"/>
      <c r="I4" s="1659"/>
      <c r="J4" s="1659"/>
      <c r="K4" s="1659"/>
      <c r="L4" s="1659"/>
      <c r="M4" s="1659"/>
      <c r="N4" s="1659"/>
      <c r="O4" s="1659"/>
      <c r="P4" s="1659"/>
      <c r="Q4" s="1659"/>
      <c r="R4" s="322"/>
      <c r="S4" s="345"/>
      <c r="T4" s="345"/>
      <c r="U4" s="345"/>
      <c r="V4" s="345"/>
      <c r="W4" s="345"/>
      <c r="X4" s="345"/>
      <c r="Y4" s="345"/>
      <c r="Z4" s="345"/>
      <c r="AA4" s="345"/>
      <c r="AB4" s="345"/>
      <c r="AC4" s="345"/>
      <c r="AD4" s="345"/>
      <c r="AE4" s="345"/>
      <c r="AF4" s="345"/>
      <c r="AG4" s="345"/>
      <c r="AH4" s="345"/>
      <c r="AI4" s="345"/>
      <c r="AJ4" s="345"/>
      <c r="AK4" s="345"/>
      <c r="AL4" s="345"/>
      <c r="AM4" s="345"/>
      <c r="AN4" s="345"/>
      <c r="AO4" s="345"/>
      <c r="AP4" s="345"/>
      <c r="AQ4" s="345"/>
      <c r="AR4" s="345"/>
      <c r="AS4" s="345"/>
      <c r="AT4" s="345"/>
      <c r="AU4" s="345"/>
      <c r="AV4" s="345"/>
      <c r="AW4" s="345"/>
      <c r="AX4" s="345"/>
      <c r="AY4" s="345"/>
      <c r="AZ4" s="345"/>
      <c r="BA4" s="345"/>
      <c r="BB4" s="345"/>
      <c r="BC4" s="345"/>
      <c r="BD4" s="345"/>
      <c r="BE4" s="345"/>
      <c r="BF4" s="345"/>
      <c r="BG4" s="345"/>
      <c r="BH4" s="345"/>
      <c r="BI4" s="345"/>
      <c r="BJ4" s="345"/>
      <c r="BK4" s="345"/>
      <c r="BL4" s="345"/>
      <c r="BM4" s="345"/>
      <c r="BN4" s="345"/>
      <c r="BO4" s="345"/>
      <c r="BP4" s="345"/>
      <c r="BQ4" s="345"/>
      <c r="BR4" s="345"/>
      <c r="BS4" s="345"/>
      <c r="BT4" s="345"/>
      <c r="BU4" s="345"/>
      <c r="BV4" s="345"/>
      <c r="BW4" s="345"/>
      <c r="BX4" s="345"/>
      <c r="BY4" s="345"/>
      <c r="BZ4" s="345"/>
      <c r="CA4" s="345"/>
      <c r="CB4" s="345"/>
      <c r="CC4" s="345"/>
      <c r="CD4" s="345"/>
      <c r="CE4" s="345"/>
      <c r="CF4" s="345"/>
      <c r="CG4" s="345"/>
      <c r="CH4" s="345"/>
      <c r="CI4" s="345"/>
      <c r="CJ4" s="345"/>
      <c r="CK4" s="345"/>
      <c r="CL4" s="345"/>
      <c r="CM4" s="345"/>
      <c r="CN4" s="345"/>
      <c r="CO4" s="345"/>
      <c r="CP4" s="345"/>
      <c r="CQ4" s="345"/>
      <c r="CR4" s="345"/>
      <c r="CS4" s="345"/>
      <c r="CT4" s="345"/>
      <c r="CU4" s="345"/>
      <c r="CV4" s="345"/>
      <c r="CW4" s="345"/>
      <c r="CX4" s="345"/>
      <c r="CY4" s="345"/>
      <c r="CZ4" s="345"/>
      <c r="DA4" s="345"/>
      <c r="DB4" s="345"/>
      <c r="DC4" s="345"/>
      <c r="DD4" s="345"/>
      <c r="DE4" s="345"/>
      <c r="DF4" s="345"/>
      <c r="DG4" s="345"/>
      <c r="DH4" s="345"/>
      <c r="DI4" s="345"/>
      <c r="DJ4" s="345"/>
      <c r="DK4" s="345"/>
      <c r="DL4" s="345"/>
      <c r="DM4" s="345"/>
      <c r="DN4" s="345"/>
      <c r="DO4" s="345"/>
      <c r="DP4" s="345"/>
      <c r="DQ4" s="345"/>
      <c r="DR4" s="345"/>
      <c r="DS4" s="345"/>
      <c r="DT4" s="345"/>
      <c r="DU4" s="345"/>
      <c r="DV4" s="345"/>
      <c r="DW4" s="345"/>
      <c r="DX4" s="345"/>
      <c r="DY4" s="345"/>
      <c r="DZ4" s="345"/>
      <c r="EA4" s="345"/>
      <c r="EB4" s="345"/>
      <c r="EC4" s="345"/>
      <c r="ED4" s="345"/>
      <c r="EE4" s="345"/>
      <c r="EF4" s="345"/>
      <c r="EG4" s="345"/>
      <c r="EH4" s="345"/>
      <c r="EI4" s="345"/>
      <c r="EJ4" s="345"/>
      <c r="EK4" s="345"/>
      <c r="EL4" s="345"/>
      <c r="EM4" s="345"/>
      <c r="EN4" s="345"/>
      <c r="EO4" s="345"/>
      <c r="EP4" s="345"/>
      <c r="EQ4" s="345"/>
      <c r="ER4" s="345"/>
      <c r="ES4" s="345"/>
      <c r="ET4" s="345"/>
      <c r="EU4" s="345"/>
      <c r="EV4" s="345"/>
      <c r="EW4" s="345"/>
      <c r="EX4" s="345"/>
      <c r="EY4" s="345"/>
      <c r="EZ4" s="345"/>
      <c r="FA4" s="345"/>
      <c r="FB4" s="345"/>
      <c r="FC4" s="345"/>
      <c r="FD4" s="345"/>
      <c r="FE4" s="345"/>
      <c r="FF4" s="345"/>
      <c r="FG4" s="345"/>
      <c r="FH4" s="345"/>
      <c r="FI4" s="345"/>
      <c r="FJ4" s="345"/>
      <c r="FK4" s="345"/>
      <c r="FL4" s="345"/>
      <c r="FM4" s="345"/>
      <c r="FN4" s="345"/>
      <c r="FO4" s="345"/>
      <c r="FP4" s="345"/>
      <c r="FQ4" s="345"/>
      <c r="FR4" s="345"/>
      <c r="FS4" s="345"/>
      <c r="FT4" s="345"/>
      <c r="FU4" s="345"/>
      <c r="FV4" s="345"/>
      <c r="FW4" s="345"/>
      <c r="FX4" s="345"/>
      <c r="FY4" s="345"/>
      <c r="FZ4" s="345"/>
      <c r="GA4" s="345"/>
      <c r="GB4" s="345"/>
      <c r="GC4" s="345"/>
      <c r="GD4" s="345"/>
      <c r="GE4" s="345"/>
      <c r="GF4" s="345"/>
      <c r="GG4" s="345"/>
      <c r="GH4" s="345"/>
      <c r="GI4" s="345"/>
      <c r="GJ4" s="345"/>
      <c r="GK4" s="345"/>
      <c r="GL4" s="345"/>
      <c r="GM4" s="345"/>
      <c r="GN4" s="345"/>
      <c r="GO4" s="345"/>
      <c r="GP4" s="345"/>
      <c r="GQ4" s="345"/>
      <c r="GR4" s="345"/>
      <c r="GS4" s="345"/>
      <c r="GT4" s="345"/>
      <c r="GU4" s="345"/>
      <c r="GV4" s="345"/>
      <c r="GW4" s="345"/>
      <c r="GX4" s="345"/>
      <c r="GY4" s="345"/>
      <c r="GZ4" s="345"/>
      <c r="HA4" s="345"/>
      <c r="HB4" s="345"/>
      <c r="HC4" s="345"/>
      <c r="HD4" s="345"/>
      <c r="HE4" s="345"/>
      <c r="HF4" s="345"/>
      <c r="HG4" s="345"/>
      <c r="HH4" s="345"/>
      <c r="HI4" s="345"/>
      <c r="HJ4" s="345"/>
      <c r="HK4" s="345"/>
      <c r="HL4" s="345"/>
      <c r="HM4" s="345"/>
      <c r="HN4" s="345"/>
      <c r="HO4" s="345"/>
      <c r="HP4" s="345"/>
      <c r="HQ4" s="345"/>
      <c r="HR4" s="345"/>
      <c r="HS4" s="345"/>
      <c r="HT4" s="345"/>
      <c r="HU4" s="345"/>
      <c r="HV4" s="345"/>
      <c r="HW4" s="345"/>
      <c r="HX4" s="345"/>
      <c r="HY4" s="345"/>
      <c r="HZ4" s="345"/>
      <c r="IA4" s="345"/>
      <c r="IB4" s="345"/>
      <c r="IC4" s="345"/>
      <c r="ID4" s="345"/>
      <c r="IE4" s="345"/>
      <c r="IF4" s="345"/>
      <c r="IG4" s="345"/>
      <c r="IH4" s="345"/>
      <c r="II4" s="345"/>
      <c r="IJ4" s="345"/>
      <c r="IK4" s="345"/>
      <c r="IL4" s="345"/>
      <c r="IM4" s="345"/>
      <c r="IN4" s="345"/>
      <c r="IO4" s="345"/>
      <c r="IP4" s="345"/>
      <c r="IQ4" s="345"/>
      <c r="IR4" s="345"/>
      <c r="IS4" s="345"/>
      <c r="IT4" s="345"/>
      <c r="IU4" s="345"/>
      <c r="IV4" s="345"/>
      <c r="IW4" s="345"/>
      <c r="IX4" s="345"/>
      <c r="IY4" s="345"/>
    </row>
    <row r="5" spans="1:259" s="621" customFormat="1" ht="17.25" customHeight="1" x14ac:dyDescent="0.25">
      <c r="A5" s="492"/>
      <c r="B5" s="1420" t="str">
        <f>porsaad!$B$6</f>
        <v>Situación a 30 de noviembre de 2024</v>
      </c>
      <c r="C5" s="1420"/>
      <c r="D5" s="1420"/>
      <c r="E5" s="1420"/>
      <c r="F5" s="1420"/>
      <c r="G5" s="1420"/>
      <c r="H5" s="1420"/>
      <c r="I5" s="1420"/>
      <c r="J5" s="1420"/>
      <c r="K5" s="1420"/>
      <c r="L5" s="1420"/>
      <c r="M5" s="1420"/>
      <c r="N5" s="1420"/>
      <c r="O5" s="1420"/>
      <c r="P5" s="1420"/>
      <c r="Q5" s="1420"/>
      <c r="R5" s="875"/>
      <c r="S5" s="875"/>
      <c r="T5" s="345"/>
      <c r="U5" s="345"/>
      <c r="V5" s="345"/>
      <c r="W5" s="345"/>
      <c r="X5" s="345"/>
      <c r="Y5" s="345"/>
      <c r="Z5" s="345"/>
      <c r="AA5" s="345"/>
      <c r="AB5" s="345"/>
      <c r="AC5" s="345"/>
      <c r="AD5" s="345"/>
      <c r="AE5" s="345"/>
      <c r="AF5" s="345"/>
      <c r="AG5" s="345"/>
      <c r="AH5" s="345"/>
      <c r="AI5" s="345"/>
      <c r="AJ5" s="345"/>
      <c r="AK5" s="345"/>
      <c r="AL5" s="345"/>
      <c r="AM5" s="345"/>
      <c r="AN5" s="345"/>
      <c r="AO5" s="345"/>
      <c r="AP5" s="345"/>
      <c r="AQ5" s="345"/>
      <c r="AR5" s="345"/>
      <c r="AS5" s="345"/>
      <c r="AT5" s="345"/>
      <c r="AU5" s="345"/>
      <c r="AV5" s="345"/>
      <c r="AW5" s="345"/>
      <c r="AX5" s="345"/>
      <c r="AY5" s="345"/>
      <c r="AZ5" s="345"/>
      <c r="BA5" s="345"/>
      <c r="BB5" s="345"/>
      <c r="BC5" s="345"/>
      <c r="BD5" s="345"/>
      <c r="BE5" s="345"/>
      <c r="BF5" s="345"/>
      <c r="BG5" s="345"/>
      <c r="BH5" s="345"/>
      <c r="BI5" s="345"/>
      <c r="BJ5" s="345"/>
      <c r="BK5" s="345"/>
      <c r="BL5" s="345"/>
      <c r="BM5" s="345"/>
      <c r="BN5" s="345"/>
      <c r="BO5" s="345"/>
      <c r="BP5" s="345"/>
      <c r="BQ5" s="345"/>
      <c r="BR5" s="345"/>
      <c r="BS5" s="345"/>
      <c r="BT5" s="345"/>
      <c r="BU5" s="345"/>
      <c r="BV5" s="345"/>
      <c r="BW5" s="345"/>
      <c r="BX5" s="345"/>
      <c r="BY5" s="345"/>
      <c r="BZ5" s="345"/>
      <c r="CA5" s="345"/>
      <c r="CB5" s="345"/>
      <c r="CC5" s="345"/>
      <c r="CD5" s="345"/>
      <c r="CE5" s="345"/>
      <c r="CF5" s="345"/>
      <c r="CG5" s="345"/>
      <c r="CH5" s="345"/>
      <c r="CI5" s="345"/>
      <c r="CJ5" s="345"/>
      <c r="CK5" s="345"/>
      <c r="CL5" s="345"/>
      <c r="CM5" s="345"/>
      <c r="CN5" s="345"/>
      <c r="CO5" s="345"/>
      <c r="CP5" s="345"/>
      <c r="CQ5" s="345"/>
      <c r="CR5" s="345"/>
      <c r="CS5" s="345"/>
      <c r="CT5" s="345"/>
      <c r="CU5" s="345"/>
      <c r="CV5" s="345"/>
      <c r="CW5" s="345"/>
      <c r="CX5" s="345"/>
      <c r="CY5" s="345"/>
      <c r="CZ5" s="345"/>
      <c r="DA5" s="345"/>
      <c r="DB5" s="345"/>
      <c r="DC5" s="345"/>
      <c r="DD5" s="345"/>
      <c r="DE5" s="345"/>
      <c r="DF5" s="345"/>
      <c r="DG5" s="345"/>
      <c r="DH5" s="345"/>
      <c r="DI5" s="345"/>
      <c r="DJ5" s="345"/>
      <c r="DK5" s="345"/>
      <c r="DL5" s="345"/>
      <c r="DM5" s="345"/>
      <c r="DN5" s="345"/>
      <c r="DO5" s="345"/>
      <c r="DP5" s="345"/>
      <c r="DQ5" s="345"/>
      <c r="DR5" s="345"/>
      <c r="DS5" s="345"/>
      <c r="DT5" s="345"/>
      <c r="DU5" s="345"/>
      <c r="DV5" s="345"/>
      <c r="DW5" s="345"/>
      <c r="DX5" s="345"/>
      <c r="DY5" s="345"/>
      <c r="DZ5" s="345"/>
      <c r="EA5" s="345"/>
      <c r="EB5" s="345"/>
      <c r="EC5" s="345"/>
      <c r="ED5" s="345"/>
      <c r="EE5" s="345"/>
      <c r="EF5" s="345"/>
      <c r="EG5" s="345"/>
      <c r="EH5" s="345"/>
      <c r="EI5" s="345"/>
      <c r="EJ5" s="345"/>
      <c r="EK5" s="345"/>
      <c r="EL5" s="345"/>
      <c r="EM5" s="345"/>
      <c r="EN5" s="345"/>
      <c r="EO5" s="345"/>
      <c r="EP5" s="345"/>
      <c r="EQ5" s="345"/>
      <c r="ER5" s="345"/>
      <c r="ES5" s="345"/>
      <c r="ET5" s="345"/>
      <c r="EU5" s="345"/>
      <c r="EV5" s="345"/>
      <c r="EW5" s="345"/>
      <c r="EX5" s="345"/>
      <c r="EY5" s="345"/>
      <c r="EZ5" s="345"/>
      <c r="FA5" s="345"/>
      <c r="FB5" s="345"/>
      <c r="FC5" s="345"/>
      <c r="FD5" s="345"/>
      <c r="FE5" s="345"/>
      <c r="FF5" s="345"/>
      <c r="FG5" s="345"/>
      <c r="FH5" s="345"/>
      <c r="FI5" s="345"/>
      <c r="FJ5" s="345"/>
      <c r="FK5" s="345"/>
      <c r="FL5" s="345"/>
      <c r="FM5" s="345"/>
      <c r="FN5" s="345"/>
      <c r="FO5" s="345"/>
      <c r="FP5" s="345"/>
      <c r="FQ5" s="345"/>
      <c r="FR5" s="345"/>
      <c r="FS5" s="345"/>
      <c r="FT5" s="345"/>
      <c r="FU5" s="345"/>
      <c r="FV5" s="345"/>
      <c r="FW5" s="345"/>
      <c r="FX5" s="345"/>
      <c r="FY5" s="345"/>
      <c r="FZ5" s="345"/>
      <c r="GA5" s="345"/>
      <c r="GB5" s="345"/>
      <c r="GC5" s="345"/>
      <c r="GD5" s="345"/>
      <c r="GE5" s="345"/>
      <c r="GF5" s="345"/>
      <c r="GG5" s="345"/>
      <c r="GH5" s="345"/>
      <c r="GI5" s="345"/>
      <c r="GJ5" s="345"/>
      <c r="GK5" s="345"/>
      <c r="GL5" s="345"/>
      <c r="GM5" s="345"/>
      <c r="GN5" s="345"/>
      <c r="GO5" s="345"/>
      <c r="GP5" s="345"/>
      <c r="GQ5" s="345"/>
      <c r="GR5" s="345"/>
      <c r="GS5" s="345"/>
      <c r="GT5" s="345"/>
      <c r="GU5" s="345"/>
      <c r="GV5" s="345"/>
      <c r="GW5" s="345"/>
      <c r="GX5" s="345"/>
      <c r="GY5" s="345"/>
      <c r="GZ5" s="345"/>
      <c r="HA5" s="345"/>
      <c r="HB5" s="345"/>
      <c r="HC5" s="345"/>
      <c r="HD5" s="345"/>
      <c r="HE5" s="345"/>
      <c r="HF5" s="345"/>
      <c r="HG5" s="345"/>
      <c r="HH5" s="345"/>
      <c r="HI5" s="345"/>
      <c r="HJ5" s="345"/>
      <c r="HK5" s="345"/>
      <c r="HL5" s="345"/>
      <c r="HM5" s="345"/>
      <c r="HN5" s="345"/>
      <c r="HO5" s="345"/>
      <c r="HP5" s="345"/>
      <c r="HQ5" s="345"/>
      <c r="HR5" s="345"/>
      <c r="HS5" s="345"/>
      <c r="HT5" s="345"/>
      <c r="HU5" s="345"/>
      <c r="HV5" s="345"/>
      <c r="HW5" s="345"/>
      <c r="HX5" s="345"/>
      <c r="HY5" s="345"/>
      <c r="HZ5" s="345"/>
      <c r="IA5" s="345"/>
      <c r="IB5" s="345"/>
      <c r="IC5" s="345"/>
      <c r="ID5" s="345"/>
      <c r="IE5" s="345"/>
      <c r="IF5" s="345"/>
      <c r="IG5" s="345"/>
      <c r="IH5" s="345"/>
      <c r="II5" s="345"/>
      <c r="IJ5" s="345"/>
      <c r="IK5" s="345"/>
      <c r="IL5" s="345"/>
      <c r="IM5" s="345"/>
      <c r="IN5" s="345"/>
      <c r="IO5" s="345"/>
      <c r="IP5" s="345"/>
      <c r="IQ5" s="345"/>
      <c r="IR5" s="345"/>
      <c r="IS5" s="345"/>
      <c r="IT5" s="345"/>
      <c r="IU5" s="345"/>
      <c r="IV5" s="345"/>
      <c r="IW5" s="345"/>
      <c r="IX5" s="345"/>
      <c r="IY5" s="345"/>
    </row>
    <row r="6" spans="1:259" s="621" customFormat="1" ht="7" customHeight="1" x14ac:dyDescent="0.25">
      <c r="A6" s="492"/>
      <c r="B6" s="492"/>
      <c r="C6" s="345"/>
      <c r="D6" s="492"/>
      <c r="E6" s="492"/>
      <c r="F6" s="492"/>
      <c r="G6" s="492"/>
      <c r="H6" s="492"/>
      <c r="I6" s="492"/>
      <c r="J6" s="492"/>
      <c r="K6" s="492"/>
      <c r="L6" s="1106"/>
      <c r="M6" s="1106"/>
      <c r="N6" s="492"/>
      <c r="O6" s="492"/>
      <c r="P6" s="492"/>
      <c r="Q6" s="492"/>
      <c r="R6" s="345"/>
      <c r="S6" s="345"/>
      <c r="T6" s="345"/>
      <c r="U6" s="345"/>
      <c r="V6" s="345"/>
      <c r="W6" s="345"/>
      <c r="X6" s="345"/>
      <c r="Y6" s="345"/>
      <c r="Z6" s="345"/>
      <c r="AA6" s="345"/>
      <c r="AB6" s="345"/>
      <c r="AC6" s="345"/>
      <c r="AD6" s="345"/>
      <c r="AE6" s="345"/>
      <c r="AF6" s="345"/>
      <c r="AG6" s="345"/>
      <c r="AH6" s="345"/>
      <c r="AI6" s="345"/>
      <c r="AJ6" s="345"/>
      <c r="AK6" s="345"/>
      <c r="AL6" s="345"/>
      <c r="AM6" s="345"/>
      <c r="AN6" s="345"/>
      <c r="AO6" s="345"/>
      <c r="AP6" s="345"/>
      <c r="AQ6" s="345"/>
      <c r="AR6" s="345"/>
      <c r="AS6" s="345"/>
      <c r="AT6" s="345"/>
      <c r="AU6" s="345"/>
      <c r="AV6" s="345"/>
      <c r="AW6" s="345"/>
      <c r="AX6" s="345"/>
      <c r="AY6" s="345"/>
      <c r="AZ6" s="345"/>
      <c r="BA6" s="345"/>
      <c r="BB6" s="345"/>
      <c r="BC6" s="345"/>
      <c r="BD6" s="345"/>
      <c r="BE6" s="345"/>
      <c r="BF6" s="345"/>
      <c r="BG6" s="345"/>
      <c r="BH6" s="345"/>
      <c r="BI6" s="345"/>
      <c r="BJ6" s="345"/>
      <c r="BK6" s="345"/>
      <c r="BL6" s="345"/>
      <c r="BM6" s="345"/>
      <c r="BN6" s="345"/>
      <c r="BO6" s="345"/>
      <c r="BP6" s="345"/>
      <c r="BQ6" s="345"/>
      <c r="BR6" s="345"/>
      <c r="BS6" s="345"/>
      <c r="BT6" s="345"/>
      <c r="BU6" s="345"/>
      <c r="BV6" s="345"/>
      <c r="BW6" s="345"/>
      <c r="BX6" s="345"/>
      <c r="BY6" s="345"/>
      <c r="BZ6" s="345"/>
      <c r="CA6" s="345"/>
      <c r="CB6" s="345"/>
      <c r="CC6" s="345"/>
      <c r="CD6" s="345"/>
      <c r="CE6" s="345"/>
      <c r="CF6" s="345"/>
      <c r="CG6" s="345"/>
      <c r="CH6" s="345"/>
      <c r="CI6" s="345"/>
      <c r="CJ6" s="345"/>
      <c r="CK6" s="345"/>
      <c r="CL6" s="345"/>
      <c r="CM6" s="345"/>
      <c r="CN6" s="345"/>
      <c r="CO6" s="345"/>
      <c r="CP6" s="345"/>
      <c r="CQ6" s="345"/>
      <c r="CR6" s="345"/>
      <c r="CS6" s="345"/>
      <c r="CT6" s="345"/>
      <c r="CU6" s="345"/>
      <c r="CV6" s="345"/>
      <c r="CW6" s="345"/>
      <c r="CX6" s="345"/>
      <c r="CY6" s="345"/>
      <c r="CZ6" s="345"/>
      <c r="DA6" s="345"/>
      <c r="DB6" s="345"/>
      <c r="DC6" s="345"/>
      <c r="DD6" s="345"/>
      <c r="DE6" s="345"/>
      <c r="DF6" s="345"/>
      <c r="DG6" s="345"/>
      <c r="DH6" s="345"/>
      <c r="DI6" s="345"/>
      <c r="DJ6" s="345"/>
      <c r="DK6" s="345"/>
      <c r="DL6" s="345"/>
      <c r="DM6" s="345"/>
      <c r="DN6" s="345"/>
      <c r="DO6" s="345"/>
      <c r="DP6" s="345"/>
      <c r="DQ6" s="345"/>
      <c r="DR6" s="345"/>
      <c r="DS6" s="345"/>
      <c r="DT6" s="345"/>
      <c r="DU6" s="345"/>
      <c r="DV6" s="345"/>
      <c r="DW6" s="345"/>
      <c r="DX6" s="345"/>
      <c r="DY6" s="345"/>
      <c r="DZ6" s="345"/>
      <c r="EA6" s="345"/>
      <c r="EB6" s="345"/>
      <c r="EC6" s="345"/>
      <c r="ED6" s="345"/>
      <c r="EE6" s="345"/>
      <c r="EF6" s="345"/>
      <c r="EG6" s="345"/>
      <c r="EH6" s="345"/>
      <c r="EI6" s="345"/>
      <c r="EJ6" s="345"/>
      <c r="EK6" s="345"/>
      <c r="EL6" s="345"/>
      <c r="EM6" s="345"/>
      <c r="EN6" s="345"/>
      <c r="EO6" s="345"/>
      <c r="EP6" s="345"/>
      <c r="EQ6" s="345"/>
      <c r="ER6" s="345"/>
      <c r="ES6" s="345"/>
      <c r="ET6" s="345"/>
      <c r="EU6" s="345"/>
      <c r="EV6" s="345"/>
      <c r="EW6" s="345"/>
      <c r="EX6" s="345"/>
      <c r="EY6" s="345"/>
      <c r="EZ6" s="345"/>
      <c r="FA6" s="345"/>
      <c r="FB6" s="345"/>
      <c r="FC6" s="345"/>
      <c r="FD6" s="345"/>
      <c r="FE6" s="345"/>
      <c r="FF6" s="345"/>
      <c r="FG6" s="345"/>
      <c r="FH6" s="345"/>
      <c r="FI6" s="345"/>
      <c r="FJ6" s="345"/>
      <c r="FK6" s="345"/>
      <c r="FL6" s="345"/>
      <c r="FM6" s="345"/>
      <c r="FN6" s="345"/>
      <c r="FO6" s="345"/>
      <c r="FP6" s="345"/>
      <c r="FQ6" s="345"/>
      <c r="FR6" s="345"/>
      <c r="FS6" s="345"/>
      <c r="FT6" s="345"/>
      <c r="FU6" s="345"/>
      <c r="FV6" s="345"/>
      <c r="FW6" s="345"/>
      <c r="FX6" s="345"/>
      <c r="FY6" s="345"/>
      <c r="FZ6" s="345"/>
      <c r="GA6" s="345"/>
      <c r="GB6" s="345"/>
      <c r="GC6" s="345"/>
      <c r="GD6" s="345"/>
      <c r="GE6" s="345"/>
      <c r="GF6" s="345"/>
      <c r="GG6" s="345"/>
      <c r="GH6" s="345"/>
      <c r="GI6" s="345"/>
      <c r="GJ6" s="345"/>
      <c r="GK6" s="345"/>
      <c r="GL6" s="345"/>
      <c r="GM6" s="345"/>
      <c r="GN6" s="345"/>
      <c r="GO6" s="345"/>
      <c r="GP6" s="345"/>
      <c r="GQ6" s="345"/>
      <c r="GR6" s="345"/>
      <c r="GS6" s="345"/>
      <c r="GT6" s="345"/>
      <c r="GU6" s="345"/>
      <c r="GV6" s="345"/>
      <c r="GW6" s="345"/>
      <c r="GX6" s="345"/>
      <c r="GY6" s="345"/>
      <c r="GZ6" s="345"/>
      <c r="HA6" s="345"/>
      <c r="HB6" s="345"/>
      <c r="HC6" s="345"/>
      <c r="HD6" s="345"/>
      <c r="HE6" s="345"/>
      <c r="HF6" s="345"/>
      <c r="HG6" s="345"/>
      <c r="HH6" s="345"/>
      <c r="HI6" s="345"/>
      <c r="HJ6" s="345"/>
      <c r="HK6" s="345"/>
      <c r="HL6" s="345"/>
      <c r="HM6" s="345"/>
      <c r="HN6" s="345"/>
      <c r="HO6" s="345"/>
      <c r="HP6" s="345"/>
      <c r="HQ6" s="345"/>
      <c r="HR6" s="345"/>
      <c r="HS6" s="345"/>
      <c r="HT6" s="345"/>
      <c r="HU6" s="345"/>
      <c r="HV6" s="345"/>
      <c r="HW6" s="345"/>
      <c r="HX6" s="345"/>
      <c r="HY6" s="345"/>
      <c r="HZ6" s="345"/>
      <c r="IA6" s="345"/>
      <c r="IB6" s="345"/>
      <c r="IC6" s="345"/>
      <c r="ID6" s="345"/>
      <c r="IE6" s="345"/>
      <c r="IF6" s="345"/>
      <c r="IG6" s="345"/>
      <c r="IH6" s="345"/>
      <c r="II6" s="345"/>
      <c r="IJ6" s="345"/>
      <c r="IK6" s="345"/>
      <c r="IL6" s="345"/>
      <c r="IM6" s="345"/>
      <c r="IN6" s="345"/>
      <c r="IO6" s="345"/>
      <c r="IP6" s="345"/>
      <c r="IQ6" s="345"/>
      <c r="IR6" s="345"/>
      <c r="IS6" s="345"/>
      <c r="IT6" s="345"/>
      <c r="IU6" s="345"/>
      <c r="IV6" s="345"/>
      <c r="IW6" s="345"/>
      <c r="IX6" s="345"/>
      <c r="IY6" s="345"/>
    </row>
    <row r="7" spans="1:259" s="621" customFormat="1" ht="4.5" customHeight="1" x14ac:dyDescent="0.25">
      <c r="A7" s="492"/>
      <c r="B7" s="492"/>
      <c r="C7" s="345"/>
      <c r="D7" s="492"/>
      <c r="E7" s="492"/>
      <c r="F7" s="492"/>
      <c r="G7" s="492"/>
      <c r="H7" s="492"/>
      <c r="I7" s="492"/>
      <c r="J7" s="492"/>
      <c r="K7" s="492"/>
      <c r="L7" s="753"/>
      <c r="M7" s="753"/>
      <c r="N7" s="437"/>
      <c r="O7" s="437"/>
      <c r="P7" s="437"/>
      <c r="Q7" s="437"/>
      <c r="R7" s="322"/>
      <c r="S7" s="322"/>
      <c r="T7" s="345"/>
      <c r="U7" s="345"/>
      <c r="V7" s="345"/>
      <c r="W7" s="345"/>
      <c r="X7" s="345"/>
      <c r="Y7" s="345"/>
      <c r="Z7" s="345"/>
      <c r="AA7" s="345"/>
      <c r="AB7" s="345"/>
      <c r="AC7" s="345"/>
      <c r="AD7" s="345"/>
      <c r="AE7" s="345"/>
      <c r="AF7" s="345"/>
      <c r="AG7" s="345"/>
      <c r="AH7" s="345"/>
      <c r="AI7" s="345"/>
      <c r="AJ7" s="345"/>
      <c r="AK7" s="345"/>
      <c r="AL7" s="345"/>
      <c r="AM7" s="345"/>
      <c r="AN7" s="345"/>
      <c r="AO7" s="345"/>
      <c r="AP7" s="345"/>
      <c r="AQ7" s="345"/>
      <c r="AR7" s="345"/>
      <c r="AS7" s="345"/>
      <c r="AT7" s="345"/>
      <c r="AU7" s="345"/>
      <c r="AV7" s="345"/>
      <c r="AW7" s="345"/>
      <c r="AX7" s="345"/>
      <c r="AY7" s="345"/>
      <c r="AZ7" s="345"/>
      <c r="BA7" s="345"/>
      <c r="BB7" s="345"/>
      <c r="BC7" s="345"/>
      <c r="BD7" s="345"/>
      <c r="BE7" s="345"/>
      <c r="BF7" s="345"/>
      <c r="BG7" s="345"/>
      <c r="BH7" s="345"/>
      <c r="BI7" s="345"/>
      <c r="BJ7" s="345"/>
      <c r="BK7" s="345"/>
      <c r="BL7" s="345"/>
      <c r="BM7" s="345"/>
      <c r="BN7" s="345"/>
      <c r="BO7" s="345"/>
      <c r="BP7" s="345"/>
      <c r="BQ7" s="345"/>
      <c r="BR7" s="345"/>
      <c r="BS7" s="345"/>
      <c r="BT7" s="345"/>
      <c r="BU7" s="345"/>
      <c r="BV7" s="345"/>
      <c r="BW7" s="345"/>
      <c r="BX7" s="345"/>
      <c r="BY7" s="345"/>
      <c r="BZ7" s="345"/>
      <c r="CA7" s="345"/>
      <c r="CB7" s="345"/>
      <c r="CC7" s="345"/>
      <c r="CD7" s="345"/>
      <c r="CE7" s="345"/>
      <c r="CF7" s="345"/>
      <c r="CG7" s="345"/>
      <c r="CH7" s="345"/>
      <c r="CI7" s="345"/>
      <c r="CJ7" s="345"/>
      <c r="CK7" s="345"/>
      <c r="CL7" s="345"/>
      <c r="CM7" s="345"/>
      <c r="CN7" s="345"/>
      <c r="CO7" s="345"/>
      <c r="CP7" s="345"/>
      <c r="CQ7" s="345"/>
      <c r="CR7" s="345"/>
      <c r="CS7" s="345"/>
      <c r="CT7" s="345"/>
      <c r="CU7" s="345"/>
      <c r="CV7" s="345"/>
      <c r="CW7" s="345"/>
      <c r="CX7" s="345"/>
      <c r="CY7" s="345"/>
      <c r="CZ7" s="345"/>
      <c r="DA7" s="345"/>
      <c r="DB7" s="345"/>
      <c r="DC7" s="345"/>
      <c r="DD7" s="345"/>
      <c r="DE7" s="345"/>
      <c r="DF7" s="345"/>
      <c r="DG7" s="345"/>
      <c r="DH7" s="345"/>
      <c r="DI7" s="345"/>
      <c r="DJ7" s="345"/>
      <c r="DK7" s="345"/>
      <c r="DL7" s="345"/>
      <c r="DM7" s="345"/>
      <c r="DN7" s="345"/>
      <c r="DO7" s="345"/>
      <c r="DP7" s="345"/>
      <c r="DQ7" s="345"/>
      <c r="DR7" s="345"/>
      <c r="DS7" s="345"/>
      <c r="DT7" s="345"/>
      <c r="DU7" s="345"/>
      <c r="DV7" s="345"/>
      <c r="DW7" s="345"/>
      <c r="DX7" s="345"/>
      <c r="DY7" s="345"/>
      <c r="DZ7" s="345"/>
      <c r="EA7" s="345"/>
      <c r="EB7" s="345"/>
      <c r="EC7" s="345"/>
      <c r="ED7" s="345"/>
      <c r="EE7" s="345"/>
      <c r="EF7" s="345"/>
      <c r="EG7" s="345"/>
      <c r="EH7" s="345"/>
      <c r="EI7" s="345"/>
      <c r="EJ7" s="345"/>
      <c r="EK7" s="345"/>
      <c r="EL7" s="345"/>
      <c r="EM7" s="345"/>
      <c r="EN7" s="345"/>
      <c r="EO7" s="345"/>
      <c r="EP7" s="345"/>
      <c r="EQ7" s="345"/>
      <c r="ER7" s="345"/>
      <c r="ES7" s="345"/>
      <c r="ET7" s="345"/>
      <c r="EU7" s="345"/>
      <c r="EV7" s="345"/>
      <c r="EW7" s="345"/>
      <c r="EX7" s="345"/>
      <c r="EY7" s="345"/>
      <c r="EZ7" s="345"/>
      <c r="FA7" s="345"/>
      <c r="FB7" s="345"/>
      <c r="FC7" s="345"/>
      <c r="FD7" s="345"/>
      <c r="FE7" s="345"/>
      <c r="FF7" s="345"/>
      <c r="FG7" s="345"/>
      <c r="FH7" s="345"/>
      <c r="FI7" s="345"/>
      <c r="FJ7" s="345"/>
      <c r="FK7" s="345"/>
      <c r="FL7" s="345"/>
      <c r="FM7" s="345"/>
      <c r="FN7" s="345"/>
      <c r="FO7" s="345"/>
      <c r="FP7" s="345"/>
      <c r="FQ7" s="345"/>
      <c r="FR7" s="345"/>
      <c r="FS7" s="345"/>
      <c r="FT7" s="345"/>
      <c r="FU7" s="345"/>
      <c r="FV7" s="345"/>
      <c r="FW7" s="345"/>
      <c r="FX7" s="345"/>
      <c r="FY7" s="345"/>
      <c r="FZ7" s="345"/>
      <c r="GA7" s="345"/>
      <c r="GB7" s="345"/>
      <c r="GC7" s="345"/>
      <c r="GD7" s="345"/>
      <c r="GE7" s="345"/>
      <c r="GF7" s="345"/>
      <c r="GG7" s="345"/>
      <c r="GH7" s="345"/>
      <c r="GI7" s="345"/>
      <c r="GJ7" s="345"/>
      <c r="GK7" s="345"/>
      <c r="GL7" s="345"/>
      <c r="GM7" s="345"/>
      <c r="GN7" s="345"/>
      <c r="GO7" s="345"/>
      <c r="GP7" s="345"/>
      <c r="GQ7" s="345"/>
      <c r="GR7" s="345"/>
      <c r="GS7" s="345"/>
      <c r="GT7" s="345"/>
      <c r="GU7" s="345"/>
      <c r="GV7" s="345"/>
      <c r="GW7" s="345"/>
      <c r="GX7" s="345"/>
      <c r="GY7" s="345"/>
      <c r="GZ7" s="345"/>
      <c r="HA7" s="345"/>
      <c r="HB7" s="345"/>
      <c r="HC7" s="345"/>
      <c r="HD7" s="345"/>
      <c r="HE7" s="345"/>
      <c r="HF7" s="345"/>
      <c r="HG7" s="345"/>
      <c r="HH7" s="345"/>
      <c r="HI7" s="345"/>
      <c r="HJ7" s="345"/>
      <c r="HK7" s="345"/>
      <c r="HL7" s="345"/>
      <c r="HM7" s="345"/>
      <c r="HN7" s="345"/>
      <c r="HO7" s="345"/>
      <c r="HP7" s="345"/>
      <c r="HQ7" s="345"/>
      <c r="HR7" s="345"/>
      <c r="HS7" s="345"/>
      <c r="HT7" s="345"/>
      <c r="HU7" s="345"/>
      <c r="HV7" s="345"/>
      <c r="HW7" s="345"/>
      <c r="HX7" s="345"/>
      <c r="HY7" s="345"/>
      <c r="HZ7" s="345"/>
      <c r="IA7" s="345"/>
      <c r="IB7" s="345"/>
      <c r="IC7" s="345"/>
      <c r="ID7" s="345"/>
      <c r="IE7" s="345"/>
      <c r="IF7" s="345"/>
      <c r="IG7" s="345"/>
      <c r="IH7" s="345"/>
      <c r="II7" s="345"/>
      <c r="IJ7" s="345"/>
      <c r="IK7" s="345"/>
      <c r="IL7" s="345"/>
      <c r="IM7" s="345"/>
      <c r="IN7" s="345"/>
      <c r="IO7" s="345"/>
      <c r="IP7" s="345"/>
      <c r="IQ7" s="345"/>
      <c r="IR7" s="345"/>
      <c r="IS7" s="345"/>
      <c r="IT7" s="345"/>
      <c r="IU7" s="345"/>
      <c r="IV7" s="345"/>
      <c r="IW7" s="345"/>
      <c r="IX7" s="345"/>
      <c r="IY7" s="345"/>
    </row>
    <row r="8" spans="1:259" s="621" customFormat="1" ht="27" customHeight="1" x14ac:dyDescent="0.25">
      <c r="A8" s="492"/>
      <c r="B8" s="1660" t="s">
        <v>492</v>
      </c>
      <c r="C8" s="1661"/>
      <c r="D8" s="1662"/>
      <c r="E8" s="1662"/>
      <c r="F8" s="1662"/>
      <c r="G8" s="1662"/>
      <c r="H8" s="1662"/>
      <c r="I8" s="1662"/>
      <c r="J8" s="1662"/>
      <c r="K8" s="1663"/>
      <c r="L8" s="753"/>
      <c r="M8" s="753"/>
      <c r="N8" s="437"/>
      <c r="O8" s="437"/>
      <c r="P8" s="437"/>
      <c r="Q8" s="437"/>
      <c r="R8" s="322"/>
      <c r="S8" s="322"/>
      <c r="T8" s="345"/>
      <c r="U8" s="345"/>
      <c r="V8" s="345"/>
      <c r="W8" s="345"/>
      <c r="X8" s="345"/>
      <c r="Y8" s="345"/>
      <c r="Z8" s="345"/>
      <c r="AA8" s="345"/>
      <c r="AB8" s="345"/>
      <c r="AC8" s="345"/>
      <c r="AD8" s="345"/>
      <c r="AE8" s="345"/>
      <c r="AF8" s="345"/>
      <c r="AG8" s="345"/>
      <c r="AH8" s="345"/>
      <c r="AI8" s="345"/>
      <c r="AJ8" s="345"/>
      <c r="AK8" s="345"/>
      <c r="AL8" s="345"/>
      <c r="AM8" s="345"/>
      <c r="AN8" s="345"/>
      <c r="AO8" s="345"/>
      <c r="AP8" s="345"/>
      <c r="AQ8" s="345"/>
      <c r="AR8" s="345"/>
      <c r="AS8" s="345"/>
      <c r="AT8" s="345"/>
      <c r="AU8" s="345"/>
      <c r="AV8" s="345"/>
      <c r="AW8" s="345"/>
      <c r="AX8" s="345"/>
      <c r="AY8" s="345"/>
      <c r="AZ8" s="345"/>
      <c r="BA8" s="345"/>
      <c r="BB8" s="345"/>
      <c r="BC8" s="345"/>
      <c r="BD8" s="345"/>
      <c r="BE8" s="345"/>
      <c r="BF8" s="345"/>
      <c r="BG8" s="345"/>
      <c r="BH8" s="345"/>
      <c r="BI8" s="345"/>
      <c r="BJ8" s="345"/>
      <c r="BK8" s="345"/>
      <c r="BL8" s="345"/>
      <c r="BM8" s="345"/>
      <c r="BN8" s="345"/>
      <c r="BO8" s="345"/>
      <c r="BP8" s="345"/>
      <c r="BQ8" s="345"/>
      <c r="BR8" s="345"/>
      <c r="BS8" s="345"/>
      <c r="BT8" s="345"/>
      <c r="BU8" s="345"/>
      <c r="BV8" s="345"/>
      <c r="BW8" s="345"/>
      <c r="BX8" s="345"/>
      <c r="BY8" s="345"/>
      <c r="BZ8" s="345"/>
      <c r="CA8" s="345"/>
      <c r="CB8" s="345"/>
      <c r="CC8" s="345"/>
      <c r="CD8" s="345"/>
      <c r="CE8" s="345"/>
      <c r="CF8" s="345"/>
      <c r="CG8" s="345"/>
      <c r="CH8" s="345"/>
      <c r="CI8" s="345"/>
      <c r="CJ8" s="345"/>
      <c r="CK8" s="345"/>
      <c r="CL8" s="345"/>
      <c r="CM8" s="345"/>
      <c r="CN8" s="345"/>
      <c r="CO8" s="345"/>
      <c r="CP8" s="345"/>
      <c r="CQ8" s="345"/>
      <c r="CR8" s="345"/>
      <c r="CS8" s="345"/>
      <c r="CT8" s="345"/>
      <c r="CU8" s="345"/>
      <c r="CV8" s="345"/>
      <c r="CW8" s="345"/>
      <c r="CX8" s="345"/>
      <c r="CY8" s="345"/>
      <c r="CZ8" s="345"/>
      <c r="DA8" s="345"/>
      <c r="DB8" s="345"/>
      <c r="DC8" s="345"/>
      <c r="DD8" s="345"/>
      <c r="DE8" s="345"/>
      <c r="DF8" s="345"/>
      <c r="DG8" s="345"/>
      <c r="DH8" s="345"/>
      <c r="DI8" s="345"/>
      <c r="DJ8" s="345"/>
      <c r="DK8" s="345"/>
      <c r="DL8" s="345"/>
      <c r="DM8" s="345"/>
      <c r="DN8" s="345"/>
      <c r="DO8" s="345"/>
      <c r="DP8" s="345"/>
      <c r="DQ8" s="345"/>
      <c r="DR8" s="345"/>
      <c r="DS8" s="345"/>
      <c r="DT8" s="345"/>
      <c r="DU8" s="345"/>
      <c r="DV8" s="345"/>
      <c r="DW8" s="345"/>
      <c r="DX8" s="345"/>
      <c r="DY8" s="345"/>
      <c r="DZ8" s="345"/>
      <c r="EA8" s="345"/>
      <c r="EB8" s="345"/>
      <c r="EC8" s="345"/>
      <c r="ED8" s="345"/>
      <c r="EE8" s="345"/>
      <c r="EF8" s="345"/>
      <c r="EG8" s="345"/>
      <c r="EH8" s="345"/>
      <c r="EI8" s="345"/>
      <c r="EJ8" s="345"/>
      <c r="EK8" s="345"/>
      <c r="EL8" s="345"/>
      <c r="EM8" s="345"/>
      <c r="EN8" s="345"/>
      <c r="EO8" s="345"/>
      <c r="EP8" s="345"/>
      <c r="EQ8" s="345"/>
      <c r="ER8" s="345"/>
      <c r="ES8" s="345"/>
      <c r="ET8" s="345"/>
      <c r="EU8" s="345"/>
      <c r="EV8" s="345"/>
      <c r="EW8" s="345"/>
      <c r="EX8" s="345"/>
      <c r="EY8" s="345"/>
      <c r="EZ8" s="345"/>
      <c r="FA8" s="345"/>
      <c r="FB8" s="345"/>
      <c r="FC8" s="345"/>
      <c r="FD8" s="345"/>
      <c r="FE8" s="345"/>
      <c r="FF8" s="345"/>
      <c r="FG8" s="345"/>
      <c r="FH8" s="345"/>
      <c r="FI8" s="345"/>
      <c r="FJ8" s="345"/>
      <c r="FK8" s="345"/>
      <c r="FL8" s="345"/>
      <c r="FM8" s="345"/>
      <c r="FN8" s="345"/>
      <c r="FO8" s="345"/>
      <c r="FP8" s="345"/>
      <c r="FQ8" s="345"/>
      <c r="FR8" s="345"/>
      <c r="FS8" s="345"/>
      <c r="FT8" s="345"/>
      <c r="FU8" s="345"/>
      <c r="FV8" s="345"/>
      <c r="FW8" s="345"/>
      <c r="FX8" s="345"/>
      <c r="FY8" s="345"/>
      <c r="FZ8" s="345"/>
      <c r="GA8" s="345"/>
      <c r="GB8" s="345"/>
      <c r="GC8" s="345"/>
      <c r="GD8" s="345"/>
      <c r="GE8" s="345"/>
      <c r="GF8" s="345"/>
      <c r="GG8" s="345"/>
      <c r="GH8" s="345"/>
      <c r="GI8" s="345"/>
      <c r="GJ8" s="345"/>
      <c r="GK8" s="345"/>
      <c r="GL8" s="345"/>
      <c r="GM8" s="345"/>
      <c r="GN8" s="345"/>
      <c r="GO8" s="345"/>
      <c r="GP8" s="345"/>
      <c r="GQ8" s="345"/>
      <c r="GR8" s="345"/>
      <c r="GS8" s="345"/>
      <c r="GT8" s="345"/>
      <c r="GU8" s="345"/>
      <c r="GV8" s="345"/>
      <c r="GW8" s="345"/>
      <c r="GX8" s="345"/>
      <c r="GY8" s="345"/>
      <c r="GZ8" s="345"/>
      <c r="HA8" s="345"/>
      <c r="HB8" s="345"/>
      <c r="HC8" s="345"/>
      <c r="HD8" s="345"/>
      <c r="HE8" s="345"/>
      <c r="HF8" s="345"/>
      <c r="HG8" s="345"/>
      <c r="HH8" s="345"/>
      <c r="HI8" s="345"/>
      <c r="HJ8" s="345"/>
      <c r="HK8" s="345"/>
      <c r="HL8" s="345"/>
      <c r="HM8" s="345"/>
      <c r="HN8" s="345"/>
      <c r="HO8" s="345"/>
      <c r="HP8" s="345"/>
      <c r="HQ8" s="345"/>
      <c r="HR8" s="345"/>
      <c r="HS8" s="345"/>
      <c r="HT8" s="345"/>
      <c r="HU8" s="345"/>
      <c r="HV8" s="345"/>
      <c r="HW8" s="345"/>
      <c r="HX8" s="345"/>
      <c r="HY8" s="345"/>
      <c r="HZ8" s="345"/>
      <c r="IA8" s="345"/>
      <c r="IB8" s="345"/>
      <c r="IC8" s="345"/>
      <c r="ID8" s="345"/>
      <c r="IE8" s="345"/>
      <c r="IF8" s="345"/>
      <c r="IG8" s="345"/>
      <c r="IH8" s="345"/>
      <c r="II8" s="345"/>
      <c r="IJ8" s="345"/>
      <c r="IK8" s="345"/>
      <c r="IL8" s="345"/>
      <c r="IM8" s="345"/>
      <c r="IN8" s="345"/>
      <c r="IO8" s="345"/>
      <c r="IP8" s="345"/>
      <c r="IQ8" s="345"/>
      <c r="IR8" s="345"/>
      <c r="IS8" s="345"/>
      <c r="IT8" s="345"/>
      <c r="IU8" s="345"/>
      <c r="IV8" s="345"/>
      <c r="IW8" s="345"/>
      <c r="IX8" s="345"/>
      <c r="IY8" s="345"/>
    </row>
    <row r="9" spans="1:259" s="621" customFormat="1" ht="5.25" customHeight="1" x14ac:dyDescent="0.25">
      <c r="A9" s="345"/>
      <c r="C9" s="345"/>
      <c r="D9" s="437"/>
      <c r="E9" s="437"/>
      <c r="F9" s="437"/>
      <c r="G9" s="437"/>
      <c r="H9" s="437"/>
      <c r="I9" s="437"/>
      <c r="J9" s="437"/>
      <c r="K9" s="1107"/>
      <c r="L9" s="740"/>
      <c r="M9" s="740"/>
      <c r="N9" s="322"/>
      <c r="O9" s="322"/>
      <c r="P9" s="322"/>
      <c r="Q9" s="322"/>
      <c r="R9" s="322"/>
      <c r="S9" s="322"/>
      <c r="T9" s="345"/>
      <c r="U9" s="345"/>
      <c r="V9" s="345"/>
      <c r="W9" s="345"/>
      <c r="X9" s="345"/>
      <c r="Y9" s="345"/>
      <c r="Z9" s="345"/>
      <c r="AA9" s="345"/>
      <c r="AB9" s="345"/>
      <c r="AC9" s="345"/>
      <c r="AD9" s="345"/>
      <c r="AE9" s="345"/>
      <c r="AF9" s="345"/>
      <c r="AG9" s="345"/>
      <c r="AH9" s="345"/>
      <c r="AI9" s="345"/>
      <c r="AJ9" s="345"/>
      <c r="AK9" s="345"/>
      <c r="AL9" s="345"/>
      <c r="AM9" s="345"/>
      <c r="AN9" s="345"/>
      <c r="AO9" s="345"/>
      <c r="AP9" s="345"/>
      <c r="AQ9" s="345"/>
      <c r="AR9" s="345"/>
      <c r="AS9" s="345"/>
      <c r="AT9" s="345"/>
      <c r="AU9" s="345"/>
      <c r="AV9" s="345"/>
      <c r="AW9" s="345"/>
      <c r="AX9" s="345"/>
      <c r="AY9" s="345"/>
      <c r="AZ9" s="345"/>
      <c r="BA9" s="345"/>
      <c r="BB9" s="345"/>
      <c r="BC9" s="345"/>
      <c r="BD9" s="345"/>
      <c r="BE9" s="345"/>
      <c r="BF9" s="345"/>
      <c r="BG9" s="345"/>
      <c r="BH9" s="345"/>
      <c r="BI9" s="345"/>
      <c r="BJ9" s="345"/>
      <c r="BK9" s="345"/>
      <c r="BL9" s="345"/>
      <c r="BM9" s="345"/>
      <c r="BN9" s="345"/>
      <c r="BO9" s="345"/>
      <c r="BP9" s="345"/>
      <c r="BQ9" s="345"/>
      <c r="BR9" s="345"/>
      <c r="BS9" s="345"/>
      <c r="BT9" s="345"/>
      <c r="BU9" s="345"/>
      <c r="BV9" s="345"/>
      <c r="BW9" s="345"/>
      <c r="BX9" s="345"/>
      <c r="BY9" s="345"/>
      <c r="BZ9" s="345"/>
      <c r="CA9" s="345"/>
      <c r="CB9" s="345"/>
      <c r="CC9" s="345"/>
      <c r="CD9" s="345"/>
      <c r="CE9" s="345"/>
      <c r="CF9" s="345"/>
      <c r="CG9" s="345"/>
      <c r="CH9" s="345"/>
      <c r="CI9" s="345"/>
      <c r="CJ9" s="345"/>
      <c r="CK9" s="345"/>
      <c r="CL9" s="345"/>
      <c r="CM9" s="345"/>
      <c r="CN9" s="345"/>
      <c r="CO9" s="345"/>
      <c r="CP9" s="345"/>
      <c r="CQ9" s="345"/>
      <c r="CR9" s="345"/>
      <c r="CS9" s="345"/>
      <c r="CT9" s="345"/>
      <c r="CU9" s="345"/>
      <c r="CV9" s="345"/>
      <c r="CW9" s="345"/>
      <c r="CX9" s="345"/>
      <c r="CY9" s="345"/>
      <c r="CZ9" s="345"/>
      <c r="DA9" s="345"/>
      <c r="DB9" s="345"/>
      <c r="DC9" s="345"/>
      <c r="DD9" s="345"/>
      <c r="DE9" s="345"/>
      <c r="DF9" s="345"/>
      <c r="DG9" s="345"/>
      <c r="DH9" s="345"/>
      <c r="DI9" s="345"/>
      <c r="DJ9" s="345"/>
      <c r="DK9" s="345"/>
      <c r="DL9" s="345"/>
      <c r="DM9" s="345"/>
      <c r="DN9" s="345"/>
      <c r="DO9" s="345"/>
      <c r="DP9" s="345"/>
      <c r="DQ9" s="345"/>
      <c r="DR9" s="345"/>
      <c r="DS9" s="345"/>
      <c r="DT9" s="345"/>
      <c r="DU9" s="345"/>
      <c r="DV9" s="345"/>
      <c r="DW9" s="345"/>
      <c r="DX9" s="345"/>
      <c r="DY9" s="345"/>
      <c r="DZ9" s="345"/>
      <c r="EA9" s="345"/>
      <c r="EB9" s="345"/>
      <c r="EC9" s="345"/>
      <c r="ED9" s="345"/>
      <c r="EE9" s="345"/>
      <c r="EF9" s="345"/>
      <c r="EG9" s="345"/>
      <c r="EH9" s="345"/>
      <c r="EI9" s="345"/>
      <c r="EJ9" s="345"/>
      <c r="EK9" s="345"/>
      <c r="EL9" s="345"/>
      <c r="EM9" s="345"/>
      <c r="EN9" s="345"/>
      <c r="EO9" s="345"/>
      <c r="EP9" s="345"/>
      <c r="EQ9" s="345"/>
      <c r="ER9" s="345"/>
      <c r="ES9" s="345"/>
      <c r="ET9" s="345"/>
      <c r="EU9" s="345"/>
      <c r="EV9" s="345"/>
      <c r="EW9" s="345"/>
      <c r="EX9" s="345"/>
      <c r="EY9" s="345"/>
      <c r="EZ9" s="345"/>
      <c r="FA9" s="345"/>
      <c r="FB9" s="345"/>
      <c r="FC9" s="345"/>
      <c r="FD9" s="345"/>
      <c r="FE9" s="345"/>
      <c r="FF9" s="345"/>
      <c r="FG9" s="345"/>
      <c r="FH9" s="345"/>
      <c r="FI9" s="345"/>
      <c r="FJ9" s="345"/>
      <c r="FK9" s="345"/>
      <c r="FL9" s="345"/>
      <c r="FM9" s="345"/>
      <c r="FN9" s="345"/>
      <c r="FO9" s="345"/>
      <c r="FP9" s="345"/>
      <c r="FQ9" s="345"/>
      <c r="FR9" s="345"/>
      <c r="FS9" s="345"/>
      <c r="FT9" s="345"/>
      <c r="FU9" s="345"/>
      <c r="FV9" s="345"/>
      <c r="FW9" s="345"/>
      <c r="FX9" s="345"/>
      <c r="FY9" s="345"/>
      <c r="FZ9" s="345"/>
      <c r="GA9" s="345"/>
      <c r="GB9" s="345"/>
      <c r="GC9" s="345"/>
      <c r="GD9" s="345"/>
      <c r="GE9" s="345"/>
      <c r="GF9" s="345"/>
      <c r="GG9" s="345"/>
      <c r="GH9" s="345"/>
      <c r="GI9" s="345"/>
      <c r="GJ9" s="345"/>
      <c r="GK9" s="345"/>
      <c r="GL9" s="345"/>
      <c r="GM9" s="345"/>
      <c r="GN9" s="345"/>
      <c r="GO9" s="345"/>
      <c r="GP9" s="345"/>
      <c r="GQ9" s="345"/>
      <c r="GR9" s="345"/>
      <c r="GS9" s="345"/>
      <c r="GT9" s="345"/>
      <c r="GU9" s="345"/>
      <c r="GV9" s="345"/>
      <c r="GW9" s="345"/>
      <c r="GX9" s="345"/>
      <c r="GY9" s="345"/>
      <c r="GZ9" s="345"/>
      <c r="HA9" s="345"/>
      <c r="HB9" s="345"/>
      <c r="HC9" s="345"/>
      <c r="HD9" s="345"/>
      <c r="HE9" s="345"/>
      <c r="HF9" s="345"/>
      <c r="HG9" s="345"/>
      <c r="HH9" s="345"/>
      <c r="HI9" s="345"/>
      <c r="HJ9" s="345"/>
      <c r="HK9" s="345"/>
      <c r="HL9" s="345"/>
      <c r="HM9" s="345"/>
      <c r="HN9" s="345"/>
      <c r="HO9" s="345"/>
      <c r="HP9" s="345"/>
      <c r="HQ9" s="345"/>
      <c r="HR9" s="345"/>
      <c r="HS9" s="345"/>
      <c r="HT9" s="345"/>
      <c r="HU9" s="345"/>
      <c r="HV9" s="345"/>
      <c r="HW9" s="345"/>
      <c r="HX9" s="345"/>
      <c r="HY9" s="345"/>
      <c r="HZ9" s="345"/>
      <c r="IA9" s="345"/>
      <c r="IB9" s="345"/>
      <c r="IC9" s="345"/>
      <c r="ID9" s="345"/>
      <c r="IE9" s="345"/>
      <c r="IF9" s="345"/>
      <c r="IG9" s="345"/>
      <c r="IH9" s="345"/>
      <c r="II9" s="345"/>
      <c r="IJ9" s="345"/>
      <c r="IK9" s="345"/>
      <c r="IL9" s="345"/>
      <c r="IM9" s="345"/>
      <c r="IN9" s="345"/>
      <c r="IO9" s="345"/>
      <c r="IP9" s="345"/>
      <c r="IQ9" s="345"/>
      <c r="IR9" s="345"/>
      <c r="IS9" s="345"/>
      <c r="IT9" s="345"/>
      <c r="IU9" s="345"/>
      <c r="IV9" s="345"/>
      <c r="IW9" s="345"/>
      <c r="IX9" s="345"/>
      <c r="IY9" s="345"/>
    </row>
    <row r="10" spans="1:259" s="621" customFormat="1" ht="65.25" customHeight="1" x14ac:dyDescent="0.25">
      <c r="A10" s="345"/>
      <c r="B10" s="1505" t="s">
        <v>12</v>
      </c>
      <c r="C10" s="891"/>
      <c r="D10" s="1507" t="s">
        <v>166</v>
      </c>
      <c r="E10" s="1508"/>
      <c r="F10" s="744"/>
      <c r="G10" s="1507" t="s">
        <v>165</v>
      </c>
      <c r="H10" s="1508"/>
      <c r="I10" s="744"/>
      <c r="J10" s="1507" t="s">
        <v>167</v>
      </c>
      <c r="K10" s="1508"/>
      <c r="L10" s="1108"/>
      <c r="M10" s="1108"/>
      <c r="N10" s="320"/>
      <c r="O10" s="320"/>
      <c r="P10" s="320"/>
      <c r="Q10" s="320"/>
      <c r="R10" s="320"/>
      <c r="S10" s="320"/>
      <c r="T10" s="891"/>
      <c r="U10" s="891"/>
      <c r="V10" s="891"/>
      <c r="W10" s="891"/>
      <c r="X10" s="345"/>
      <c r="Y10" s="345"/>
      <c r="Z10" s="345"/>
      <c r="AA10" s="345"/>
      <c r="AB10" s="345"/>
      <c r="AC10" s="345"/>
      <c r="AD10" s="345"/>
      <c r="AE10" s="345"/>
      <c r="AF10" s="345"/>
      <c r="AG10" s="345"/>
      <c r="AH10" s="345"/>
      <c r="AI10" s="345"/>
      <c r="AJ10" s="345"/>
      <c r="AK10" s="345"/>
      <c r="AL10" s="345"/>
      <c r="AM10" s="345"/>
      <c r="AN10" s="345"/>
      <c r="AO10" s="345"/>
      <c r="AP10" s="345"/>
      <c r="AQ10" s="345"/>
      <c r="AR10" s="345"/>
      <c r="AS10" s="345"/>
      <c r="AT10" s="345"/>
      <c r="AU10" s="345"/>
      <c r="AV10" s="345"/>
      <c r="AW10" s="345"/>
      <c r="AX10" s="345"/>
      <c r="AY10" s="345"/>
      <c r="AZ10" s="345"/>
      <c r="BA10" s="345"/>
      <c r="BB10" s="345"/>
      <c r="BC10" s="345"/>
      <c r="BD10" s="345"/>
      <c r="BE10" s="345"/>
      <c r="BF10" s="345"/>
      <c r="BG10" s="345"/>
      <c r="BH10" s="345"/>
      <c r="BI10" s="345"/>
      <c r="BJ10" s="345"/>
      <c r="BK10" s="345"/>
      <c r="BL10" s="345"/>
      <c r="BM10" s="345"/>
      <c r="BN10" s="345"/>
      <c r="BO10" s="345"/>
      <c r="BP10" s="345"/>
      <c r="BQ10" s="345"/>
      <c r="BR10" s="345"/>
      <c r="BS10" s="345"/>
      <c r="BT10" s="345"/>
      <c r="BU10" s="345"/>
      <c r="BV10" s="345"/>
      <c r="BW10" s="345"/>
      <c r="BX10" s="345"/>
      <c r="BY10" s="345"/>
      <c r="BZ10" s="345"/>
      <c r="CA10" s="345"/>
      <c r="CB10" s="345"/>
      <c r="CC10" s="345"/>
      <c r="CD10" s="345"/>
      <c r="CE10" s="345"/>
      <c r="CF10" s="345"/>
      <c r="CG10" s="345"/>
      <c r="CH10" s="345"/>
      <c r="CI10" s="345"/>
      <c r="CJ10" s="345"/>
      <c r="CK10" s="345"/>
      <c r="CL10" s="345"/>
      <c r="CM10" s="345"/>
      <c r="CN10" s="345"/>
      <c r="CO10" s="345"/>
      <c r="CP10" s="345"/>
      <c r="CQ10" s="345"/>
      <c r="CR10" s="345"/>
      <c r="CS10" s="345"/>
      <c r="CT10" s="345"/>
      <c r="CU10" s="345"/>
      <c r="CV10" s="345"/>
      <c r="CW10" s="345"/>
      <c r="CX10" s="345"/>
      <c r="CY10" s="345"/>
      <c r="CZ10" s="345"/>
      <c r="DA10" s="345"/>
      <c r="DB10" s="345"/>
      <c r="DC10" s="345"/>
      <c r="DD10" s="345"/>
      <c r="DE10" s="345"/>
      <c r="DF10" s="345"/>
      <c r="DG10" s="345"/>
      <c r="DH10" s="345"/>
      <c r="DI10" s="345"/>
      <c r="DJ10" s="345"/>
      <c r="DK10" s="345"/>
      <c r="DL10" s="345"/>
      <c r="DM10" s="345"/>
      <c r="DN10" s="345"/>
      <c r="DO10" s="345"/>
      <c r="DP10" s="345"/>
      <c r="DQ10" s="345"/>
      <c r="DR10" s="345"/>
      <c r="DS10" s="345"/>
      <c r="DT10" s="345"/>
      <c r="DU10" s="345"/>
      <c r="DV10" s="345"/>
      <c r="DW10" s="345"/>
      <c r="DX10" s="345"/>
      <c r="DY10" s="345"/>
      <c r="DZ10" s="345"/>
      <c r="EA10" s="345"/>
      <c r="EB10" s="345"/>
      <c r="EC10" s="345"/>
      <c r="ED10" s="345"/>
      <c r="EE10" s="345"/>
      <c r="EF10" s="345"/>
      <c r="EG10" s="345"/>
      <c r="EH10" s="345"/>
      <c r="EI10" s="345"/>
      <c r="EJ10" s="345"/>
      <c r="EK10" s="345"/>
      <c r="EL10" s="345"/>
      <c r="EM10" s="345"/>
      <c r="EN10" s="345"/>
      <c r="EO10" s="345"/>
      <c r="EP10" s="345"/>
      <c r="EQ10" s="345"/>
      <c r="ER10" s="345"/>
      <c r="ES10" s="345"/>
      <c r="ET10" s="345"/>
      <c r="EU10" s="345"/>
      <c r="EV10" s="345"/>
      <c r="EW10" s="345"/>
      <c r="EX10" s="345"/>
      <c r="EY10" s="345"/>
      <c r="EZ10" s="345"/>
      <c r="FA10" s="345"/>
      <c r="FB10" s="345"/>
      <c r="FC10" s="345"/>
      <c r="FD10" s="345"/>
      <c r="FE10" s="345"/>
      <c r="FF10" s="345"/>
      <c r="FG10" s="345"/>
      <c r="FH10" s="345"/>
      <c r="FI10" s="345"/>
      <c r="FJ10" s="345"/>
      <c r="FK10" s="345"/>
      <c r="FL10" s="345"/>
      <c r="FM10" s="345"/>
      <c r="FN10" s="345"/>
      <c r="FO10" s="345"/>
      <c r="FP10" s="345"/>
      <c r="FQ10" s="345"/>
      <c r="FR10" s="345"/>
      <c r="FS10" s="345"/>
      <c r="FT10" s="345"/>
      <c r="FU10" s="345"/>
      <c r="FV10" s="345"/>
      <c r="FW10" s="345"/>
      <c r="FX10" s="345"/>
      <c r="FY10" s="345"/>
      <c r="FZ10" s="345"/>
      <c r="GA10" s="345"/>
      <c r="GB10" s="345"/>
      <c r="GC10" s="345"/>
      <c r="GD10" s="345"/>
      <c r="GE10" s="345"/>
      <c r="GF10" s="345"/>
      <c r="GG10" s="345"/>
      <c r="GH10" s="345"/>
      <c r="GI10" s="345"/>
      <c r="GJ10" s="345"/>
      <c r="GK10" s="345"/>
      <c r="GL10" s="345"/>
      <c r="GM10" s="345"/>
      <c r="GN10" s="345"/>
      <c r="GO10" s="345"/>
      <c r="GP10" s="345"/>
      <c r="GQ10" s="345"/>
      <c r="GR10" s="345"/>
      <c r="GS10" s="345"/>
      <c r="GT10" s="345"/>
      <c r="GU10" s="345"/>
      <c r="GV10" s="345"/>
      <c r="GW10" s="345"/>
      <c r="GX10" s="345"/>
      <c r="GY10" s="345"/>
      <c r="GZ10" s="345"/>
      <c r="HA10" s="345"/>
      <c r="HB10" s="345"/>
      <c r="HC10" s="345"/>
      <c r="HD10" s="345"/>
      <c r="HE10" s="345"/>
      <c r="HF10" s="345"/>
      <c r="HG10" s="345"/>
      <c r="HH10" s="345"/>
      <c r="HI10" s="345"/>
      <c r="HJ10" s="345"/>
      <c r="HK10" s="345"/>
      <c r="HL10" s="345"/>
      <c r="HM10" s="345"/>
      <c r="HN10" s="345"/>
      <c r="HO10" s="345"/>
      <c r="HP10" s="345"/>
      <c r="HQ10" s="345"/>
      <c r="HR10" s="345"/>
      <c r="HS10" s="345"/>
      <c r="HT10" s="345"/>
      <c r="HU10" s="345"/>
      <c r="HV10" s="345"/>
      <c r="HW10" s="345"/>
      <c r="HX10" s="345"/>
      <c r="HY10" s="345"/>
      <c r="HZ10" s="345"/>
      <c r="IA10" s="345"/>
      <c r="IB10" s="345"/>
      <c r="IC10" s="345"/>
      <c r="ID10" s="345"/>
      <c r="IE10" s="345"/>
      <c r="IF10" s="345"/>
      <c r="IG10" s="345"/>
      <c r="IH10" s="345"/>
      <c r="II10" s="345"/>
      <c r="IJ10" s="345"/>
      <c r="IK10" s="345"/>
      <c r="IL10" s="345"/>
      <c r="IM10" s="345"/>
      <c r="IN10" s="345"/>
      <c r="IO10" s="345"/>
      <c r="IP10" s="345"/>
      <c r="IQ10" s="345"/>
      <c r="IR10" s="345"/>
      <c r="IS10" s="345"/>
      <c r="IT10" s="345"/>
      <c r="IU10" s="345"/>
      <c r="IV10" s="345"/>
      <c r="IW10" s="345"/>
      <c r="IX10" s="345"/>
      <c r="IY10" s="345"/>
    </row>
    <row r="11" spans="1:259" s="626" customFormat="1" ht="37.5" customHeight="1" x14ac:dyDescent="0.25">
      <c r="A11" s="322"/>
      <c r="B11" s="1562"/>
      <c r="C11" s="320"/>
      <c r="D11" s="791" t="s">
        <v>159</v>
      </c>
      <c r="E11" s="790" t="s">
        <v>158</v>
      </c>
      <c r="F11" s="744"/>
      <c r="G11" s="791" t="s">
        <v>160</v>
      </c>
      <c r="H11" s="790" t="s">
        <v>158</v>
      </c>
      <c r="I11" s="744"/>
      <c r="J11" s="791" t="s">
        <v>160</v>
      </c>
      <c r="K11" s="790" t="s">
        <v>158</v>
      </c>
      <c r="L11" s="1104"/>
      <c r="M11" s="1104"/>
      <c r="N11" s="329"/>
      <c r="O11" s="329"/>
      <c r="P11" s="329"/>
      <c r="Q11" s="329"/>
      <c r="R11" s="329"/>
      <c r="S11" s="329"/>
      <c r="T11" s="320"/>
      <c r="U11" s="320"/>
      <c r="V11" s="320"/>
      <c r="W11" s="320"/>
      <c r="X11" s="322"/>
      <c r="Y11" s="322"/>
      <c r="Z11" s="322"/>
      <c r="AA11" s="322"/>
      <c r="AB11" s="322"/>
      <c r="AC11" s="322"/>
      <c r="AD11" s="322"/>
      <c r="AE11" s="322"/>
      <c r="AF11" s="322"/>
      <c r="AG11" s="322"/>
      <c r="AH11" s="322"/>
      <c r="AI11" s="322"/>
      <c r="AJ11" s="322"/>
      <c r="AK11" s="322"/>
      <c r="AL11" s="322"/>
      <c r="AM11" s="322"/>
      <c r="AN11" s="322"/>
      <c r="AO11" s="322"/>
      <c r="AP11" s="322"/>
      <c r="AQ11" s="322"/>
      <c r="AR11" s="322"/>
      <c r="AS11" s="322"/>
      <c r="AT11" s="322"/>
      <c r="AU11" s="322"/>
      <c r="AV11" s="322"/>
      <c r="AW11" s="322"/>
      <c r="AX11" s="322"/>
      <c r="AY11" s="322"/>
      <c r="AZ11" s="322"/>
      <c r="BA11" s="322"/>
      <c r="BB11" s="322"/>
      <c r="BC11" s="322"/>
      <c r="BD11" s="322"/>
      <c r="BE11" s="322"/>
      <c r="BF11" s="322"/>
      <c r="BG11" s="322"/>
      <c r="BH11" s="322"/>
      <c r="BI11" s="322"/>
      <c r="BJ11" s="322"/>
      <c r="BK11" s="322"/>
      <c r="BL11" s="322"/>
      <c r="BM11" s="322"/>
      <c r="BN11" s="322"/>
      <c r="BO11" s="322"/>
      <c r="BP11" s="322"/>
      <c r="BQ11" s="322"/>
      <c r="BR11" s="322"/>
      <c r="BS11" s="322"/>
      <c r="BT11" s="322"/>
      <c r="BU11" s="322"/>
      <c r="BV11" s="322"/>
      <c r="BW11" s="322"/>
      <c r="BX11" s="322"/>
      <c r="BY11" s="322"/>
      <c r="BZ11" s="322"/>
      <c r="CA11" s="322"/>
      <c r="CB11" s="322"/>
      <c r="CC11" s="322"/>
      <c r="CD11" s="322"/>
      <c r="CE11" s="322"/>
      <c r="CF11" s="322"/>
      <c r="CG11" s="322"/>
      <c r="CH11" s="322"/>
      <c r="CI11" s="322"/>
      <c r="CJ11" s="322"/>
      <c r="CK11" s="322"/>
      <c r="CL11" s="322"/>
      <c r="CM11" s="322"/>
      <c r="CN11" s="322"/>
      <c r="CO11" s="322"/>
      <c r="CP11" s="322"/>
      <c r="CQ11" s="322"/>
      <c r="CR11" s="322"/>
      <c r="CS11" s="322"/>
      <c r="CT11" s="322"/>
      <c r="CU11" s="322"/>
      <c r="CV11" s="322"/>
      <c r="CW11" s="322"/>
      <c r="CX11" s="322"/>
      <c r="CY11" s="322"/>
      <c r="CZ11" s="322"/>
      <c r="DA11" s="322"/>
      <c r="DB11" s="322"/>
      <c r="DC11" s="322"/>
      <c r="DD11" s="322"/>
      <c r="DE11" s="322"/>
      <c r="DF11" s="322"/>
      <c r="DG11" s="322"/>
      <c r="DH11" s="322"/>
      <c r="DI11" s="322"/>
      <c r="DJ11" s="322"/>
      <c r="DK11" s="322"/>
      <c r="DL11" s="322"/>
      <c r="DM11" s="322"/>
      <c r="DN11" s="322"/>
      <c r="DO11" s="322"/>
      <c r="DP11" s="322"/>
      <c r="DQ11" s="322"/>
      <c r="DR11" s="322"/>
      <c r="DS11" s="322"/>
      <c r="DT11" s="322"/>
      <c r="DU11" s="322"/>
      <c r="DV11" s="322"/>
      <c r="DW11" s="322"/>
      <c r="DX11" s="322"/>
      <c r="DY11" s="322"/>
      <c r="DZ11" s="322"/>
      <c r="EA11" s="322"/>
      <c r="EB11" s="322"/>
      <c r="EC11" s="322"/>
      <c r="ED11" s="322"/>
      <c r="EE11" s="322"/>
      <c r="EF11" s="322"/>
      <c r="EG11" s="322"/>
      <c r="EH11" s="322"/>
      <c r="EI11" s="322"/>
      <c r="EJ11" s="322"/>
      <c r="EK11" s="322"/>
      <c r="EL11" s="322"/>
      <c r="EM11" s="322"/>
      <c r="EN11" s="322"/>
      <c r="EO11" s="322"/>
      <c r="EP11" s="322"/>
      <c r="EQ11" s="322"/>
      <c r="ER11" s="322"/>
      <c r="ES11" s="322"/>
      <c r="ET11" s="322"/>
      <c r="EU11" s="322"/>
      <c r="EV11" s="322"/>
      <c r="EW11" s="322"/>
      <c r="EX11" s="322"/>
      <c r="EY11" s="322"/>
      <c r="EZ11" s="322"/>
      <c r="FA11" s="322"/>
      <c r="FB11" s="322"/>
      <c r="FC11" s="322"/>
      <c r="FD11" s="322"/>
      <c r="FE11" s="322"/>
      <c r="FF11" s="322"/>
      <c r="FG11" s="322"/>
      <c r="FH11" s="322"/>
      <c r="FI11" s="322"/>
      <c r="FJ11" s="322"/>
      <c r="FK11" s="322"/>
      <c r="FL11" s="322"/>
      <c r="FM11" s="322"/>
      <c r="FN11" s="322"/>
      <c r="FO11" s="322"/>
      <c r="FP11" s="322"/>
      <c r="FQ11" s="322"/>
      <c r="FR11" s="322"/>
      <c r="FS11" s="322"/>
      <c r="FT11" s="322"/>
      <c r="FU11" s="322"/>
      <c r="FV11" s="322"/>
      <c r="FW11" s="322"/>
      <c r="FX11" s="322"/>
      <c r="FY11" s="322"/>
      <c r="FZ11" s="322"/>
      <c r="GA11" s="322"/>
      <c r="GB11" s="322"/>
      <c r="GC11" s="322"/>
      <c r="GD11" s="322"/>
      <c r="GE11" s="322"/>
      <c r="GF11" s="322"/>
      <c r="GG11" s="322"/>
      <c r="GH11" s="322"/>
      <c r="GI11" s="322"/>
      <c r="GJ11" s="322"/>
      <c r="GK11" s="322"/>
      <c r="GL11" s="322"/>
      <c r="GM11" s="322"/>
      <c r="GN11" s="322"/>
      <c r="GO11" s="322"/>
      <c r="GP11" s="322"/>
      <c r="GQ11" s="322"/>
      <c r="GR11" s="322"/>
      <c r="GS11" s="322"/>
      <c r="GT11" s="322"/>
      <c r="GU11" s="322"/>
      <c r="GV11" s="322"/>
      <c r="GW11" s="322"/>
      <c r="GX11" s="322"/>
      <c r="GY11" s="322"/>
      <c r="GZ11" s="322"/>
      <c r="HA11" s="322"/>
      <c r="HB11" s="322"/>
      <c r="HC11" s="322"/>
      <c r="HD11" s="322"/>
      <c r="HE11" s="322"/>
      <c r="HF11" s="322"/>
      <c r="HG11" s="322"/>
      <c r="HH11" s="322"/>
      <c r="HI11" s="322"/>
      <c r="HJ11" s="322"/>
      <c r="HK11" s="322"/>
      <c r="HL11" s="322"/>
      <c r="HM11" s="322"/>
      <c r="HN11" s="322"/>
      <c r="HO11" s="322"/>
      <c r="HP11" s="322"/>
      <c r="HQ11" s="322"/>
      <c r="HR11" s="322"/>
      <c r="HS11" s="322"/>
      <c r="HT11" s="322"/>
      <c r="HU11" s="322"/>
      <c r="HV11" s="322"/>
      <c r="HW11" s="322"/>
      <c r="HX11" s="322"/>
      <c r="HY11" s="322"/>
      <c r="HZ11" s="322"/>
      <c r="IA11" s="322"/>
      <c r="IB11" s="322"/>
      <c r="IC11" s="322"/>
      <c r="ID11" s="322"/>
      <c r="IE11" s="322"/>
      <c r="IF11" s="322"/>
      <c r="IG11" s="322"/>
      <c r="IH11" s="322"/>
      <c r="II11" s="322"/>
      <c r="IJ11" s="322"/>
      <c r="IK11" s="322"/>
      <c r="IL11" s="322"/>
      <c r="IM11" s="322"/>
      <c r="IN11" s="322"/>
      <c r="IO11" s="322"/>
      <c r="IP11" s="322"/>
      <c r="IQ11" s="322"/>
      <c r="IR11" s="322"/>
      <c r="IS11" s="322"/>
      <c r="IT11" s="322"/>
      <c r="IU11" s="322"/>
      <c r="IV11" s="322"/>
      <c r="IW11" s="322"/>
      <c r="IX11" s="322"/>
      <c r="IY11" s="322"/>
    </row>
    <row r="12" spans="1:259" s="626" customFormat="1" ht="7.5" customHeight="1" x14ac:dyDescent="0.25">
      <c r="A12" s="322"/>
      <c r="B12" s="322"/>
      <c r="C12" s="320"/>
      <c r="D12" s="327"/>
      <c r="E12" s="327"/>
      <c r="F12" s="322"/>
      <c r="G12" s="322"/>
      <c r="H12" s="322"/>
      <c r="I12" s="322"/>
      <c r="J12" s="322"/>
      <c r="K12" s="322"/>
      <c r="L12" s="548"/>
      <c r="M12" s="754"/>
      <c r="N12" s="329"/>
      <c r="O12" s="329"/>
      <c r="P12" s="329"/>
      <c r="Q12" s="329"/>
      <c r="R12" s="329"/>
      <c r="S12" s="329"/>
      <c r="T12" s="320"/>
      <c r="U12" s="320"/>
      <c r="V12" s="320"/>
      <c r="W12" s="320"/>
      <c r="X12" s="322"/>
      <c r="Y12" s="322"/>
      <c r="Z12" s="322"/>
      <c r="AA12" s="322"/>
      <c r="AB12" s="322"/>
      <c r="AC12" s="322"/>
      <c r="AD12" s="322"/>
      <c r="AE12" s="322"/>
      <c r="AF12" s="322"/>
      <c r="AG12" s="322"/>
      <c r="AH12" s="322"/>
      <c r="AI12" s="322"/>
      <c r="AJ12" s="322"/>
      <c r="AK12" s="322"/>
      <c r="AL12" s="322"/>
      <c r="AM12" s="322"/>
      <c r="AN12" s="322"/>
      <c r="AO12" s="322"/>
      <c r="AP12" s="322"/>
      <c r="AQ12" s="322"/>
      <c r="AR12" s="322"/>
      <c r="AS12" s="322"/>
      <c r="AT12" s="322"/>
      <c r="AU12" s="322"/>
      <c r="AV12" s="322"/>
      <c r="AW12" s="322"/>
      <c r="AX12" s="322"/>
      <c r="AY12" s="322"/>
      <c r="AZ12" s="322"/>
      <c r="BA12" s="322"/>
      <c r="BB12" s="322"/>
      <c r="BC12" s="322"/>
      <c r="BD12" s="322"/>
      <c r="BE12" s="322"/>
      <c r="BF12" s="322"/>
      <c r="BG12" s="322"/>
      <c r="BH12" s="322"/>
      <c r="BI12" s="322"/>
      <c r="BJ12" s="322"/>
      <c r="BK12" s="322"/>
      <c r="BL12" s="322"/>
      <c r="BM12" s="322"/>
      <c r="BN12" s="322"/>
      <c r="BO12" s="322"/>
      <c r="BP12" s="322"/>
      <c r="BQ12" s="322"/>
      <c r="BR12" s="322"/>
      <c r="BS12" s="322"/>
      <c r="BT12" s="322"/>
      <c r="BU12" s="322"/>
      <c r="BV12" s="322"/>
      <c r="BW12" s="322"/>
      <c r="BX12" s="322"/>
      <c r="BY12" s="322"/>
      <c r="BZ12" s="322"/>
      <c r="CA12" s="322"/>
      <c r="CB12" s="322"/>
      <c r="CC12" s="322"/>
      <c r="CD12" s="322"/>
      <c r="CE12" s="322"/>
      <c r="CF12" s="322"/>
      <c r="CG12" s="322"/>
      <c r="CH12" s="322"/>
      <c r="CI12" s="322"/>
      <c r="CJ12" s="322"/>
      <c r="CK12" s="322"/>
      <c r="CL12" s="322"/>
      <c r="CM12" s="322"/>
      <c r="CN12" s="322"/>
      <c r="CO12" s="322"/>
      <c r="CP12" s="322"/>
      <c r="CQ12" s="322"/>
      <c r="CR12" s="322"/>
      <c r="CS12" s="322"/>
      <c r="CT12" s="322"/>
      <c r="CU12" s="322"/>
      <c r="CV12" s="322"/>
      <c r="CW12" s="322"/>
      <c r="CX12" s="322"/>
      <c r="CY12" s="322"/>
      <c r="CZ12" s="322"/>
      <c r="DA12" s="322"/>
      <c r="DB12" s="322"/>
      <c r="DC12" s="322"/>
      <c r="DD12" s="322"/>
      <c r="DE12" s="322"/>
      <c r="DF12" s="322"/>
      <c r="DG12" s="322"/>
      <c r="DH12" s="322"/>
      <c r="DI12" s="322"/>
      <c r="DJ12" s="322"/>
      <c r="DK12" s="322"/>
      <c r="DL12" s="322"/>
      <c r="DM12" s="322"/>
      <c r="DN12" s="322"/>
      <c r="DO12" s="322"/>
      <c r="DP12" s="322"/>
      <c r="DQ12" s="322"/>
      <c r="DR12" s="322"/>
      <c r="DS12" s="322"/>
      <c r="DT12" s="322"/>
      <c r="DU12" s="322"/>
      <c r="DV12" s="322"/>
      <c r="DW12" s="322"/>
      <c r="DX12" s="322"/>
      <c r="DY12" s="322"/>
      <c r="DZ12" s="322"/>
      <c r="EA12" s="322"/>
      <c r="EB12" s="322"/>
      <c r="EC12" s="322"/>
      <c r="ED12" s="322"/>
      <c r="EE12" s="322"/>
      <c r="EF12" s="322"/>
      <c r="EG12" s="322"/>
      <c r="EH12" s="322"/>
      <c r="EI12" s="322"/>
      <c r="EJ12" s="322"/>
      <c r="EK12" s="322"/>
      <c r="EL12" s="322"/>
      <c r="EM12" s="322"/>
      <c r="EN12" s="322"/>
      <c r="EO12" s="322"/>
      <c r="EP12" s="322"/>
      <c r="EQ12" s="322"/>
      <c r="ER12" s="322"/>
      <c r="ES12" s="322"/>
      <c r="ET12" s="322"/>
      <c r="EU12" s="322"/>
      <c r="EV12" s="322"/>
      <c r="EW12" s="322"/>
      <c r="EX12" s="322"/>
      <c r="EY12" s="322"/>
      <c r="EZ12" s="322"/>
      <c r="FA12" s="322"/>
      <c r="FB12" s="322"/>
      <c r="FC12" s="322"/>
      <c r="FD12" s="322"/>
      <c r="FE12" s="322"/>
      <c r="FF12" s="322"/>
      <c r="FG12" s="322"/>
      <c r="FH12" s="322"/>
      <c r="FI12" s="322"/>
      <c r="FJ12" s="322"/>
      <c r="FK12" s="322"/>
      <c r="FL12" s="322"/>
      <c r="FM12" s="322"/>
      <c r="FN12" s="322"/>
      <c r="FO12" s="322"/>
      <c r="FP12" s="322"/>
      <c r="FQ12" s="322"/>
      <c r="FR12" s="322"/>
      <c r="FS12" s="322"/>
      <c r="FT12" s="322"/>
      <c r="FU12" s="322"/>
      <c r="FV12" s="322"/>
      <c r="FW12" s="322"/>
      <c r="FX12" s="322"/>
      <c r="FY12" s="322"/>
      <c r="FZ12" s="322"/>
      <c r="GA12" s="322"/>
      <c r="GB12" s="322"/>
      <c r="GC12" s="322"/>
      <c r="GD12" s="322"/>
      <c r="GE12" s="322"/>
      <c r="GF12" s="322"/>
      <c r="GG12" s="322"/>
      <c r="GH12" s="322"/>
      <c r="GI12" s="322"/>
      <c r="GJ12" s="322"/>
      <c r="GK12" s="322"/>
      <c r="GL12" s="322"/>
      <c r="GM12" s="322"/>
      <c r="GN12" s="322"/>
      <c r="GO12" s="322"/>
      <c r="GP12" s="322"/>
      <c r="GQ12" s="322"/>
      <c r="GR12" s="322"/>
      <c r="GS12" s="322"/>
      <c r="GT12" s="322"/>
      <c r="GU12" s="322"/>
      <c r="GV12" s="322"/>
      <c r="GW12" s="322"/>
      <c r="GX12" s="322"/>
      <c r="GY12" s="322"/>
      <c r="GZ12" s="322"/>
      <c r="HA12" s="322"/>
      <c r="HB12" s="322"/>
      <c r="HC12" s="322"/>
      <c r="HD12" s="322"/>
      <c r="HE12" s="322"/>
      <c r="HF12" s="322"/>
      <c r="HG12" s="322"/>
      <c r="HH12" s="322"/>
      <c r="HI12" s="322"/>
      <c r="HJ12" s="322"/>
      <c r="HK12" s="322"/>
      <c r="HL12" s="322"/>
      <c r="HM12" s="322"/>
      <c r="HN12" s="322"/>
      <c r="HO12" s="322"/>
      <c r="HP12" s="322"/>
      <c r="HQ12" s="322"/>
      <c r="HR12" s="322"/>
      <c r="HS12" s="322"/>
      <c r="HT12" s="322"/>
      <c r="HU12" s="322"/>
      <c r="HV12" s="322"/>
      <c r="HW12" s="322"/>
      <c r="HX12" s="322"/>
      <c r="HY12" s="322"/>
      <c r="HZ12" s="322"/>
      <c r="IA12" s="322"/>
      <c r="IB12" s="322"/>
      <c r="IC12" s="322"/>
      <c r="ID12" s="322"/>
      <c r="IE12" s="322"/>
      <c r="IF12" s="322"/>
      <c r="IG12" s="322"/>
      <c r="IH12" s="322"/>
      <c r="II12" s="322"/>
      <c r="IJ12" s="322"/>
      <c r="IK12" s="322"/>
      <c r="IL12" s="322"/>
      <c r="IM12" s="322"/>
      <c r="IN12" s="322"/>
      <c r="IO12" s="322"/>
      <c r="IP12" s="322"/>
      <c r="IQ12" s="322"/>
      <c r="IR12" s="322"/>
      <c r="IS12" s="322"/>
      <c r="IT12" s="322"/>
      <c r="IU12" s="322"/>
      <c r="IV12" s="322"/>
      <c r="IW12" s="322"/>
      <c r="IX12" s="322"/>
      <c r="IY12" s="322"/>
    </row>
    <row r="13" spans="1:259" s="631" customFormat="1" ht="18" customHeight="1" x14ac:dyDescent="0.25">
      <c r="A13" s="328"/>
      <c r="B13" s="755" t="s">
        <v>8</v>
      </c>
      <c r="C13" s="329"/>
      <c r="D13" s="757">
        <v>26179</v>
      </c>
      <c r="E13" s="1109">
        <v>390.58</v>
      </c>
      <c r="F13" s="756"/>
      <c r="G13" s="758">
        <v>32302</v>
      </c>
      <c r="H13" s="1109">
        <v>247.58</v>
      </c>
      <c r="I13" s="756"/>
      <c r="J13" s="758">
        <v>32302</v>
      </c>
      <c r="K13" s="1109">
        <v>611.02</v>
      </c>
      <c r="L13" s="329"/>
      <c r="M13" s="329">
        <f>_xlfn.RANK.EQ(K13,K$13:K$33,0)</f>
        <v>1</v>
      </c>
      <c r="N13" s="329">
        <v>1</v>
      </c>
      <c r="O13" s="329">
        <f>MATCH(N13,M$13:M$33,0)</f>
        <v>1</v>
      </c>
      <c r="P13" s="361" t="str">
        <f t="shared" ref="P13:P32" si="0">INDEX(B$13:B$33,O13,1)</f>
        <v>Andalucía</v>
      </c>
      <c r="Q13" s="1110">
        <f>INDEX(K$13:K$33,O13,1)</f>
        <v>611.02</v>
      </c>
      <c r="R13" s="329"/>
      <c r="S13" s="329"/>
      <c r="T13" s="329"/>
      <c r="U13" s="329"/>
      <c r="V13" s="573"/>
      <c r="W13" s="329"/>
      <c r="X13" s="328"/>
      <c r="Y13" s="328"/>
      <c r="Z13" s="328"/>
      <c r="AA13" s="328"/>
      <c r="AB13" s="328"/>
      <c r="AC13" s="328"/>
      <c r="AD13" s="328"/>
      <c r="AE13" s="328"/>
      <c r="AF13" s="328"/>
      <c r="AG13" s="328"/>
      <c r="AH13" s="328"/>
      <c r="AI13" s="328"/>
      <c r="AJ13" s="328"/>
      <c r="AK13" s="328"/>
      <c r="AL13" s="328"/>
      <c r="AM13" s="328"/>
      <c r="AN13" s="328"/>
      <c r="AO13" s="328"/>
      <c r="AP13" s="328"/>
      <c r="AQ13" s="328"/>
      <c r="AR13" s="328"/>
      <c r="AS13" s="328"/>
      <c r="AT13" s="328"/>
      <c r="AU13" s="328"/>
      <c r="AV13" s="328"/>
      <c r="AW13" s="328"/>
      <c r="AX13" s="328"/>
      <c r="AY13" s="328"/>
      <c r="AZ13" s="328"/>
      <c r="BA13" s="328"/>
      <c r="BB13" s="328"/>
      <c r="BC13" s="328"/>
      <c r="BD13" s="328"/>
      <c r="BE13" s="328"/>
      <c r="BF13" s="328"/>
      <c r="BG13" s="328"/>
      <c r="BH13" s="328"/>
      <c r="BI13" s="328"/>
      <c r="BJ13" s="328"/>
      <c r="BK13" s="328"/>
      <c r="BL13" s="328"/>
      <c r="BM13" s="328"/>
      <c r="BN13" s="328"/>
      <c r="BO13" s="328"/>
      <c r="BP13" s="328"/>
      <c r="BQ13" s="328"/>
      <c r="BR13" s="328"/>
      <c r="BS13" s="328"/>
      <c r="BT13" s="328"/>
      <c r="BU13" s="328"/>
      <c r="BV13" s="328"/>
      <c r="BW13" s="328"/>
      <c r="BX13" s="328"/>
      <c r="BY13" s="328"/>
      <c r="BZ13" s="328"/>
      <c r="CA13" s="328"/>
      <c r="CB13" s="328"/>
      <c r="CC13" s="328"/>
      <c r="CD13" s="328"/>
      <c r="CE13" s="328"/>
      <c r="CF13" s="328"/>
      <c r="CG13" s="328"/>
      <c r="CH13" s="328"/>
      <c r="CI13" s="328"/>
      <c r="CJ13" s="328"/>
      <c r="CK13" s="328"/>
      <c r="CL13" s="328"/>
      <c r="CM13" s="328"/>
      <c r="CN13" s="328"/>
      <c r="CO13" s="328"/>
      <c r="CP13" s="328"/>
      <c r="CQ13" s="328"/>
      <c r="CR13" s="328"/>
      <c r="CS13" s="328"/>
      <c r="CT13" s="328"/>
      <c r="CU13" s="328"/>
      <c r="CV13" s="328"/>
      <c r="CW13" s="328"/>
      <c r="CX13" s="328"/>
      <c r="CY13" s="328"/>
      <c r="CZ13" s="328"/>
      <c r="DA13" s="328"/>
      <c r="DB13" s="328"/>
      <c r="DC13" s="328"/>
      <c r="DD13" s="328"/>
      <c r="DE13" s="328"/>
      <c r="DF13" s="328"/>
      <c r="DG13" s="328"/>
      <c r="DH13" s="328"/>
      <c r="DI13" s="328"/>
      <c r="DJ13" s="328"/>
      <c r="DK13" s="328"/>
      <c r="DL13" s="328"/>
      <c r="DM13" s="328"/>
      <c r="DN13" s="328"/>
      <c r="DO13" s="328"/>
      <c r="DP13" s="328"/>
      <c r="DQ13" s="328"/>
      <c r="DR13" s="328"/>
      <c r="DS13" s="328"/>
      <c r="DT13" s="328"/>
      <c r="DU13" s="328"/>
      <c r="DV13" s="328"/>
      <c r="DW13" s="328"/>
      <c r="DX13" s="328"/>
      <c r="DY13" s="328"/>
      <c r="DZ13" s="328"/>
      <c r="EA13" s="328"/>
      <c r="EB13" s="328"/>
      <c r="EC13" s="328"/>
      <c r="ED13" s="328"/>
      <c r="EE13" s="328"/>
      <c r="EF13" s="328"/>
      <c r="EG13" s="328"/>
      <c r="EH13" s="328"/>
      <c r="EI13" s="328"/>
      <c r="EJ13" s="328"/>
      <c r="EK13" s="328"/>
      <c r="EL13" s="328"/>
      <c r="EM13" s="328"/>
      <c r="EN13" s="328"/>
      <c r="EO13" s="328"/>
      <c r="EP13" s="328"/>
      <c r="EQ13" s="328"/>
      <c r="ER13" s="328"/>
      <c r="ES13" s="328"/>
      <c r="ET13" s="328"/>
      <c r="EU13" s="328"/>
      <c r="EV13" s="328"/>
      <c r="EW13" s="328"/>
      <c r="EX13" s="328"/>
      <c r="EY13" s="328"/>
      <c r="EZ13" s="328"/>
      <c r="FA13" s="328"/>
      <c r="FB13" s="328"/>
      <c r="FC13" s="328"/>
      <c r="FD13" s="328"/>
      <c r="FE13" s="328"/>
      <c r="FF13" s="328"/>
      <c r="FG13" s="328"/>
      <c r="FH13" s="328"/>
      <c r="FI13" s="328"/>
      <c r="FJ13" s="328"/>
      <c r="FK13" s="328"/>
      <c r="FL13" s="328"/>
      <c r="FM13" s="328"/>
      <c r="FN13" s="328"/>
      <c r="FO13" s="328"/>
      <c r="FP13" s="328"/>
      <c r="FQ13" s="328"/>
      <c r="FR13" s="328"/>
      <c r="FS13" s="328"/>
      <c r="FT13" s="328"/>
      <c r="FU13" s="328"/>
      <c r="FV13" s="328"/>
      <c r="FW13" s="328"/>
      <c r="FX13" s="328"/>
      <c r="FY13" s="328"/>
      <c r="FZ13" s="328"/>
      <c r="GA13" s="328"/>
      <c r="GB13" s="328"/>
      <c r="GC13" s="328"/>
      <c r="GD13" s="328"/>
      <c r="GE13" s="328"/>
      <c r="GF13" s="328"/>
      <c r="GG13" s="328"/>
      <c r="GH13" s="328"/>
      <c r="GI13" s="328"/>
      <c r="GJ13" s="328"/>
      <c r="GK13" s="328"/>
      <c r="GL13" s="328"/>
      <c r="GM13" s="328"/>
      <c r="GN13" s="328"/>
      <c r="GO13" s="328"/>
      <c r="GP13" s="328"/>
      <c r="GQ13" s="328"/>
      <c r="GR13" s="328"/>
      <c r="GS13" s="328"/>
      <c r="GT13" s="328"/>
      <c r="GU13" s="328"/>
      <c r="GV13" s="328"/>
      <c r="GW13" s="328"/>
      <c r="GX13" s="328"/>
      <c r="GY13" s="328"/>
      <c r="GZ13" s="328"/>
      <c r="HA13" s="328"/>
      <c r="HB13" s="328"/>
      <c r="HC13" s="328"/>
      <c r="HD13" s="328"/>
      <c r="HE13" s="328"/>
      <c r="HF13" s="328"/>
      <c r="HG13" s="328"/>
      <c r="HH13" s="328"/>
      <c r="HI13" s="328"/>
      <c r="HJ13" s="328"/>
      <c r="HK13" s="328"/>
      <c r="HL13" s="328"/>
      <c r="HM13" s="328"/>
      <c r="HN13" s="328"/>
      <c r="HO13" s="328"/>
      <c r="HP13" s="328"/>
      <c r="HQ13" s="328"/>
      <c r="HR13" s="328"/>
      <c r="HS13" s="328"/>
      <c r="HT13" s="328"/>
      <c r="HU13" s="328"/>
      <c r="HV13" s="328"/>
      <c r="HW13" s="328"/>
      <c r="HX13" s="328"/>
      <c r="HY13" s="328"/>
      <c r="HZ13" s="328"/>
      <c r="IA13" s="328"/>
      <c r="IB13" s="328"/>
      <c r="IC13" s="328"/>
      <c r="ID13" s="328"/>
      <c r="IE13" s="328"/>
      <c r="IF13" s="328"/>
      <c r="IG13" s="328"/>
      <c r="IH13" s="328"/>
      <c r="II13" s="328"/>
      <c r="IJ13" s="328"/>
      <c r="IK13" s="328"/>
      <c r="IL13" s="328"/>
      <c r="IM13" s="328"/>
      <c r="IN13" s="328"/>
      <c r="IO13" s="328"/>
      <c r="IP13" s="328"/>
      <c r="IQ13" s="328"/>
      <c r="IR13" s="328"/>
      <c r="IS13" s="328"/>
      <c r="IT13" s="328"/>
      <c r="IU13" s="328"/>
      <c r="IV13" s="328"/>
      <c r="IW13" s="328"/>
      <c r="IX13" s="328"/>
      <c r="IY13" s="328"/>
    </row>
    <row r="14" spans="1:259" s="633" customFormat="1" ht="18" customHeight="1" x14ac:dyDescent="0.25">
      <c r="A14" s="331"/>
      <c r="B14" s="763" t="s">
        <v>7</v>
      </c>
      <c r="C14" s="329"/>
      <c r="D14" s="764">
        <v>9637</v>
      </c>
      <c r="E14" s="1109">
        <v>141.57</v>
      </c>
      <c r="F14" s="756"/>
      <c r="G14" s="765">
        <v>9262</v>
      </c>
      <c r="H14" s="1109">
        <v>46.4</v>
      </c>
      <c r="I14" s="756"/>
      <c r="J14" s="765">
        <v>9262</v>
      </c>
      <c r="K14" s="1109">
        <v>193.83</v>
      </c>
      <c r="L14" s="329"/>
      <c r="M14" s="329">
        <f t="shared" ref="M14:M33" si="1">_xlfn.RANK.EQ(K14,K$13:K$33,0)</f>
        <v>16</v>
      </c>
      <c r="N14" s="329">
        <v>2</v>
      </c>
      <c r="O14" s="329">
        <f t="shared" ref="O14:O32" si="2">MATCH(N14,M$13:M$33,0)</f>
        <v>5</v>
      </c>
      <c r="P14" s="361" t="str">
        <f t="shared" si="0"/>
        <v>Canarias</v>
      </c>
      <c r="Q14" s="1110">
        <f t="shared" ref="Q14:Q32" si="3">INDEX(K$13:K$33,O14,1)</f>
        <v>566.89</v>
      </c>
      <c r="R14" s="329"/>
      <c r="S14" s="329"/>
      <c r="T14" s="329"/>
      <c r="U14" s="329"/>
      <c r="V14" s="329"/>
      <c r="W14" s="329"/>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c r="HV14" s="331"/>
      <c r="HW14" s="331"/>
      <c r="HX14" s="331"/>
      <c r="HY14" s="331"/>
      <c r="HZ14" s="331"/>
      <c r="IA14" s="331"/>
      <c r="IB14" s="331"/>
      <c r="IC14" s="331"/>
      <c r="ID14" s="331"/>
      <c r="IE14" s="331"/>
      <c r="IF14" s="331"/>
      <c r="IG14" s="331"/>
      <c r="IH14" s="331"/>
      <c r="II14" s="331"/>
      <c r="IJ14" s="331"/>
      <c r="IK14" s="331"/>
      <c r="IL14" s="331"/>
      <c r="IM14" s="331"/>
      <c r="IN14" s="331"/>
      <c r="IO14" s="331"/>
      <c r="IP14" s="331"/>
      <c r="IQ14" s="331"/>
      <c r="IR14" s="331"/>
      <c r="IS14" s="331"/>
      <c r="IT14" s="331"/>
      <c r="IU14" s="331"/>
      <c r="IV14" s="331"/>
      <c r="IW14" s="331"/>
      <c r="IX14" s="331"/>
      <c r="IY14" s="331"/>
    </row>
    <row r="15" spans="1:259" s="633" customFormat="1" ht="18" customHeight="1" x14ac:dyDescent="0.25">
      <c r="A15" s="331"/>
      <c r="B15" s="763" t="s">
        <v>37</v>
      </c>
      <c r="C15" s="329"/>
      <c r="D15" s="764">
        <v>6680</v>
      </c>
      <c r="E15" s="1109">
        <v>297.49</v>
      </c>
      <c r="F15" s="756"/>
      <c r="G15" s="765">
        <v>6352</v>
      </c>
      <c r="H15" s="1109">
        <v>39.17</v>
      </c>
      <c r="I15" s="756"/>
      <c r="J15" s="765">
        <v>6352</v>
      </c>
      <c r="K15" s="1109">
        <v>342.87</v>
      </c>
      <c r="L15" s="329"/>
      <c r="M15" s="329">
        <f t="shared" si="1"/>
        <v>5</v>
      </c>
      <c r="N15" s="329">
        <v>3</v>
      </c>
      <c r="O15" s="329">
        <f>MATCH(N15,M$13:M$33,0)</f>
        <v>14</v>
      </c>
      <c r="P15" s="361" t="str">
        <f t="shared" si="0"/>
        <v>Murcia, Región de</v>
      </c>
      <c r="Q15" s="1110">
        <f t="shared" si="3"/>
        <v>516.96</v>
      </c>
      <c r="R15" s="329"/>
      <c r="S15" s="329"/>
      <c r="T15" s="329"/>
      <c r="U15" s="329"/>
      <c r="V15" s="329"/>
      <c r="W15" s="329"/>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c r="HV15" s="331"/>
      <c r="HW15" s="331"/>
      <c r="HX15" s="331"/>
      <c r="HY15" s="331"/>
      <c r="HZ15" s="331"/>
      <c r="IA15" s="331"/>
      <c r="IB15" s="331"/>
      <c r="IC15" s="331"/>
      <c r="ID15" s="331"/>
      <c r="IE15" s="331"/>
      <c r="IF15" s="331"/>
      <c r="IG15" s="331"/>
      <c r="IH15" s="331"/>
      <c r="II15" s="331"/>
      <c r="IJ15" s="331"/>
      <c r="IK15" s="331"/>
      <c r="IL15" s="331"/>
      <c r="IM15" s="331"/>
      <c r="IN15" s="331"/>
      <c r="IO15" s="331"/>
      <c r="IP15" s="331"/>
      <c r="IQ15" s="331"/>
      <c r="IR15" s="331"/>
      <c r="IS15" s="331"/>
      <c r="IT15" s="331"/>
      <c r="IU15" s="331"/>
      <c r="IV15" s="331"/>
      <c r="IW15" s="331"/>
      <c r="IX15" s="331"/>
      <c r="IY15" s="331"/>
    </row>
    <row r="16" spans="1:259" s="633" customFormat="1" ht="18" customHeight="1" x14ac:dyDescent="0.25">
      <c r="A16" s="331"/>
      <c r="B16" s="763" t="s">
        <v>38</v>
      </c>
      <c r="C16" s="329"/>
      <c r="D16" s="764">
        <v>7899</v>
      </c>
      <c r="E16" s="1109">
        <v>121.48</v>
      </c>
      <c r="F16" s="756"/>
      <c r="G16" s="765">
        <v>6571</v>
      </c>
      <c r="H16" s="1109">
        <v>128.44999999999999</v>
      </c>
      <c r="I16" s="756"/>
      <c r="J16" s="765">
        <v>6571</v>
      </c>
      <c r="K16" s="1109">
        <v>248.04</v>
      </c>
      <c r="L16" s="329"/>
      <c r="M16" s="329">
        <f t="shared" si="1"/>
        <v>12</v>
      </c>
      <c r="N16" s="329">
        <v>4</v>
      </c>
      <c r="O16" s="329">
        <f t="shared" si="2"/>
        <v>12</v>
      </c>
      <c r="P16" s="361" t="str">
        <f t="shared" si="0"/>
        <v>Galicia</v>
      </c>
      <c r="Q16" s="1110">
        <f t="shared" si="3"/>
        <v>387.74</v>
      </c>
      <c r="R16" s="329"/>
      <c r="S16" s="329"/>
      <c r="T16" s="329"/>
      <c r="U16" s="329"/>
      <c r="V16" s="329"/>
      <c r="W16" s="329"/>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c r="HF16" s="331"/>
      <c r="HG16" s="331"/>
      <c r="HH16" s="331"/>
      <c r="HI16" s="331"/>
      <c r="HJ16" s="331"/>
      <c r="HK16" s="331"/>
      <c r="HL16" s="331"/>
      <c r="HM16" s="331"/>
      <c r="HN16" s="331"/>
      <c r="HO16" s="331"/>
      <c r="HP16" s="331"/>
      <c r="HQ16" s="331"/>
      <c r="HR16" s="331"/>
      <c r="HS16" s="331"/>
      <c r="HT16" s="331"/>
      <c r="HU16" s="331"/>
      <c r="HV16" s="331"/>
      <c r="HW16" s="331"/>
      <c r="HX16" s="331"/>
      <c r="HY16" s="331"/>
      <c r="HZ16" s="331"/>
      <c r="IA16" s="331"/>
      <c r="IB16" s="331"/>
      <c r="IC16" s="331"/>
      <c r="ID16" s="331"/>
      <c r="IE16" s="331"/>
      <c r="IF16" s="331"/>
      <c r="IG16" s="331"/>
      <c r="IH16" s="331"/>
      <c r="II16" s="331"/>
      <c r="IJ16" s="331"/>
      <c r="IK16" s="331"/>
      <c r="IL16" s="331"/>
      <c r="IM16" s="331"/>
      <c r="IN16" s="331"/>
      <c r="IO16" s="331"/>
      <c r="IP16" s="331"/>
      <c r="IQ16" s="331"/>
      <c r="IR16" s="331"/>
      <c r="IS16" s="331"/>
      <c r="IT16" s="331"/>
      <c r="IU16" s="331"/>
      <c r="IV16" s="331"/>
      <c r="IW16" s="331"/>
      <c r="IX16" s="331"/>
      <c r="IY16" s="331"/>
    </row>
    <row r="17" spans="1:259" s="633" customFormat="1" ht="18" customHeight="1" x14ac:dyDescent="0.25">
      <c r="A17" s="331"/>
      <c r="B17" s="763" t="s">
        <v>6</v>
      </c>
      <c r="C17" s="329"/>
      <c r="D17" s="764">
        <v>11669</v>
      </c>
      <c r="E17" s="1111">
        <v>386.15</v>
      </c>
      <c r="F17" s="756"/>
      <c r="G17" s="765">
        <v>8077</v>
      </c>
      <c r="H17" s="1109">
        <v>168.67</v>
      </c>
      <c r="I17" s="756"/>
      <c r="J17" s="765">
        <v>8077</v>
      </c>
      <c r="K17" s="1109">
        <v>566.89</v>
      </c>
      <c r="L17" s="329"/>
      <c r="M17" s="329">
        <f t="shared" si="1"/>
        <v>2</v>
      </c>
      <c r="N17" s="329">
        <v>5</v>
      </c>
      <c r="O17" s="329">
        <f t="shared" si="2"/>
        <v>3</v>
      </c>
      <c r="P17" s="361" t="str">
        <f t="shared" si="0"/>
        <v>Asturias, Principado de</v>
      </c>
      <c r="Q17" s="1110">
        <f t="shared" si="3"/>
        <v>342.87</v>
      </c>
      <c r="R17" s="329"/>
      <c r="S17" s="329"/>
      <c r="T17" s="329"/>
      <c r="U17" s="329"/>
      <c r="V17" s="329"/>
      <c r="W17" s="329"/>
      <c r="X17" s="331"/>
      <c r="Y17" s="331"/>
      <c r="Z17" s="331"/>
      <c r="AA17" s="331"/>
      <c r="AB17" s="331"/>
      <c r="AC17" s="331"/>
      <c r="AD17" s="331"/>
      <c r="AE17" s="331"/>
      <c r="AF17" s="331"/>
      <c r="AG17" s="331"/>
      <c r="AH17" s="331"/>
      <c r="AI17" s="331"/>
      <c r="AJ17" s="331"/>
      <c r="AK17" s="331"/>
      <c r="AL17" s="331"/>
      <c r="AM17" s="331"/>
      <c r="AN17" s="331"/>
      <c r="AO17" s="331"/>
      <c r="AP17" s="331"/>
      <c r="AQ17" s="331"/>
      <c r="AR17" s="331"/>
      <c r="AS17" s="331"/>
      <c r="AT17" s="331"/>
      <c r="AU17" s="331"/>
      <c r="AV17" s="331"/>
      <c r="AW17" s="331"/>
      <c r="AX17" s="331"/>
      <c r="AY17" s="331"/>
      <c r="AZ17" s="331"/>
      <c r="BA17" s="331"/>
      <c r="BB17" s="331"/>
      <c r="BC17" s="331"/>
      <c r="BD17" s="331"/>
      <c r="BE17" s="331"/>
      <c r="BF17" s="331"/>
      <c r="BG17" s="331"/>
      <c r="BH17" s="331"/>
      <c r="BI17" s="331"/>
      <c r="BJ17" s="331"/>
      <c r="BK17" s="331"/>
      <c r="BL17" s="331"/>
      <c r="BM17" s="331"/>
      <c r="BN17" s="331"/>
      <c r="BO17" s="331"/>
      <c r="BP17" s="331"/>
      <c r="BQ17" s="331"/>
      <c r="BR17" s="331"/>
      <c r="BS17" s="331"/>
      <c r="BT17" s="331"/>
      <c r="BU17" s="331"/>
      <c r="BV17" s="331"/>
      <c r="BW17" s="331"/>
      <c r="BX17" s="331"/>
      <c r="BY17" s="331"/>
      <c r="BZ17" s="331"/>
      <c r="CA17" s="331"/>
      <c r="CB17" s="331"/>
      <c r="CC17" s="331"/>
      <c r="CD17" s="331"/>
      <c r="CE17" s="331"/>
      <c r="CF17" s="331"/>
      <c r="CG17" s="331"/>
      <c r="CH17" s="331"/>
      <c r="CI17" s="331"/>
      <c r="CJ17" s="331"/>
      <c r="CK17" s="331"/>
      <c r="CL17" s="331"/>
      <c r="CM17" s="331"/>
      <c r="CN17" s="331"/>
      <c r="CO17" s="331"/>
      <c r="CP17" s="331"/>
      <c r="CQ17" s="331"/>
      <c r="CR17" s="331"/>
      <c r="CS17" s="331"/>
      <c r="CT17" s="331"/>
      <c r="CU17" s="331"/>
      <c r="CV17" s="331"/>
      <c r="CW17" s="331"/>
      <c r="CX17" s="331"/>
      <c r="CY17" s="331"/>
      <c r="CZ17" s="331"/>
      <c r="DA17" s="331"/>
      <c r="DB17" s="331"/>
      <c r="DC17" s="331"/>
      <c r="DD17" s="331"/>
      <c r="DE17" s="331"/>
      <c r="DF17" s="331"/>
      <c r="DG17" s="331"/>
      <c r="DH17" s="331"/>
      <c r="DI17" s="331"/>
      <c r="DJ17" s="331"/>
      <c r="DK17" s="331"/>
      <c r="DL17" s="331"/>
      <c r="DM17" s="331"/>
      <c r="DN17" s="331"/>
      <c r="DO17" s="331"/>
      <c r="DP17" s="331"/>
      <c r="DQ17" s="331"/>
      <c r="DR17" s="331"/>
      <c r="DS17" s="331"/>
      <c r="DT17" s="331"/>
      <c r="DU17" s="331"/>
      <c r="DV17" s="331"/>
      <c r="DW17" s="331"/>
      <c r="DX17" s="331"/>
      <c r="DY17" s="331"/>
      <c r="DZ17" s="331"/>
      <c r="EA17" s="331"/>
      <c r="EB17" s="331"/>
      <c r="EC17" s="331"/>
      <c r="ED17" s="331"/>
      <c r="EE17" s="331"/>
      <c r="EF17" s="331"/>
      <c r="EG17" s="331"/>
      <c r="EH17" s="331"/>
      <c r="EI17" s="331"/>
      <c r="EJ17" s="331"/>
      <c r="EK17" s="331"/>
      <c r="EL17" s="331"/>
      <c r="EM17" s="331"/>
      <c r="EN17" s="331"/>
      <c r="EO17" s="331"/>
      <c r="EP17" s="331"/>
      <c r="EQ17" s="331"/>
      <c r="ER17" s="331"/>
      <c r="ES17" s="331"/>
      <c r="ET17" s="331"/>
      <c r="EU17" s="331"/>
      <c r="EV17" s="331"/>
      <c r="EW17" s="331"/>
      <c r="EX17" s="331"/>
      <c r="EY17" s="331"/>
      <c r="EZ17" s="331"/>
      <c r="FA17" s="331"/>
      <c r="FB17" s="331"/>
      <c r="FC17" s="331"/>
      <c r="FD17" s="331"/>
      <c r="FE17" s="331"/>
      <c r="FF17" s="331"/>
      <c r="FG17" s="331"/>
      <c r="FH17" s="331"/>
      <c r="FI17" s="331"/>
      <c r="FJ17" s="331"/>
      <c r="FK17" s="331"/>
      <c r="FL17" s="331"/>
      <c r="FM17" s="331"/>
      <c r="FN17" s="331"/>
      <c r="FO17" s="331"/>
      <c r="FP17" s="331"/>
      <c r="FQ17" s="331"/>
      <c r="FR17" s="331"/>
      <c r="FS17" s="331"/>
      <c r="FT17" s="331"/>
      <c r="FU17" s="331"/>
      <c r="FV17" s="331"/>
      <c r="FW17" s="331"/>
      <c r="FX17" s="331"/>
      <c r="FY17" s="331"/>
      <c r="FZ17" s="331"/>
      <c r="GA17" s="331"/>
      <c r="GB17" s="331"/>
      <c r="GC17" s="331"/>
      <c r="GD17" s="331"/>
      <c r="GE17" s="331"/>
      <c r="GF17" s="331"/>
      <c r="GG17" s="331"/>
      <c r="GH17" s="331"/>
      <c r="GI17" s="331"/>
      <c r="GJ17" s="331"/>
      <c r="GK17" s="331"/>
      <c r="GL17" s="331"/>
      <c r="GM17" s="331"/>
      <c r="GN17" s="331"/>
      <c r="GO17" s="331"/>
      <c r="GP17" s="331"/>
      <c r="GQ17" s="331"/>
      <c r="GR17" s="331"/>
      <c r="GS17" s="331"/>
      <c r="GT17" s="331"/>
      <c r="GU17" s="331"/>
      <c r="GV17" s="331"/>
      <c r="GW17" s="331"/>
      <c r="GX17" s="331"/>
      <c r="GY17" s="331"/>
      <c r="GZ17" s="331"/>
      <c r="HA17" s="331"/>
      <c r="HB17" s="331"/>
      <c r="HC17" s="331"/>
      <c r="HD17" s="331"/>
      <c r="HE17" s="331"/>
      <c r="HF17" s="331"/>
      <c r="HG17" s="331"/>
      <c r="HH17" s="331"/>
      <c r="HI17" s="331"/>
      <c r="HJ17" s="331"/>
      <c r="HK17" s="331"/>
      <c r="HL17" s="331"/>
      <c r="HM17" s="331"/>
      <c r="HN17" s="331"/>
      <c r="HO17" s="331"/>
      <c r="HP17" s="331"/>
      <c r="HQ17" s="331"/>
      <c r="HR17" s="331"/>
      <c r="HS17" s="331"/>
      <c r="HT17" s="331"/>
      <c r="HU17" s="331"/>
      <c r="HV17" s="331"/>
      <c r="HW17" s="331"/>
      <c r="HX17" s="331"/>
      <c r="HY17" s="331"/>
      <c r="HZ17" s="331"/>
      <c r="IA17" s="331"/>
      <c r="IB17" s="331"/>
      <c r="IC17" s="331"/>
      <c r="ID17" s="331"/>
      <c r="IE17" s="331"/>
      <c r="IF17" s="331"/>
      <c r="IG17" s="331"/>
      <c r="IH17" s="331"/>
      <c r="II17" s="331"/>
      <c r="IJ17" s="331"/>
      <c r="IK17" s="331"/>
      <c r="IL17" s="331"/>
      <c r="IM17" s="331"/>
      <c r="IN17" s="331"/>
      <c r="IO17" s="331"/>
      <c r="IP17" s="331"/>
      <c r="IQ17" s="331"/>
      <c r="IR17" s="331"/>
      <c r="IS17" s="331"/>
      <c r="IT17" s="331"/>
      <c r="IU17" s="331"/>
      <c r="IV17" s="331"/>
      <c r="IW17" s="331"/>
      <c r="IX17" s="331"/>
      <c r="IY17" s="331"/>
    </row>
    <row r="18" spans="1:259" s="633" customFormat="1" ht="18" customHeight="1" x14ac:dyDescent="0.25">
      <c r="A18" s="331"/>
      <c r="B18" s="763" t="s">
        <v>5</v>
      </c>
      <c r="C18" s="329"/>
      <c r="D18" s="768">
        <v>3606</v>
      </c>
      <c r="E18" s="1111">
        <v>162.13999999999999</v>
      </c>
      <c r="F18" s="756"/>
      <c r="G18" s="769">
        <v>2464</v>
      </c>
      <c r="H18" s="1109">
        <v>52.31</v>
      </c>
      <c r="I18" s="756"/>
      <c r="J18" s="769">
        <v>2464</v>
      </c>
      <c r="K18" s="1109">
        <v>209.6</v>
      </c>
      <c r="L18" s="329"/>
      <c r="M18" s="329">
        <f t="shared" si="1"/>
        <v>14</v>
      </c>
      <c r="N18" s="329">
        <v>6</v>
      </c>
      <c r="O18" s="329">
        <f t="shared" si="2"/>
        <v>21</v>
      </c>
      <c r="P18" s="361" t="str">
        <f t="shared" si="0"/>
        <v>TOTAL</v>
      </c>
      <c r="Q18" s="1112">
        <f t="shared" si="3"/>
        <v>331.74</v>
      </c>
      <c r="R18" s="329"/>
      <c r="S18" s="329"/>
      <c r="T18" s="329"/>
      <c r="U18" s="329"/>
      <c r="V18" s="329"/>
      <c r="W18" s="329"/>
      <c r="X18" s="331"/>
      <c r="Y18" s="331"/>
      <c r="Z18" s="331"/>
      <c r="AA18" s="331"/>
      <c r="AB18" s="331"/>
      <c r="AC18" s="331"/>
      <c r="AD18" s="331"/>
      <c r="AE18" s="331"/>
      <c r="AF18" s="331"/>
      <c r="AG18" s="331"/>
      <c r="AH18" s="331"/>
      <c r="AI18" s="331"/>
      <c r="AJ18" s="331"/>
      <c r="AK18" s="331"/>
      <c r="AL18" s="331"/>
      <c r="AM18" s="331"/>
      <c r="AN18" s="331"/>
      <c r="AO18" s="331"/>
      <c r="AP18" s="331"/>
      <c r="AQ18" s="331"/>
      <c r="AR18" s="331"/>
      <c r="AS18" s="331"/>
      <c r="AT18" s="331"/>
      <c r="AU18" s="331"/>
      <c r="AV18" s="331"/>
      <c r="AW18" s="331"/>
      <c r="AX18" s="331"/>
      <c r="AY18" s="331"/>
      <c r="AZ18" s="331"/>
      <c r="BA18" s="331"/>
      <c r="BB18" s="331"/>
      <c r="BC18" s="331"/>
      <c r="BD18" s="331"/>
      <c r="BE18" s="331"/>
      <c r="BF18" s="331"/>
      <c r="BG18" s="331"/>
      <c r="BH18" s="331"/>
      <c r="BI18" s="331"/>
      <c r="BJ18" s="331"/>
      <c r="BK18" s="331"/>
      <c r="BL18" s="331"/>
      <c r="BM18" s="331"/>
      <c r="BN18" s="331"/>
      <c r="BO18" s="331"/>
      <c r="BP18" s="331"/>
      <c r="BQ18" s="331"/>
      <c r="BR18" s="331"/>
      <c r="BS18" s="331"/>
      <c r="BT18" s="331"/>
      <c r="BU18" s="331"/>
      <c r="BV18" s="331"/>
      <c r="BW18" s="331"/>
      <c r="BX18" s="331"/>
      <c r="BY18" s="331"/>
      <c r="BZ18" s="331"/>
      <c r="CA18" s="331"/>
      <c r="CB18" s="331"/>
      <c r="CC18" s="331"/>
      <c r="CD18" s="331"/>
      <c r="CE18" s="331"/>
      <c r="CF18" s="331"/>
      <c r="CG18" s="331"/>
      <c r="CH18" s="331"/>
      <c r="CI18" s="331"/>
      <c r="CJ18" s="331"/>
      <c r="CK18" s="331"/>
      <c r="CL18" s="331"/>
      <c r="CM18" s="331"/>
      <c r="CN18" s="331"/>
      <c r="CO18" s="331"/>
      <c r="CP18" s="331"/>
      <c r="CQ18" s="331"/>
      <c r="CR18" s="331"/>
      <c r="CS18" s="331"/>
      <c r="CT18" s="331"/>
      <c r="CU18" s="331"/>
      <c r="CV18" s="331"/>
      <c r="CW18" s="331"/>
      <c r="CX18" s="331"/>
      <c r="CY18" s="331"/>
      <c r="CZ18" s="331"/>
      <c r="DA18" s="331"/>
      <c r="DB18" s="331"/>
      <c r="DC18" s="331"/>
      <c r="DD18" s="331"/>
      <c r="DE18" s="331"/>
      <c r="DF18" s="331"/>
      <c r="DG18" s="331"/>
      <c r="DH18" s="331"/>
      <c r="DI18" s="331"/>
      <c r="DJ18" s="331"/>
      <c r="DK18" s="331"/>
      <c r="DL18" s="331"/>
      <c r="DM18" s="331"/>
      <c r="DN18" s="331"/>
      <c r="DO18" s="331"/>
      <c r="DP18" s="331"/>
      <c r="DQ18" s="331"/>
      <c r="DR18" s="331"/>
      <c r="DS18" s="331"/>
      <c r="DT18" s="331"/>
      <c r="DU18" s="331"/>
      <c r="DV18" s="331"/>
      <c r="DW18" s="331"/>
      <c r="DX18" s="331"/>
      <c r="DY18" s="331"/>
      <c r="DZ18" s="331"/>
      <c r="EA18" s="331"/>
      <c r="EB18" s="331"/>
      <c r="EC18" s="331"/>
      <c r="ED18" s="331"/>
      <c r="EE18" s="331"/>
      <c r="EF18" s="331"/>
      <c r="EG18" s="331"/>
      <c r="EH18" s="331"/>
      <c r="EI18" s="331"/>
      <c r="EJ18" s="331"/>
      <c r="EK18" s="331"/>
      <c r="EL18" s="331"/>
      <c r="EM18" s="331"/>
      <c r="EN18" s="331"/>
      <c r="EO18" s="331"/>
      <c r="EP18" s="331"/>
      <c r="EQ18" s="331"/>
      <c r="ER18" s="331"/>
      <c r="ES18" s="331"/>
      <c r="ET18" s="331"/>
      <c r="EU18" s="331"/>
      <c r="EV18" s="331"/>
      <c r="EW18" s="331"/>
      <c r="EX18" s="331"/>
      <c r="EY18" s="331"/>
      <c r="EZ18" s="331"/>
      <c r="FA18" s="331"/>
      <c r="FB18" s="331"/>
      <c r="FC18" s="331"/>
      <c r="FD18" s="331"/>
      <c r="FE18" s="331"/>
      <c r="FF18" s="331"/>
      <c r="FG18" s="331"/>
      <c r="FH18" s="331"/>
      <c r="FI18" s="331"/>
      <c r="FJ18" s="331"/>
      <c r="FK18" s="331"/>
      <c r="FL18" s="331"/>
      <c r="FM18" s="331"/>
      <c r="FN18" s="331"/>
      <c r="FO18" s="331"/>
      <c r="FP18" s="331"/>
      <c r="FQ18" s="331"/>
      <c r="FR18" s="331"/>
      <c r="FS18" s="331"/>
      <c r="FT18" s="331"/>
      <c r="FU18" s="331"/>
      <c r="FV18" s="331"/>
      <c r="FW18" s="331"/>
      <c r="FX18" s="331"/>
      <c r="FY18" s="331"/>
      <c r="FZ18" s="331"/>
      <c r="GA18" s="331"/>
      <c r="GB18" s="331"/>
      <c r="GC18" s="331"/>
      <c r="GD18" s="331"/>
      <c r="GE18" s="331"/>
      <c r="GF18" s="331"/>
      <c r="GG18" s="331"/>
      <c r="GH18" s="331"/>
      <c r="GI18" s="331"/>
      <c r="GJ18" s="331"/>
      <c r="GK18" s="331"/>
      <c r="GL18" s="331"/>
      <c r="GM18" s="331"/>
      <c r="GN18" s="331"/>
      <c r="GO18" s="331"/>
      <c r="GP18" s="331"/>
      <c r="GQ18" s="331"/>
      <c r="GR18" s="331"/>
      <c r="GS18" s="331"/>
      <c r="GT18" s="331"/>
      <c r="GU18" s="331"/>
      <c r="GV18" s="331"/>
      <c r="GW18" s="331"/>
      <c r="GX18" s="331"/>
      <c r="GY18" s="331"/>
      <c r="GZ18" s="331"/>
      <c r="HA18" s="331"/>
      <c r="HB18" s="331"/>
      <c r="HC18" s="331"/>
      <c r="HD18" s="331"/>
      <c r="HE18" s="331"/>
      <c r="HF18" s="331"/>
      <c r="HG18" s="331"/>
      <c r="HH18" s="331"/>
      <c r="HI18" s="331"/>
      <c r="HJ18" s="331"/>
      <c r="HK18" s="331"/>
      <c r="HL18" s="331"/>
      <c r="HM18" s="331"/>
      <c r="HN18" s="331"/>
      <c r="HO18" s="331"/>
      <c r="HP18" s="331"/>
      <c r="HQ18" s="331"/>
      <c r="HR18" s="331"/>
      <c r="HS18" s="331"/>
      <c r="HT18" s="331"/>
      <c r="HU18" s="331"/>
      <c r="HV18" s="331"/>
      <c r="HW18" s="331"/>
      <c r="HX18" s="331"/>
      <c r="HY18" s="331"/>
      <c r="HZ18" s="331"/>
      <c r="IA18" s="331"/>
      <c r="IB18" s="331"/>
      <c r="IC18" s="331"/>
      <c r="ID18" s="331"/>
      <c r="IE18" s="331"/>
      <c r="IF18" s="331"/>
      <c r="IG18" s="331"/>
      <c r="IH18" s="331"/>
      <c r="II18" s="331"/>
      <c r="IJ18" s="331"/>
      <c r="IK18" s="331"/>
      <c r="IL18" s="331"/>
      <c r="IM18" s="331"/>
      <c r="IN18" s="331"/>
      <c r="IO18" s="331"/>
      <c r="IP18" s="331"/>
      <c r="IQ18" s="331"/>
      <c r="IR18" s="331"/>
      <c r="IS18" s="331"/>
      <c r="IT18" s="331"/>
      <c r="IU18" s="331"/>
      <c r="IV18" s="331"/>
      <c r="IW18" s="331"/>
      <c r="IX18" s="331"/>
      <c r="IY18" s="331"/>
    </row>
    <row r="19" spans="1:259" s="742" customFormat="1" ht="18" customHeight="1" x14ac:dyDescent="0.25">
      <c r="A19" s="450"/>
      <c r="B19" s="771" t="s">
        <v>162</v>
      </c>
      <c r="C19" s="329"/>
      <c r="D19" s="764">
        <v>22168</v>
      </c>
      <c r="E19" s="1111">
        <v>118.24</v>
      </c>
      <c r="F19" s="756"/>
      <c r="G19" s="772">
        <v>15353</v>
      </c>
      <c r="H19" s="1109">
        <v>0.11</v>
      </c>
      <c r="I19" s="756"/>
      <c r="J19" s="772">
        <v>15353</v>
      </c>
      <c r="K19" s="1109">
        <v>126.53</v>
      </c>
      <c r="L19" s="329"/>
      <c r="M19" s="329">
        <f t="shared" si="1"/>
        <v>18</v>
      </c>
      <c r="N19" s="329">
        <v>7</v>
      </c>
      <c r="O19" s="329">
        <f t="shared" si="2"/>
        <v>10</v>
      </c>
      <c r="P19" s="361" t="str">
        <f t="shared" si="0"/>
        <v>Comunitat Valenciana</v>
      </c>
      <c r="Q19" s="1110">
        <f t="shared" si="3"/>
        <v>313.39</v>
      </c>
      <c r="R19" s="329"/>
      <c r="S19" s="329"/>
      <c r="T19" s="329"/>
      <c r="U19" s="329"/>
      <c r="V19" s="329"/>
      <c r="W19" s="329"/>
      <c r="X19" s="450"/>
      <c r="Y19" s="450"/>
      <c r="Z19" s="450"/>
      <c r="AA19" s="450"/>
      <c r="AB19" s="450"/>
      <c r="AC19" s="450"/>
      <c r="AD19" s="450"/>
      <c r="AE19" s="450"/>
      <c r="AF19" s="450"/>
      <c r="AG19" s="450"/>
      <c r="AH19" s="450"/>
      <c r="AI19" s="450"/>
      <c r="AJ19" s="450"/>
      <c r="AK19" s="450"/>
      <c r="AL19" s="450"/>
      <c r="AM19" s="450"/>
      <c r="AN19" s="450"/>
      <c r="AO19" s="450"/>
      <c r="AP19" s="450"/>
      <c r="AQ19" s="450"/>
      <c r="AR19" s="450"/>
      <c r="AS19" s="450"/>
      <c r="AT19" s="450"/>
      <c r="AU19" s="450"/>
      <c r="AV19" s="450"/>
      <c r="AW19" s="450"/>
      <c r="AX19" s="450"/>
      <c r="AY19" s="450"/>
      <c r="AZ19" s="450"/>
      <c r="BA19" s="450"/>
      <c r="BB19" s="450"/>
      <c r="BC19" s="450"/>
      <c r="BD19" s="450"/>
      <c r="BE19" s="450"/>
      <c r="BF19" s="450"/>
      <c r="BG19" s="450"/>
      <c r="BH19" s="450"/>
      <c r="BI19" s="450"/>
      <c r="BJ19" s="450"/>
      <c r="BK19" s="450"/>
      <c r="BL19" s="450"/>
      <c r="BM19" s="450"/>
      <c r="BN19" s="450"/>
      <c r="BO19" s="450"/>
      <c r="BP19" s="450"/>
      <c r="BQ19" s="450"/>
      <c r="BR19" s="450"/>
      <c r="BS19" s="450"/>
      <c r="BT19" s="450"/>
      <c r="BU19" s="450"/>
      <c r="BV19" s="450"/>
      <c r="BW19" s="450"/>
      <c r="BX19" s="450"/>
      <c r="BY19" s="450"/>
      <c r="BZ19" s="450"/>
      <c r="CA19" s="450"/>
      <c r="CB19" s="450"/>
      <c r="CC19" s="450"/>
      <c r="CD19" s="450"/>
      <c r="CE19" s="450"/>
      <c r="CF19" s="450"/>
      <c r="CG19" s="450"/>
      <c r="CH19" s="450"/>
      <c r="CI19" s="450"/>
      <c r="CJ19" s="450"/>
      <c r="CK19" s="450"/>
      <c r="CL19" s="450"/>
      <c r="CM19" s="450"/>
      <c r="CN19" s="450"/>
      <c r="CO19" s="450"/>
      <c r="CP19" s="450"/>
      <c r="CQ19" s="450"/>
      <c r="CR19" s="450"/>
      <c r="CS19" s="450"/>
      <c r="CT19" s="450"/>
      <c r="CU19" s="450"/>
      <c r="CV19" s="450"/>
      <c r="CW19" s="450"/>
      <c r="CX19" s="450"/>
      <c r="CY19" s="450"/>
      <c r="CZ19" s="450"/>
      <c r="DA19" s="450"/>
      <c r="DB19" s="450"/>
      <c r="DC19" s="450"/>
      <c r="DD19" s="450"/>
      <c r="DE19" s="450"/>
      <c r="DF19" s="450"/>
      <c r="DG19" s="450"/>
      <c r="DH19" s="450"/>
      <c r="DI19" s="450"/>
      <c r="DJ19" s="450"/>
      <c r="DK19" s="450"/>
      <c r="DL19" s="450"/>
      <c r="DM19" s="450"/>
      <c r="DN19" s="450"/>
      <c r="DO19" s="450"/>
      <c r="DP19" s="450"/>
      <c r="DQ19" s="450"/>
      <c r="DR19" s="450"/>
      <c r="DS19" s="450"/>
      <c r="DT19" s="450"/>
      <c r="DU19" s="450"/>
      <c r="DV19" s="450"/>
      <c r="DW19" s="450"/>
      <c r="DX19" s="450"/>
      <c r="DY19" s="450"/>
      <c r="DZ19" s="450"/>
      <c r="EA19" s="450"/>
      <c r="EB19" s="450"/>
      <c r="EC19" s="450"/>
      <c r="ED19" s="450"/>
      <c r="EE19" s="450"/>
      <c r="EF19" s="450"/>
      <c r="EG19" s="450"/>
      <c r="EH19" s="450"/>
      <c r="EI19" s="450"/>
      <c r="EJ19" s="450"/>
      <c r="EK19" s="450"/>
      <c r="EL19" s="450"/>
      <c r="EM19" s="450"/>
      <c r="EN19" s="450"/>
      <c r="EO19" s="450"/>
      <c r="EP19" s="450"/>
      <c r="EQ19" s="450"/>
      <c r="ER19" s="450"/>
      <c r="ES19" s="450"/>
      <c r="ET19" s="450"/>
      <c r="EU19" s="450"/>
      <c r="EV19" s="450"/>
      <c r="EW19" s="450"/>
      <c r="EX19" s="450"/>
      <c r="EY19" s="450"/>
      <c r="EZ19" s="450"/>
      <c r="FA19" s="450"/>
      <c r="FB19" s="450"/>
      <c r="FC19" s="450"/>
      <c r="FD19" s="450"/>
      <c r="FE19" s="450"/>
      <c r="FF19" s="450"/>
      <c r="FG19" s="450"/>
      <c r="FH19" s="450"/>
      <c r="FI19" s="450"/>
      <c r="FJ19" s="450"/>
      <c r="FK19" s="450"/>
      <c r="FL19" s="450"/>
      <c r="FM19" s="450"/>
      <c r="FN19" s="450"/>
      <c r="FO19" s="450"/>
      <c r="FP19" s="450"/>
      <c r="FQ19" s="450"/>
      <c r="FR19" s="450"/>
      <c r="FS19" s="450"/>
      <c r="FT19" s="450"/>
      <c r="FU19" s="450"/>
      <c r="FV19" s="450"/>
      <c r="FW19" s="450"/>
      <c r="FX19" s="450"/>
      <c r="FY19" s="450"/>
      <c r="FZ19" s="450"/>
      <c r="GA19" s="450"/>
      <c r="GB19" s="450"/>
      <c r="GC19" s="450"/>
      <c r="GD19" s="450"/>
      <c r="GE19" s="450"/>
      <c r="GF19" s="450"/>
      <c r="GG19" s="450"/>
      <c r="GH19" s="450"/>
      <c r="GI19" s="450"/>
      <c r="GJ19" s="450"/>
      <c r="GK19" s="450"/>
      <c r="GL19" s="450"/>
      <c r="GM19" s="450"/>
      <c r="GN19" s="450"/>
      <c r="GO19" s="450"/>
      <c r="GP19" s="450"/>
      <c r="GQ19" s="450"/>
      <c r="GR19" s="450"/>
      <c r="GS19" s="450"/>
      <c r="GT19" s="450"/>
      <c r="GU19" s="450"/>
      <c r="GV19" s="450"/>
      <c r="GW19" s="450"/>
      <c r="GX19" s="450"/>
      <c r="GY19" s="450"/>
      <c r="GZ19" s="450"/>
      <c r="HA19" s="450"/>
      <c r="HB19" s="450"/>
      <c r="HC19" s="450"/>
      <c r="HD19" s="450"/>
      <c r="HE19" s="450"/>
      <c r="HF19" s="450"/>
      <c r="HG19" s="450"/>
      <c r="HH19" s="450"/>
      <c r="HI19" s="450"/>
      <c r="HJ19" s="450"/>
      <c r="HK19" s="450"/>
      <c r="HL19" s="450"/>
      <c r="HM19" s="450"/>
      <c r="HN19" s="450"/>
      <c r="HO19" s="450"/>
      <c r="HP19" s="450"/>
      <c r="HQ19" s="450"/>
      <c r="HR19" s="450"/>
      <c r="HS19" s="450"/>
      <c r="HT19" s="450"/>
      <c r="HU19" s="450"/>
      <c r="HV19" s="450"/>
      <c r="HW19" s="450"/>
      <c r="HX19" s="450"/>
      <c r="HY19" s="450"/>
      <c r="HZ19" s="450"/>
      <c r="IA19" s="450"/>
      <c r="IB19" s="450"/>
      <c r="IC19" s="450"/>
      <c r="ID19" s="450"/>
      <c r="IE19" s="450"/>
      <c r="IF19" s="450"/>
      <c r="IG19" s="450"/>
      <c r="IH19" s="450"/>
      <c r="II19" s="450"/>
      <c r="IJ19" s="450"/>
      <c r="IK19" s="450"/>
      <c r="IL19" s="450"/>
      <c r="IM19" s="450"/>
      <c r="IN19" s="450"/>
      <c r="IO19" s="450"/>
      <c r="IP19" s="450"/>
      <c r="IQ19" s="450"/>
      <c r="IR19" s="450"/>
      <c r="IS19" s="450"/>
      <c r="IT19" s="450"/>
      <c r="IU19" s="450"/>
      <c r="IV19" s="450"/>
      <c r="IW19" s="450"/>
      <c r="IX19" s="450"/>
      <c r="IY19" s="450"/>
    </row>
    <row r="20" spans="1:259" s="742" customFormat="1" ht="18" customHeight="1" x14ac:dyDescent="0.25">
      <c r="A20" s="450"/>
      <c r="B20" s="771" t="s">
        <v>40</v>
      </c>
      <c r="C20" s="329"/>
      <c r="D20" s="764">
        <v>15516</v>
      </c>
      <c r="E20" s="1111">
        <v>122.56</v>
      </c>
      <c r="F20" s="756"/>
      <c r="G20" s="772">
        <v>13959</v>
      </c>
      <c r="H20" s="1109">
        <v>64.599999999999994</v>
      </c>
      <c r="I20" s="756"/>
      <c r="J20" s="772">
        <v>13959</v>
      </c>
      <c r="K20" s="1109">
        <v>188.73</v>
      </c>
      <c r="L20" s="329"/>
      <c r="M20" s="329">
        <f t="shared" si="1"/>
        <v>17</v>
      </c>
      <c r="N20" s="329">
        <v>8</v>
      </c>
      <c r="O20" s="329">
        <f t="shared" si="2"/>
        <v>13</v>
      </c>
      <c r="P20" s="361" t="str">
        <f t="shared" si="0"/>
        <v>Madrid, Comunidad de*</v>
      </c>
      <c r="Q20" s="1110">
        <f t="shared" si="3"/>
        <v>302.39999999999998</v>
      </c>
      <c r="R20" s="329"/>
      <c r="S20" s="329"/>
      <c r="T20" s="329"/>
      <c r="U20" s="329"/>
      <c r="V20" s="329"/>
      <c r="W20" s="329"/>
      <c r="X20" s="450"/>
      <c r="Y20" s="450"/>
      <c r="Z20" s="450"/>
      <c r="AA20" s="450"/>
      <c r="AB20" s="450"/>
      <c r="AC20" s="450"/>
      <c r="AD20" s="450"/>
      <c r="AE20" s="450"/>
      <c r="AF20" s="450"/>
      <c r="AG20" s="450"/>
      <c r="AH20" s="450"/>
      <c r="AI20" s="450"/>
      <c r="AJ20" s="450"/>
      <c r="AK20" s="450"/>
      <c r="AL20" s="450"/>
      <c r="AM20" s="450"/>
      <c r="AN20" s="450"/>
      <c r="AO20" s="450"/>
      <c r="AP20" s="450"/>
      <c r="AQ20" s="450"/>
      <c r="AR20" s="450"/>
      <c r="AS20" s="450"/>
      <c r="AT20" s="450"/>
      <c r="AU20" s="450"/>
      <c r="AV20" s="450"/>
      <c r="AW20" s="450"/>
      <c r="AX20" s="450"/>
      <c r="AY20" s="450"/>
      <c r="AZ20" s="450"/>
      <c r="BA20" s="450"/>
      <c r="BB20" s="450"/>
      <c r="BC20" s="450"/>
      <c r="BD20" s="450"/>
      <c r="BE20" s="450"/>
      <c r="BF20" s="450"/>
      <c r="BG20" s="450"/>
      <c r="BH20" s="450"/>
      <c r="BI20" s="450"/>
      <c r="BJ20" s="450"/>
      <c r="BK20" s="450"/>
      <c r="BL20" s="450"/>
      <c r="BM20" s="450"/>
      <c r="BN20" s="450"/>
      <c r="BO20" s="450"/>
      <c r="BP20" s="450"/>
      <c r="BQ20" s="450"/>
      <c r="BR20" s="450"/>
      <c r="BS20" s="450"/>
      <c r="BT20" s="450"/>
      <c r="BU20" s="450"/>
      <c r="BV20" s="450"/>
      <c r="BW20" s="450"/>
      <c r="BX20" s="450"/>
      <c r="BY20" s="450"/>
      <c r="BZ20" s="450"/>
      <c r="CA20" s="450"/>
      <c r="CB20" s="450"/>
      <c r="CC20" s="450"/>
      <c r="CD20" s="450"/>
      <c r="CE20" s="450"/>
      <c r="CF20" s="450"/>
      <c r="CG20" s="450"/>
      <c r="CH20" s="450"/>
      <c r="CI20" s="450"/>
      <c r="CJ20" s="450"/>
      <c r="CK20" s="450"/>
      <c r="CL20" s="450"/>
      <c r="CM20" s="450"/>
      <c r="CN20" s="450"/>
      <c r="CO20" s="450"/>
      <c r="CP20" s="450"/>
      <c r="CQ20" s="450"/>
      <c r="CR20" s="450"/>
      <c r="CS20" s="450"/>
      <c r="CT20" s="450"/>
      <c r="CU20" s="450"/>
      <c r="CV20" s="450"/>
      <c r="CW20" s="450"/>
      <c r="CX20" s="450"/>
      <c r="CY20" s="450"/>
      <c r="CZ20" s="450"/>
      <c r="DA20" s="450"/>
      <c r="DB20" s="450"/>
      <c r="DC20" s="450"/>
      <c r="DD20" s="450"/>
      <c r="DE20" s="450"/>
      <c r="DF20" s="450"/>
      <c r="DG20" s="450"/>
      <c r="DH20" s="450"/>
      <c r="DI20" s="450"/>
      <c r="DJ20" s="450"/>
      <c r="DK20" s="450"/>
      <c r="DL20" s="450"/>
      <c r="DM20" s="450"/>
      <c r="DN20" s="450"/>
      <c r="DO20" s="450"/>
      <c r="DP20" s="450"/>
      <c r="DQ20" s="450"/>
      <c r="DR20" s="450"/>
      <c r="DS20" s="450"/>
      <c r="DT20" s="450"/>
      <c r="DU20" s="450"/>
      <c r="DV20" s="450"/>
      <c r="DW20" s="450"/>
      <c r="DX20" s="450"/>
      <c r="DY20" s="450"/>
      <c r="DZ20" s="450"/>
      <c r="EA20" s="450"/>
      <c r="EB20" s="450"/>
      <c r="EC20" s="450"/>
      <c r="ED20" s="450"/>
      <c r="EE20" s="450"/>
      <c r="EF20" s="450"/>
      <c r="EG20" s="450"/>
      <c r="EH20" s="450"/>
      <c r="EI20" s="450"/>
      <c r="EJ20" s="450"/>
      <c r="EK20" s="450"/>
      <c r="EL20" s="450"/>
      <c r="EM20" s="450"/>
      <c r="EN20" s="450"/>
      <c r="EO20" s="450"/>
      <c r="EP20" s="450"/>
      <c r="EQ20" s="450"/>
      <c r="ER20" s="450"/>
      <c r="ES20" s="450"/>
      <c r="ET20" s="450"/>
      <c r="EU20" s="450"/>
      <c r="EV20" s="450"/>
      <c r="EW20" s="450"/>
      <c r="EX20" s="450"/>
      <c r="EY20" s="450"/>
      <c r="EZ20" s="450"/>
      <c r="FA20" s="450"/>
      <c r="FB20" s="450"/>
      <c r="FC20" s="450"/>
      <c r="FD20" s="450"/>
      <c r="FE20" s="450"/>
      <c r="FF20" s="450"/>
      <c r="FG20" s="450"/>
      <c r="FH20" s="450"/>
      <c r="FI20" s="450"/>
      <c r="FJ20" s="450"/>
      <c r="FK20" s="450"/>
      <c r="FL20" s="450"/>
      <c r="FM20" s="450"/>
      <c r="FN20" s="450"/>
      <c r="FO20" s="450"/>
      <c r="FP20" s="450"/>
      <c r="FQ20" s="450"/>
      <c r="FR20" s="450"/>
      <c r="FS20" s="450"/>
      <c r="FT20" s="450"/>
      <c r="FU20" s="450"/>
      <c r="FV20" s="450"/>
      <c r="FW20" s="450"/>
      <c r="FX20" s="450"/>
      <c r="FY20" s="450"/>
      <c r="FZ20" s="450"/>
      <c r="GA20" s="450"/>
      <c r="GB20" s="450"/>
      <c r="GC20" s="450"/>
      <c r="GD20" s="450"/>
      <c r="GE20" s="450"/>
      <c r="GF20" s="450"/>
      <c r="GG20" s="450"/>
      <c r="GH20" s="450"/>
      <c r="GI20" s="450"/>
      <c r="GJ20" s="450"/>
      <c r="GK20" s="450"/>
      <c r="GL20" s="450"/>
      <c r="GM20" s="450"/>
      <c r="GN20" s="450"/>
      <c r="GO20" s="450"/>
      <c r="GP20" s="450"/>
      <c r="GQ20" s="450"/>
      <c r="GR20" s="450"/>
      <c r="GS20" s="450"/>
      <c r="GT20" s="450"/>
      <c r="GU20" s="450"/>
      <c r="GV20" s="450"/>
      <c r="GW20" s="450"/>
      <c r="GX20" s="450"/>
      <c r="GY20" s="450"/>
      <c r="GZ20" s="450"/>
      <c r="HA20" s="450"/>
      <c r="HB20" s="450"/>
      <c r="HC20" s="450"/>
      <c r="HD20" s="450"/>
      <c r="HE20" s="450"/>
      <c r="HF20" s="450"/>
      <c r="HG20" s="450"/>
      <c r="HH20" s="450"/>
      <c r="HI20" s="450"/>
      <c r="HJ20" s="450"/>
      <c r="HK20" s="450"/>
      <c r="HL20" s="450"/>
      <c r="HM20" s="450"/>
      <c r="HN20" s="450"/>
      <c r="HO20" s="450"/>
      <c r="HP20" s="450"/>
      <c r="HQ20" s="450"/>
      <c r="HR20" s="450"/>
      <c r="HS20" s="450"/>
      <c r="HT20" s="450"/>
      <c r="HU20" s="450"/>
      <c r="HV20" s="450"/>
      <c r="HW20" s="450"/>
      <c r="HX20" s="450"/>
      <c r="HY20" s="450"/>
      <c r="HZ20" s="450"/>
      <c r="IA20" s="450"/>
      <c r="IB20" s="450"/>
      <c r="IC20" s="450"/>
      <c r="ID20" s="450"/>
      <c r="IE20" s="450"/>
      <c r="IF20" s="450"/>
      <c r="IG20" s="450"/>
      <c r="IH20" s="450"/>
      <c r="II20" s="450"/>
      <c r="IJ20" s="450"/>
      <c r="IK20" s="450"/>
      <c r="IL20" s="450"/>
      <c r="IM20" s="450"/>
      <c r="IN20" s="450"/>
      <c r="IO20" s="450"/>
      <c r="IP20" s="450"/>
      <c r="IQ20" s="450"/>
      <c r="IR20" s="450"/>
      <c r="IS20" s="450"/>
      <c r="IT20" s="450"/>
      <c r="IU20" s="450"/>
      <c r="IV20" s="450"/>
      <c r="IW20" s="450"/>
      <c r="IX20" s="450"/>
      <c r="IY20" s="450"/>
    </row>
    <row r="21" spans="1:259" s="742" customFormat="1" ht="18" customHeight="1" x14ac:dyDescent="0.25">
      <c r="A21" s="450"/>
      <c r="B21" s="771" t="s">
        <v>41</v>
      </c>
      <c r="C21" s="329"/>
      <c r="D21" s="764">
        <v>59982</v>
      </c>
      <c r="E21" s="1111">
        <v>179.62</v>
      </c>
      <c r="F21" s="756"/>
      <c r="G21" s="772">
        <v>21007</v>
      </c>
      <c r="H21" s="1109">
        <v>92.55</v>
      </c>
      <c r="I21" s="756"/>
      <c r="J21" s="772">
        <v>21007</v>
      </c>
      <c r="K21" s="1109">
        <v>267.81</v>
      </c>
      <c r="L21" s="329"/>
      <c r="M21" s="329">
        <f t="shared" si="1"/>
        <v>11</v>
      </c>
      <c r="N21" s="329">
        <v>9</v>
      </c>
      <c r="O21" s="329">
        <f>MATCH(N21,M$13:M$33,0)</f>
        <v>11</v>
      </c>
      <c r="P21" s="361" t="str">
        <f t="shared" si="0"/>
        <v>Extremadura</v>
      </c>
      <c r="Q21" s="1110">
        <f t="shared" si="3"/>
        <v>281.48</v>
      </c>
      <c r="R21" s="329"/>
      <c r="S21" s="329"/>
      <c r="T21" s="329"/>
      <c r="U21" s="329"/>
      <c r="V21" s="329"/>
      <c r="W21" s="329"/>
      <c r="X21" s="450"/>
      <c r="Y21" s="450"/>
      <c r="Z21" s="450"/>
      <c r="AA21" s="450"/>
      <c r="AB21" s="450"/>
      <c r="AC21" s="450"/>
      <c r="AD21" s="450"/>
      <c r="AE21" s="450"/>
      <c r="AF21" s="450"/>
      <c r="AG21" s="450"/>
      <c r="AH21" s="450"/>
      <c r="AI21" s="450"/>
      <c r="AJ21" s="450"/>
      <c r="AK21" s="450"/>
      <c r="AL21" s="450"/>
      <c r="AM21" s="450"/>
      <c r="AN21" s="450"/>
      <c r="AO21" s="450"/>
      <c r="AP21" s="450"/>
      <c r="AQ21" s="450"/>
      <c r="AR21" s="450"/>
      <c r="AS21" s="450"/>
      <c r="AT21" s="450"/>
      <c r="AU21" s="450"/>
      <c r="AV21" s="450"/>
      <c r="AW21" s="450"/>
      <c r="AX21" s="450"/>
      <c r="AY21" s="450"/>
      <c r="AZ21" s="450"/>
      <c r="BA21" s="450"/>
      <c r="BB21" s="450"/>
      <c r="BC21" s="450"/>
      <c r="BD21" s="450"/>
      <c r="BE21" s="450"/>
      <c r="BF21" s="450"/>
      <c r="BG21" s="450"/>
      <c r="BH21" s="450"/>
      <c r="BI21" s="450"/>
      <c r="BJ21" s="450"/>
      <c r="BK21" s="450"/>
      <c r="BL21" s="450"/>
      <c r="BM21" s="450"/>
      <c r="BN21" s="450"/>
      <c r="BO21" s="450"/>
      <c r="BP21" s="450"/>
      <c r="BQ21" s="450"/>
      <c r="BR21" s="450"/>
      <c r="BS21" s="450"/>
      <c r="BT21" s="450"/>
      <c r="BU21" s="450"/>
      <c r="BV21" s="450"/>
      <c r="BW21" s="450"/>
      <c r="BX21" s="450"/>
      <c r="BY21" s="450"/>
      <c r="BZ21" s="450"/>
      <c r="CA21" s="450"/>
      <c r="CB21" s="450"/>
      <c r="CC21" s="450"/>
      <c r="CD21" s="450"/>
      <c r="CE21" s="450"/>
      <c r="CF21" s="450"/>
      <c r="CG21" s="450"/>
      <c r="CH21" s="450"/>
      <c r="CI21" s="450"/>
      <c r="CJ21" s="450"/>
      <c r="CK21" s="450"/>
      <c r="CL21" s="450"/>
      <c r="CM21" s="450"/>
      <c r="CN21" s="450"/>
      <c r="CO21" s="450"/>
      <c r="CP21" s="450"/>
      <c r="CQ21" s="450"/>
      <c r="CR21" s="450"/>
      <c r="CS21" s="450"/>
      <c r="CT21" s="450"/>
      <c r="CU21" s="450"/>
      <c r="CV21" s="450"/>
      <c r="CW21" s="450"/>
      <c r="CX21" s="450"/>
      <c r="CY21" s="450"/>
      <c r="CZ21" s="450"/>
      <c r="DA21" s="450"/>
      <c r="DB21" s="450"/>
      <c r="DC21" s="450"/>
      <c r="DD21" s="450"/>
      <c r="DE21" s="450"/>
      <c r="DF21" s="450"/>
      <c r="DG21" s="450"/>
      <c r="DH21" s="450"/>
      <c r="DI21" s="450"/>
      <c r="DJ21" s="450"/>
      <c r="DK21" s="450"/>
      <c r="DL21" s="450"/>
      <c r="DM21" s="450"/>
      <c r="DN21" s="450"/>
      <c r="DO21" s="450"/>
      <c r="DP21" s="450"/>
      <c r="DQ21" s="450"/>
      <c r="DR21" s="450"/>
      <c r="DS21" s="450"/>
      <c r="DT21" s="450"/>
      <c r="DU21" s="450"/>
      <c r="DV21" s="450"/>
      <c r="DW21" s="450"/>
      <c r="DX21" s="450"/>
      <c r="DY21" s="450"/>
      <c r="DZ21" s="450"/>
      <c r="EA21" s="450"/>
      <c r="EB21" s="450"/>
      <c r="EC21" s="450"/>
      <c r="ED21" s="450"/>
      <c r="EE21" s="450"/>
      <c r="EF21" s="450"/>
      <c r="EG21" s="450"/>
      <c r="EH21" s="450"/>
      <c r="EI21" s="450"/>
      <c r="EJ21" s="450"/>
      <c r="EK21" s="450"/>
      <c r="EL21" s="450"/>
      <c r="EM21" s="450"/>
      <c r="EN21" s="450"/>
      <c r="EO21" s="450"/>
      <c r="EP21" s="450"/>
      <c r="EQ21" s="450"/>
      <c r="ER21" s="450"/>
      <c r="ES21" s="450"/>
      <c r="ET21" s="450"/>
      <c r="EU21" s="450"/>
      <c r="EV21" s="450"/>
      <c r="EW21" s="450"/>
      <c r="EX21" s="450"/>
      <c r="EY21" s="450"/>
      <c r="EZ21" s="450"/>
      <c r="FA21" s="450"/>
      <c r="FB21" s="450"/>
      <c r="FC21" s="450"/>
      <c r="FD21" s="450"/>
      <c r="FE21" s="450"/>
      <c r="FF21" s="450"/>
      <c r="FG21" s="450"/>
      <c r="FH21" s="450"/>
      <c r="FI21" s="450"/>
      <c r="FJ21" s="450"/>
      <c r="FK21" s="450"/>
      <c r="FL21" s="450"/>
      <c r="FM21" s="450"/>
      <c r="FN21" s="450"/>
      <c r="FO21" s="450"/>
      <c r="FP21" s="450"/>
      <c r="FQ21" s="450"/>
      <c r="FR21" s="450"/>
      <c r="FS21" s="450"/>
      <c r="FT21" s="450"/>
      <c r="FU21" s="450"/>
      <c r="FV21" s="450"/>
      <c r="FW21" s="450"/>
      <c r="FX21" s="450"/>
      <c r="FY21" s="450"/>
      <c r="FZ21" s="450"/>
      <c r="GA21" s="450"/>
      <c r="GB21" s="450"/>
      <c r="GC21" s="450"/>
      <c r="GD21" s="450"/>
      <c r="GE21" s="450"/>
      <c r="GF21" s="450"/>
      <c r="GG21" s="450"/>
      <c r="GH21" s="450"/>
      <c r="GI21" s="450"/>
      <c r="GJ21" s="450"/>
      <c r="GK21" s="450"/>
      <c r="GL21" s="450"/>
      <c r="GM21" s="450"/>
      <c r="GN21" s="450"/>
      <c r="GO21" s="450"/>
      <c r="GP21" s="450"/>
      <c r="GQ21" s="450"/>
      <c r="GR21" s="450"/>
      <c r="GS21" s="450"/>
      <c r="GT21" s="450"/>
      <c r="GU21" s="450"/>
      <c r="GV21" s="450"/>
      <c r="GW21" s="450"/>
      <c r="GX21" s="450"/>
      <c r="GY21" s="450"/>
      <c r="GZ21" s="450"/>
      <c r="HA21" s="450"/>
      <c r="HB21" s="450"/>
      <c r="HC21" s="450"/>
      <c r="HD21" s="450"/>
      <c r="HE21" s="450"/>
      <c r="HF21" s="450"/>
      <c r="HG21" s="450"/>
      <c r="HH21" s="450"/>
      <c r="HI21" s="450"/>
      <c r="HJ21" s="450"/>
      <c r="HK21" s="450"/>
      <c r="HL21" s="450"/>
      <c r="HM21" s="450"/>
      <c r="HN21" s="450"/>
      <c r="HO21" s="450"/>
      <c r="HP21" s="450"/>
      <c r="HQ21" s="450"/>
      <c r="HR21" s="450"/>
      <c r="HS21" s="450"/>
      <c r="HT21" s="450"/>
      <c r="HU21" s="450"/>
      <c r="HV21" s="450"/>
      <c r="HW21" s="450"/>
      <c r="HX21" s="450"/>
      <c r="HY21" s="450"/>
      <c r="HZ21" s="450"/>
      <c r="IA21" s="450"/>
      <c r="IB21" s="450"/>
      <c r="IC21" s="450"/>
      <c r="ID21" s="450"/>
      <c r="IE21" s="450"/>
      <c r="IF21" s="450"/>
      <c r="IG21" s="450"/>
      <c r="IH21" s="450"/>
      <c r="II21" s="450"/>
      <c r="IJ21" s="450"/>
      <c r="IK21" s="450"/>
      <c r="IL21" s="450"/>
      <c r="IM21" s="450"/>
      <c r="IN21" s="450"/>
      <c r="IO21" s="450"/>
      <c r="IP21" s="450"/>
      <c r="IQ21" s="450"/>
      <c r="IR21" s="450"/>
      <c r="IS21" s="450"/>
      <c r="IT21" s="450"/>
      <c r="IU21" s="450"/>
      <c r="IV21" s="450"/>
      <c r="IW21" s="450"/>
      <c r="IX21" s="450"/>
      <c r="IY21" s="450"/>
    </row>
    <row r="22" spans="1:259" s="742" customFormat="1" ht="18" customHeight="1" x14ac:dyDescent="0.25">
      <c r="A22" s="450"/>
      <c r="B22" s="771" t="s">
        <v>3</v>
      </c>
      <c r="C22" s="329"/>
      <c r="D22" s="764">
        <v>33113</v>
      </c>
      <c r="E22" s="1111">
        <v>239.53</v>
      </c>
      <c r="F22" s="756"/>
      <c r="G22" s="772">
        <v>33348</v>
      </c>
      <c r="H22" s="1109">
        <v>86.54</v>
      </c>
      <c r="I22" s="756"/>
      <c r="J22" s="772">
        <v>33348</v>
      </c>
      <c r="K22" s="1109">
        <v>313.39</v>
      </c>
      <c r="L22" s="329"/>
      <c r="M22" s="329">
        <f t="shared" si="1"/>
        <v>7</v>
      </c>
      <c r="N22" s="329">
        <v>10</v>
      </c>
      <c r="O22" s="329">
        <f t="shared" si="2"/>
        <v>19</v>
      </c>
      <c r="P22" s="361" t="str">
        <f t="shared" si="0"/>
        <v>Melilla</v>
      </c>
      <c r="Q22" s="1110">
        <f t="shared" si="3"/>
        <v>272.67</v>
      </c>
      <c r="R22" s="329"/>
      <c r="S22" s="329"/>
      <c r="T22" s="329"/>
      <c r="U22" s="329"/>
      <c r="V22" s="329"/>
      <c r="W22" s="329"/>
      <c r="X22" s="450"/>
      <c r="Y22" s="450"/>
      <c r="Z22" s="450"/>
      <c r="AA22" s="450"/>
      <c r="AB22" s="450"/>
      <c r="AC22" s="450"/>
      <c r="AD22" s="450"/>
      <c r="AE22" s="450"/>
      <c r="AF22" s="450"/>
      <c r="AG22" s="450"/>
      <c r="AH22" s="450"/>
      <c r="AI22" s="450"/>
      <c r="AJ22" s="450"/>
      <c r="AK22" s="450"/>
      <c r="AL22" s="450"/>
      <c r="AM22" s="450"/>
      <c r="AN22" s="450"/>
      <c r="AO22" s="450"/>
      <c r="AP22" s="450"/>
      <c r="AQ22" s="450"/>
      <c r="AR22" s="450"/>
      <c r="AS22" s="450"/>
      <c r="AT22" s="450"/>
      <c r="AU22" s="450"/>
      <c r="AV22" s="450"/>
      <c r="AW22" s="450"/>
      <c r="AX22" s="450"/>
      <c r="AY22" s="450"/>
      <c r="AZ22" s="450"/>
      <c r="BA22" s="450"/>
      <c r="BB22" s="450"/>
      <c r="BC22" s="450"/>
      <c r="BD22" s="450"/>
      <c r="BE22" s="450"/>
      <c r="BF22" s="450"/>
      <c r="BG22" s="450"/>
      <c r="BH22" s="450"/>
      <c r="BI22" s="450"/>
      <c r="BJ22" s="450"/>
      <c r="BK22" s="450"/>
      <c r="BL22" s="450"/>
      <c r="BM22" s="450"/>
      <c r="BN22" s="450"/>
      <c r="BO22" s="450"/>
      <c r="BP22" s="450"/>
      <c r="BQ22" s="450"/>
      <c r="BR22" s="450"/>
      <c r="BS22" s="450"/>
      <c r="BT22" s="450"/>
      <c r="BU22" s="450"/>
      <c r="BV22" s="450"/>
      <c r="BW22" s="450"/>
      <c r="BX22" s="450"/>
      <c r="BY22" s="450"/>
      <c r="BZ22" s="450"/>
      <c r="CA22" s="450"/>
      <c r="CB22" s="450"/>
      <c r="CC22" s="450"/>
      <c r="CD22" s="450"/>
      <c r="CE22" s="450"/>
      <c r="CF22" s="450"/>
      <c r="CG22" s="450"/>
      <c r="CH22" s="450"/>
      <c r="CI22" s="450"/>
      <c r="CJ22" s="450"/>
      <c r="CK22" s="450"/>
      <c r="CL22" s="450"/>
      <c r="CM22" s="450"/>
      <c r="CN22" s="450"/>
      <c r="CO22" s="450"/>
      <c r="CP22" s="450"/>
      <c r="CQ22" s="450"/>
      <c r="CR22" s="450"/>
      <c r="CS22" s="450"/>
      <c r="CT22" s="450"/>
      <c r="CU22" s="450"/>
      <c r="CV22" s="450"/>
      <c r="CW22" s="450"/>
      <c r="CX22" s="450"/>
      <c r="CY22" s="450"/>
      <c r="CZ22" s="450"/>
      <c r="DA22" s="450"/>
      <c r="DB22" s="450"/>
      <c r="DC22" s="450"/>
      <c r="DD22" s="450"/>
      <c r="DE22" s="450"/>
      <c r="DF22" s="450"/>
      <c r="DG22" s="450"/>
      <c r="DH22" s="450"/>
      <c r="DI22" s="450"/>
      <c r="DJ22" s="450"/>
      <c r="DK22" s="450"/>
      <c r="DL22" s="450"/>
      <c r="DM22" s="450"/>
      <c r="DN22" s="450"/>
      <c r="DO22" s="450"/>
      <c r="DP22" s="450"/>
      <c r="DQ22" s="450"/>
      <c r="DR22" s="450"/>
      <c r="DS22" s="450"/>
      <c r="DT22" s="450"/>
      <c r="DU22" s="450"/>
      <c r="DV22" s="450"/>
      <c r="DW22" s="450"/>
      <c r="DX22" s="450"/>
      <c r="DY22" s="450"/>
      <c r="DZ22" s="450"/>
      <c r="EA22" s="450"/>
      <c r="EB22" s="450"/>
      <c r="EC22" s="450"/>
      <c r="ED22" s="450"/>
      <c r="EE22" s="450"/>
      <c r="EF22" s="450"/>
      <c r="EG22" s="450"/>
      <c r="EH22" s="450"/>
      <c r="EI22" s="450"/>
      <c r="EJ22" s="450"/>
      <c r="EK22" s="450"/>
      <c r="EL22" s="450"/>
      <c r="EM22" s="450"/>
      <c r="EN22" s="450"/>
      <c r="EO22" s="450"/>
      <c r="EP22" s="450"/>
      <c r="EQ22" s="450"/>
      <c r="ER22" s="450"/>
      <c r="ES22" s="450"/>
      <c r="ET22" s="450"/>
      <c r="EU22" s="450"/>
      <c r="EV22" s="450"/>
      <c r="EW22" s="450"/>
      <c r="EX22" s="450"/>
      <c r="EY22" s="450"/>
      <c r="EZ22" s="450"/>
      <c r="FA22" s="450"/>
      <c r="FB22" s="450"/>
      <c r="FC22" s="450"/>
      <c r="FD22" s="450"/>
      <c r="FE22" s="450"/>
      <c r="FF22" s="450"/>
      <c r="FG22" s="450"/>
      <c r="FH22" s="450"/>
      <c r="FI22" s="450"/>
      <c r="FJ22" s="450"/>
      <c r="FK22" s="450"/>
      <c r="FL22" s="450"/>
      <c r="FM22" s="450"/>
      <c r="FN22" s="450"/>
      <c r="FO22" s="450"/>
      <c r="FP22" s="450"/>
      <c r="FQ22" s="450"/>
      <c r="FR22" s="450"/>
      <c r="FS22" s="450"/>
      <c r="FT22" s="450"/>
      <c r="FU22" s="450"/>
      <c r="FV22" s="450"/>
      <c r="FW22" s="450"/>
      <c r="FX22" s="450"/>
      <c r="FY22" s="450"/>
      <c r="FZ22" s="450"/>
      <c r="GA22" s="450"/>
      <c r="GB22" s="450"/>
      <c r="GC22" s="450"/>
      <c r="GD22" s="450"/>
      <c r="GE22" s="450"/>
      <c r="GF22" s="450"/>
      <c r="GG22" s="450"/>
      <c r="GH22" s="450"/>
      <c r="GI22" s="450"/>
      <c r="GJ22" s="450"/>
      <c r="GK22" s="450"/>
      <c r="GL22" s="450"/>
      <c r="GM22" s="450"/>
      <c r="GN22" s="450"/>
      <c r="GO22" s="450"/>
      <c r="GP22" s="450"/>
      <c r="GQ22" s="450"/>
      <c r="GR22" s="450"/>
      <c r="GS22" s="450"/>
      <c r="GT22" s="450"/>
      <c r="GU22" s="450"/>
      <c r="GV22" s="450"/>
      <c r="GW22" s="450"/>
      <c r="GX22" s="450"/>
      <c r="GY22" s="450"/>
      <c r="GZ22" s="450"/>
      <c r="HA22" s="450"/>
      <c r="HB22" s="450"/>
      <c r="HC22" s="450"/>
      <c r="HD22" s="450"/>
      <c r="HE22" s="450"/>
      <c r="HF22" s="450"/>
      <c r="HG22" s="450"/>
      <c r="HH22" s="450"/>
      <c r="HI22" s="450"/>
      <c r="HJ22" s="450"/>
      <c r="HK22" s="450"/>
      <c r="HL22" s="450"/>
      <c r="HM22" s="450"/>
      <c r="HN22" s="450"/>
      <c r="HO22" s="450"/>
      <c r="HP22" s="450"/>
      <c r="HQ22" s="450"/>
      <c r="HR22" s="450"/>
      <c r="HS22" s="450"/>
      <c r="HT22" s="450"/>
      <c r="HU22" s="450"/>
      <c r="HV22" s="450"/>
      <c r="HW22" s="450"/>
      <c r="HX22" s="450"/>
      <c r="HY22" s="450"/>
      <c r="HZ22" s="450"/>
      <c r="IA22" s="450"/>
      <c r="IB22" s="450"/>
      <c r="IC22" s="450"/>
      <c r="ID22" s="450"/>
      <c r="IE22" s="450"/>
      <c r="IF22" s="450"/>
      <c r="IG22" s="450"/>
      <c r="IH22" s="450"/>
      <c r="II22" s="450"/>
      <c r="IJ22" s="450"/>
      <c r="IK22" s="450"/>
      <c r="IL22" s="450"/>
      <c r="IM22" s="450"/>
      <c r="IN22" s="450"/>
      <c r="IO22" s="450"/>
      <c r="IP22" s="450"/>
      <c r="IQ22" s="450"/>
      <c r="IR22" s="450"/>
      <c r="IS22" s="450"/>
      <c r="IT22" s="450"/>
      <c r="IU22" s="450"/>
      <c r="IV22" s="450"/>
      <c r="IW22" s="450"/>
      <c r="IX22" s="450"/>
      <c r="IY22" s="450"/>
    </row>
    <row r="23" spans="1:259" s="633" customFormat="1" ht="18" customHeight="1" x14ac:dyDescent="0.25">
      <c r="A23" s="331"/>
      <c r="B23" s="763" t="s">
        <v>2</v>
      </c>
      <c r="C23" s="329"/>
      <c r="D23" s="764">
        <v>7878</v>
      </c>
      <c r="E23" s="1111">
        <v>129.71</v>
      </c>
      <c r="F23" s="756"/>
      <c r="G23" s="765">
        <v>4601</v>
      </c>
      <c r="H23" s="1109">
        <v>150.38</v>
      </c>
      <c r="I23" s="756"/>
      <c r="J23" s="765">
        <v>4601</v>
      </c>
      <c r="K23" s="1109">
        <v>281.48</v>
      </c>
      <c r="L23" s="329"/>
      <c r="M23" s="329">
        <f t="shared" si="1"/>
        <v>9</v>
      </c>
      <c r="N23" s="329">
        <v>11</v>
      </c>
      <c r="O23" s="329">
        <f t="shared" si="2"/>
        <v>9</v>
      </c>
      <c r="P23" s="361" t="str">
        <f t="shared" si="0"/>
        <v>Cataluña</v>
      </c>
      <c r="Q23" s="1110">
        <f t="shared" si="3"/>
        <v>267.81</v>
      </c>
      <c r="R23" s="329"/>
      <c r="S23" s="329"/>
      <c r="T23" s="329"/>
      <c r="U23" s="329"/>
      <c r="V23" s="329"/>
      <c r="W23" s="329"/>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c r="HV23" s="331"/>
      <c r="HW23" s="331"/>
      <c r="HX23" s="331"/>
      <c r="HY23" s="331"/>
      <c r="HZ23" s="331"/>
      <c r="IA23" s="331"/>
      <c r="IB23" s="331"/>
      <c r="IC23" s="331"/>
      <c r="ID23" s="331"/>
      <c r="IE23" s="331"/>
      <c r="IF23" s="331"/>
      <c r="IG23" s="331"/>
      <c r="IH23" s="331"/>
      <c r="II23" s="331"/>
      <c r="IJ23" s="331"/>
      <c r="IK23" s="331"/>
      <c r="IL23" s="331"/>
      <c r="IM23" s="331"/>
      <c r="IN23" s="331"/>
      <c r="IO23" s="331"/>
      <c r="IP23" s="331"/>
      <c r="IQ23" s="331"/>
      <c r="IR23" s="331"/>
      <c r="IS23" s="331"/>
      <c r="IT23" s="331"/>
      <c r="IU23" s="331"/>
      <c r="IV23" s="331"/>
      <c r="IW23" s="331"/>
      <c r="IX23" s="331"/>
      <c r="IY23" s="331"/>
    </row>
    <row r="24" spans="1:259" s="633" customFormat="1" ht="18" customHeight="1" x14ac:dyDescent="0.25">
      <c r="A24" s="331"/>
      <c r="B24" s="763" t="s">
        <v>35</v>
      </c>
      <c r="C24" s="329"/>
      <c r="D24" s="764">
        <v>6487</v>
      </c>
      <c r="E24" s="1111">
        <v>259.79000000000002</v>
      </c>
      <c r="F24" s="756"/>
      <c r="G24" s="765">
        <v>8993</v>
      </c>
      <c r="H24" s="1109">
        <v>125.81</v>
      </c>
      <c r="I24" s="756"/>
      <c r="J24" s="765">
        <v>8993</v>
      </c>
      <c r="K24" s="1109">
        <v>387.74</v>
      </c>
      <c r="L24" s="329"/>
      <c r="M24" s="329">
        <f t="shared" si="1"/>
        <v>4</v>
      </c>
      <c r="N24" s="329">
        <v>12</v>
      </c>
      <c r="O24" s="329">
        <f t="shared" si="2"/>
        <v>4</v>
      </c>
      <c r="P24" s="361" t="str">
        <f t="shared" si="0"/>
        <v>Balears, Illes</v>
      </c>
      <c r="Q24" s="1110">
        <f t="shared" si="3"/>
        <v>248.04</v>
      </c>
      <c r="R24" s="329"/>
      <c r="S24" s="329"/>
      <c r="T24" s="329"/>
      <c r="U24" s="329"/>
      <c r="V24" s="329"/>
      <c r="W24" s="329"/>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c r="HV24" s="331"/>
      <c r="HW24" s="331"/>
      <c r="HX24" s="331"/>
      <c r="HY24" s="331"/>
      <c r="HZ24" s="331"/>
      <c r="IA24" s="331"/>
      <c r="IB24" s="331"/>
      <c r="IC24" s="331"/>
      <c r="ID24" s="331"/>
      <c r="IE24" s="331"/>
      <c r="IF24" s="331"/>
      <c r="IG24" s="331"/>
      <c r="IH24" s="331"/>
      <c r="II24" s="331"/>
      <c r="IJ24" s="331"/>
      <c r="IK24" s="331"/>
      <c r="IL24" s="331"/>
      <c r="IM24" s="331"/>
      <c r="IN24" s="331"/>
      <c r="IO24" s="331"/>
      <c r="IP24" s="331"/>
      <c r="IQ24" s="331"/>
      <c r="IR24" s="331"/>
      <c r="IS24" s="331"/>
      <c r="IT24" s="331"/>
      <c r="IU24" s="331"/>
      <c r="IV24" s="331"/>
      <c r="IW24" s="331"/>
      <c r="IX24" s="331"/>
      <c r="IY24" s="331"/>
    </row>
    <row r="25" spans="1:259" s="633" customFormat="1" ht="18" customHeight="1" x14ac:dyDescent="0.25">
      <c r="A25" s="331"/>
      <c r="B25" s="763" t="s">
        <v>163</v>
      </c>
      <c r="C25" s="329"/>
      <c r="D25" s="764">
        <v>41621</v>
      </c>
      <c r="E25" s="1111">
        <v>189.08</v>
      </c>
      <c r="F25" s="756"/>
      <c r="G25" s="765">
        <v>28541</v>
      </c>
      <c r="H25" s="1109">
        <v>63.48</v>
      </c>
      <c r="I25" s="756"/>
      <c r="J25" s="765">
        <v>28541</v>
      </c>
      <c r="K25" s="1109">
        <v>302.39999999999998</v>
      </c>
      <c r="L25" s="329"/>
      <c r="M25" s="329">
        <f t="shared" si="1"/>
        <v>8</v>
      </c>
      <c r="N25" s="329">
        <v>13</v>
      </c>
      <c r="O25" s="329">
        <f t="shared" si="2"/>
        <v>17</v>
      </c>
      <c r="P25" s="361" t="str">
        <f t="shared" si="0"/>
        <v>Rioja, La</v>
      </c>
      <c r="Q25" s="1110">
        <f t="shared" si="3"/>
        <v>209.91</v>
      </c>
      <c r="R25" s="329"/>
      <c r="S25" s="329"/>
      <c r="T25" s="329"/>
      <c r="U25" s="329"/>
      <c r="V25" s="329"/>
      <c r="W25" s="329"/>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c r="HV25" s="331"/>
      <c r="HW25" s="331"/>
      <c r="HX25" s="331"/>
      <c r="HY25" s="331"/>
      <c r="HZ25" s="331"/>
      <c r="IA25" s="331"/>
      <c r="IB25" s="331"/>
      <c r="IC25" s="331"/>
      <c r="ID25" s="331"/>
      <c r="IE25" s="331"/>
      <c r="IF25" s="331"/>
      <c r="IG25" s="331"/>
      <c r="IH25" s="331"/>
      <c r="II25" s="331"/>
      <c r="IJ25" s="331"/>
      <c r="IK25" s="331"/>
      <c r="IL25" s="331"/>
      <c r="IM25" s="331"/>
      <c r="IN25" s="331"/>
      <c r="IO25" s="331"/>
      <c r="IP25" s="331"/>
      <c r="IQ25" s="331"/>
      <c r="IR25" s="331"/>
      <c r="IS25" s="331"/>
      <c r="IT25" s="331"/>
      <c r="IU25" s="331"/>
      <c r="IV25" s="331"/>
      <c r="IW25" s="331"/>
      <c r="IX25" s="331"/>
      <c r="IY25" s="331"/>
    </row>
    <row r="26" spans="1:259" s="633" customFormat="1" ht="18" customHeight="1" x14ac:dyDescent="0.25">
      <c r="A26" s="331"/>
      <c r="B26" s="763" t="s">
        <v>43</v>
      </c>
      <c r="C26" s="329"/>
      <c r="D26" s="764">
        <v>9905</v>
      </c>
      <c r="E26" s="1111">
        <v>318.14999999999998</v>
      </c>
      <c r="F26" s="756"/>
      <c r="G26" s="765">
        <v>5863</v>
      </c>
      <c r="H26" s="1109">
        <v>243.09</v>
      </c>
      <c r="I26" s="756"/>
      <c r="J26" s="765">
        <v>5863</v>
      </c>
      <c r="K26" s="1109">
        <v>516.96</v>
      </c>
      <c r="L26" s="329"/>
      <c r="M26" s="329">
        <f t="shared" si="1"/>
        <v>3</v>
      </c>
      <c r="N26" s="329">
        <v>14</v>
      </c>
      <c r="O26" s="329">
        <f t="shared" si="2"/>
        <v>6</v>
      </c>
      <c r="P26" s="361" t="str">
        <f t="shared" si="0"/>
        <v>Cantabria</v>
      </c>
      <c r="Q26" s="1110">
        <f t="shared" si="3"/>
        <v>209.6</v>
      </c>
      <c r="R26" s="329"/>
      <c r="S26" s="329"/>
      <c r="T26" s="329"/>
      <c r="U26" s="329"/>
      <c r="V26" s="329"/>
      <c r="W26" s="329"/>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c r="HF26" s="331"/>
      <c r="HG26" s="331"/>
      <c r="HH26" s="331"/>
      <c r="HI26" s="331"/>
      <c r="HJ26" s="331"/>
      <c r="HK26" s="331"/>
      <c r="HL26" s="331"/>
      <c r="HM26" s="331"/>
      <c r="HN26" s="331"/>
      <c r="HO26" s="331"/>
      <c r="HP26" s="331"/>
      <c r="HQ26" s="331"/>
      <c r="HR26" s="331"/>
      <c r="HS26" s="331"/>
      <c r="HT26" s="331"/>
      <c r="HU26" s="331"/>
      <c r="HV26" s="331"/>
      <c r="HW26" s="331"/>
      <c r="HX26" s="331"/>
      <c r="HY26" s="331"/>
      <c r="HZ26" s="331"/>
      <c r="IA26" s="331"/>
      <c r="IB26" s="331"/>
      <c r="IC26" s="331"/>
      <c r="ID26" s="331"/>
      <c r="IE26" s="331"/>
      <c r="IF26" s="331"/>
      <c r="IG26" s="331"/>
      <c r="IH26" s="331"/>
      <c r="II26" s="331"/>
      <c r="IJ26" s="331"/>
      <c r="IK26" s="331"/>
      <c r="IL26" s="331"/>
      <c r="IM26" s="331"/>
      <c r="IN26" s="331"/>
      <c r="IO26" s="331"/>
      <c r="IP26" s="331"/>
      <c r="IQ26" s="331"/>
      <c r="IR26" s="331"/>
      <c r="IS26" s="331"/>
      <c r="IT26" s="331"/>
      <c r="IU26" s="331"/>
      <c r="IV26" s="331"/>
      <c r="IW26" s="331"/>
      <c r="IX26" s="331"/>
      <c r="IY26" s="331"/>
    </row>
    <row r="27" spans="1:259" s="633" customFormat="1" ht="18" customHeight="1" x14ac:dyDescent="0.25">
      <c r="A27" s="331"/>
      <c r="B27" s="763" t="s">
        <v>44</v>
      </c>
      <c r="C27" s="329"/>
      <c r="D27" s="768">
        <v>1078</v>
      </c>
      <c r="E27" s="1111">
        <v>135.44</v>
      </c>
      <c r="F27" s="756"/>
      <c r="G27" s="769">
        <v>1431</v>
      </c>
      <c r="H27" s="1109">
        <v>76.78</v>
      </c>
      <c r="I27" s="756"/>
      <c r="J27" s="769">
        <v>1431</v>
      </c>
      <c r="K27" s="1109">
        <v>203.1</v>
      </c>
      <c r="L27" s="329"/>
      <c r="M27" s="329">
        <f t="shared" si="1"/>
        <v>15</v>
      </c>
      <c r="N27" s="329">
        <v>15</v>
      </c>
      <c r="O27" s="329">
        <f t="shared" si="2"/>
        <v>15</v>
      </c>
      <c r="P27" s="361" t="str">
        <f t="shared" si="0"/>
        <v>Navarra, Comunidad Foral de</v>
      </c>
      <c r="Q27" s="1112">
        <f t="shared" si="3"/>
        <v>203.1</v>
      </c>
      <c r="R27" s="329"/>
      <c r="S27" s="329"/>
      <c r="T27" s="329"/>
      <c r="U27" s="329"/>
      <c r="V27" s="329"/>
      <c r="W27" s="329"/>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c r="HV27" s="331"/>
      <c r="HW27" s="331"/>
      <c r="HX27" s="331"/>
      <c r="HY27" s="331"/>
      <c r="HZ27" s="331"/>
      <c r="IA27" s="331"/>
      <c r="IB27" s="331"/>
      <c r="IC27" s="331"/>
      <c r="ID27" s="331"/>
      <c r="IE27" s="331"/>
      <c r="IF27" s="331"/>
      <c r="IG27" s="331"/>
      <c r="IH27" s="331"/>
      <c r="II27" s="331"/>
      <c r="IJ27" s="331"/>
      <c r="IK27" s="331"/>
      <c r="IL27" s="331"/>
      <c r="IM27" s="331"/>
      <c r="IN27" s="331"/>
      <c r="IO27" s="331"/>
      <c r="IP27" s="331"/>
      <c r="IQ27" s="331"/>
      <c r="IR27" s="331"/>
      <c r="IS27" s="331"/>
      <c r="IT27" s="331"/>
      <c r="IU27" s="331"/>
      <c r="IV27" s="331"/>
      <c r="IW27" s="331"/>
      <c r="IX27" s="331"/>
      <c r="IY27" s="331"/>
    </row>
    <row r="28" spans="1:259" s="633" customFormat="1" ht="18" customHeight="1" x14ac:dyDescent="0.25">
      <c r="A28" s="331"/>
      <c r="B28" s="763" t="s">
        <v>164</v>
      </c>
      <c r="C28" s="329"/>
      <c r="D28" s="768">
        <v>16806</v>
      </c>
      <c r="E28" s="1111">
        <v>69.95</v>
      </c>
      <c r="F28" s="756"/>
      <c r="G28" s="769">
        <v>9000</v>
      </c>
      <c r="H28" s="1109">
        <v>51.35</v>
      </c>
      <c r="I28" s="756"/>
      <c r="J28" s="769">
        <v>9000</v>
      </c>
      <c r="K28" s="1109">
        <v>125.77</v>
      </c>
      <c r="L28" s="329"/>
      <c r="M28" s="329">
        <f t="shared" si="1"/>
        <v>19</v>
      </c>
      <c r="N28" s="329">
        <v>16</v>
      </c>
      <c r="O28" s="329">
        <f t="shared" si="2"/>
        <v>2</v>
      </c>
      <c r="P28" s="361" t="str">
        <f t="shared" si="0"/>
        <v>Aragón</v>
      </c>
      <c r="Q28" s="1110">
        <f t="shared" si="3"/>
        <v>193.83</v>
      </c>
      <c r="R28" s="329"/>
      <c r="S28" s="329"/>
      <c r="T28" s="329"/>
      <c r="U28" s="329"/>
      <c r="V28" s="329"/>
      <c r="W28" s="329"/>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c r="HV28" s="331"/>
      <c r="HW28" s="331"/>
      <c r="HX28" s="331"/>
      <c r="HY28" s="331"/>
      <c r="HZ28" s="331"/>
      <c r="IA28" s="331"/>
      <c r="IB28" s="331"/>
      <c r="IC28" s="331"/>
      <c r="ID28" s="331"/>
      <c r="IE28" s="331"/>
      <c r="IF28" s="331"/>
      <c r="IG28" s="331"/>
      <c r="IH28" s="331"/>
      <c r="II28" s="331"/>
      <c r="IJ28" s="331"/>
      <c r="IK28" s="331"/>
      <c r="IL28" s="331"/>
      <c r="IM28" s="331"/>
      <c r="IN28" s="331"/>
      <c r="IO28" s="331"/>
      <c r="IP28" s="331"/>
      <c r="IQ28" s="331"/>
      <c r="IR28" s="331"/>
      <c r="IS28" s="331"/>
      <c r="IT28" s="331"/>
      <c r="IU28" s="331"/>
      <c r="IV28" s="331"/>
      <c r="IW28" s="331"/>
      <c r="IX28" s="331"/>
      <c r="IY28" s="331"/>
    </row>
    <row r="29" spans="1:259" s="633" customFormat="1" ht="18" customHeight="1" x14ac:dyDescent="0.25">
      <c r="A29" s="331"/>
      <c r="B29" s="763" t="s">
        <v>46</v>
      </c>
      <c r="C29" s="329"/>
      <c r="D29" s="768">
        <v>2499</v>
      </c>
      <c r="E29" s="1113">
        <v>55.96</v>
      </c>
      <c r="F29" s="756"/>
      <c r="G29" s="769">
        <v>1259</v>
      </c>
      <c r="H29" s="1109">
        <v>159.97</v>
      </c>
      <c r="I29" s="756"/>
      <c r="J29" s="769">
        <v>1259</v>
      </c>
      <c r="K29" s="1109">
        <v>209.91</v>
      </c>
      <c r="L29" s="329"/>
      <c r="M29" s="329">
        <f t="shared" si="1"/>
        <v>13</v>
      </c>
      <c r="N29" s="329">
        <v>17</v>
      </c>
      <c r="O29" s="329">
        <f t="shared" si="2"/>
        <v>8</v>
      </c>
      <c r="P29" s="361" t="str">
        <f t="shared" si="0"/>
        <v>Castilla - La Mancha</v>
      </c>
      <c r="Q29" s="1110">
        <f t="shared" si="3"/>
        <v>188.73</v>
      </c>
      <c r="R29" s="329"/>
      <c r="S29" s="329"/>
      <c r="T29" s="329"/>
      <c r="U29" s="329"/>
      <c r="V29" s="329"/>
      <c r="W29" s="329"/>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c r="HV29" s="331"/>
      <c r="HW29" s="331"/>
      <c r="HX29" s="331"/>
      <c r="HY29" s="331"/>
      <c r="HZ29" s="331"/>
      <c r="IA29" s="331"/>
      <c r="IB29" s="331"/>
      <c r="IC29" s="331"/>
      <c r="ID29" s="331"/>
      <c r="IE29" s="331"/>
      <c r="IF29" s="331"/>
      <c r="IG29" s="331"/>
      <c r="IH29" s="331"/>
      <c r="II29" s="331"/>
      <c r="IJ29" s="331"/>
      <c r="IK29" s="331"/>
      <c r="IL29" s="331"/>
      <c r="IM29" s="331"/>
      <c r="IN29" s="331"/>
      <c r="IO29" s="331"/>
      <c r="IP29" s="331"/>
      <c r="IQ29" s="331"/>
      <c r="IR29" s="331"/>
      <c r="IS29" s="331"/>
      <c r="IT29" s="331"/>
      <c r="IU29" s="331"/>
      <c r="IV29" s="331"/>
      <c r="IW29" s="331"/>
      <c r="IX29" s="331"/>
      <c r="IY29" s="331"/>
    </row>
    <row r="30" spans="1:259" s="633" customFormat="1" ht="18" customHeight="1" x14ac:dyDescent="0.25">
      <c r="A30" s="331"/>
      <c r="B30" s="763" t="s">
        <v>39</v>
      </c>
      <c r="C30" s="329"/>
      <c r="D30" s="769">
        <v>421</v>
      </c>
      <c r="E30" s="1114">
        <v>30.79</v>
      </c>
      <c r="F30" s="756"/>
      <c r="G30" s="769">
        <v>263</v>
      </c>
      <c r="H30" s="1109">
        <v>26.09</v>
      </c>
      <c r="I30" s="756"/>
      <c r="J30" s="769">
        <v>263</v>
      </c>
      <c r="K30" s="1109">
        <v>57.72</v>
      </c>
      <c r="L30" s="329"/>
      <c r="M30" s="329">
        <f t="shared" si="1"/>
        <v>20</v>
      </c>
      <c r="N30" s="329">
        <v>18</v>
      </c>
      <c r="O30" s="329">
        <f t="shared" si="2"/>
        <v>7</v>
      </c>
      <c r="P30" s="361" t="str">
        <f t="shared" si="0"/>
        <v>Castilla y León*</v>
      </c>
      <c r="Q30" s="1110">
        <f t="shared" si="3"/>
        <v>126.53</v>
      </c>
      <c r="R30" s="329"/>
      <c r="S30" s="329"/>
      <c r="T30" s="329"/>
      <c r="U30" s="329"/>
      <c r="V30" s="329"/>
      <c r="W30" s="329"/>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c r="HV30" s="331"/>
      <c r="HW30" s="331"/>
      <c r="HX30" s="331"/>
      <c r="HY30" s="331"/>
      <c r="HZ30" s="331"/>
      <c r="IA30" s="331"/>
      <c r="IB30" s="331"/>
      <c r="IC30" s="331"/>
      <c r="ID30" s="331"/>
      <c r="IE30" s="331"/>
      <c r="IF30" s="331"/>
      <c r="IG30" s="331"/>
      <c r="IH30" s="331"/>
      <c r="II30" s="331"/>
      <c r="IJ30" s="331"/>
      <c r="IK30" s="331"/>
      <c r="IL30" s="331"/>
      <c r="IM30" s="331"/>
      <c r="IN30" s="331"/>
      <c r="IO30" s="331"/>
      <c r="IP30" s="331"/>
      <c r="IQ30" s="331"/>
      <c r="IR30" s="331"/>
      <c r="IS30" s="331"/>
      <c r="IT30" s="331"/>
      <c r="IU30" s="331"/>
      <c r="IV30" s="331"/>
      <c r="IW30" s="331"/>
      <c r="IX30" s="331"/>
      <c r="IY30" s="331"/>
    </row>
    <row r="31" spans="1:259" s="633" customFormat="1" ht="18" customHeight="1" x14ac:dyDescent="0.25">
      <c r="A31" s="331"/>
      <c r="B31" s="1115" t="s">
        <v>47</v>
      </c>
      <c r="C31" s="329"/>
      <c r="D31" s="1116">
        <v>402</v>
      </c>
      <c r="E31" s="1117">
        <v>131.03</v>
      </c>
      <c r="F31" s="331"/>
      <c r="G31" s="1116">
        <v>317</v>
      </c>
      <c r="H31" s="1109">
        <v>149.56</v>
      </c>
      <c r="I31" s="331"/>
      <c r="J31" s="1116">
        <v>317</v>
      </c>
      <c r="K31" s="1109">
        <v>272.67</v>
      </c>
      <c r="L31" s="329"/>
      <c r="M31" s="329">
        <f t="shared" si="1"/>
        <v>10</v>
      </c>
      <c r="N31" s="329">
        <v>19</v>
      </c>
      <c r="O31" s="329">
        <f t="shared" si="2"/>
        <v>16</v>
      </c>
      <c r="P31" s="361" t="str">
        <f t="shared" si="0"/>
        <v>País Vasco*</v>
      </c>
      <c r="Q31" s="1110">
        <f t="shared" si="3"/>
        <v>125.77</v>
      </c>
      <c r="R31" s="319"/>
      <c r="S31" s="319"/>
      <c r="T31" s="329"/>
      <c r="U31" s="329"/>
      <c r="V31" s="329"/>
      <c r="W31" s="329"/>
      <c r="X31" s="331"/>
      <c r="Y31" s="331"/>
      <c r="Z31" s="331"/>
      <c r="AA31" s="331"/>
      <c r="AB31" s="331"/>
      <c r="AC31" s="331"/>
      <c r="AD31" s="331"/>
      <c r="AE31" s="331"/>
      <c r="AF31" s="331"/>
      <c r="AG31" s="331"/>
      <c r="AH31" s="331"/>
      <c r="AI31" s="331"/>
      <c r="AJ31" s="331"/>
      <c r="AK31" s="331"/>
      <c r="AL31" s="331"/>
      <c r="AM31" s="331"/>
      <c r="AN31" s="331"/>
      <c r="AO31" s="331"/>
      <c r="AP31" s="331"/>
      <c r="AQ31" s="331"/>
      <c r="AR31" s="331"/>
      <c r="AS31" s="331"/>
      <c r="AT31" s="331"/>
      <c r="AU31" s="331"/>
      <c r="AV31" s="331"/>
      <c r="AW31" s="331"/>
      <c r="AX31" s="331"/>
      <c r="AY31" s="331"/>
      <c r="AZ31" s="331"/>
      <c r="BA31" s="331"/>
      <c r="BB31" s="331"/>
      <c r="BC31" s="331"/>
      <c r="BD31" s="331"/>
      <c r="BE31" s="331"/>
      <c r="BF31" s="331"/>
      <c r="BG31" s="331"/>
      <c r="BH31" s="331"/>
      <c r="BI31" s="331"/>
      <c r="BJ31" s="331"/>
      <c r="BK31" s="331"/>
      <c r="BL31" s="331"/>
      <c r="BM31" s="331"/>
      <c r="BN31" s="331"/>
      <c r="BO31" s="331"/>
      <c r="BP31" s="331"/>
      <c r="BQ31" s="331"/>
      <c r="BR31" s="331"/>
      <c r="BS31" s="331"/>
      <c r="BT31" s="331"/>
      <c r="BU31" s="331"/>
      <c r="BV31" s="331"/>
      <c r="BW31" s="331"/>
      <c r="BX31" s="331"/>
      <c r="BY31" s="331"/>
      <c r="BZ31" s="331"/>
      <c r="CA31" s="331"/>
      <c r="CB31" s="331"/>
      <c r="CC31" s="331"/>
      <c r="CD31" s="331"/>
      <c r="CE31" s="331"/>
      <c r="CF31" s="331"/>
      <c r="CG31" s="331"/>
      <c r="CH31" s="331"/>
      <c r="CI31" s="331"/>
      <c r="CJ31" s="331"/>
      <c r="CK31" s="331"/>
      <c r="CL31" s="331"/>
      <c r="CM31" s="331"/>
      <c r="CN31" s="331"/>
      <c r="CO31" s="331"/>
      <c r="CP31" s="331"/>
      <c r="CQ31" s="331"/>
      <c r="CR31" s="331"/>
      <c r="CS31" s="331"/>
      <c r="CT31" s="331"/>
      <c r="CU31" s="331"/>
      <c r="CV31" s="331"/>
      <c r="CW31" s="331"/>
      <c r="CX31" s="331"/>
      <c r="CY31" s="331"/>
      <c r="CZ31" s="331"/>
      <c r="DA31" s="331"/>
      <c r="DB31" s="331"/>
      <c r="DC31" s="331"/>
      <c r="DD31" s="331"/>
      <c r="DE31" s="331"/>
      <c r="DF31" s="331"/>
      <c r="DG31" s="331"/>
      <c r="DH31" s="331"/>
      <c r="DI31" s="331"/>
      <c r="DJ31" s="331"/>
      <c r="DK31" s="331"/>
      <c r="DL31" s="331"/>
      <c r="DM31" s="331"/>
      <c r="DN31" s="331"/>
      <c r="DO31" s="331"/>
      <c r="DP31" s="331"/>
      <c r="DQ31" s="331"/>
      <c r="DR31" s="331"/>
      <c r="DS31" s="331"/>
      <c r="DT31" s="331"/>
      <c r="DU31" s="331"/>
      <c r="DV31" s="331"/>
      <c r="DW31" s="331"/>
      <c r="DX31" s="331"/>
      <c r="DY31" s="331"/>
      <c r="DZ31" s="331"/>
      <c r="EA31" s="331"/>
      <c r="EB31" s="331"/>
      <c r="EC31" s="331"/>
      <c r="ED31" s="331"/>
      <c r="EE31" s="331"/>
      <c r="EF31" s="331"/>
      <c r="EG31" s="331"/>
      <c r="EH31" s="331"/>
      <c r="EI31" s="331"/>
      <c r="EJ31" s="331"/>
      <c r="EK31" s="331"/>
      <c r="EL31" s="331"/>
      <c r="EM31" s="331"/>
      <c r="EN31" s="331"/>
      <c r="EO31" s="331"/>
      <c r="EP31" s="331"/>
      <c r="EQ31" s="331"/>
      <c r="ER31" s="331"/>
      <c r="ES31" s="331"/>
      <c r="ET31" s="331"/>
      <c r="EU31" s="331"/>
      <c r="EV31" s="331"/>
      <c r="EW31" s="331"/>
      <c r="EX31" s="331"/>
      <c r="EY31" s="331"/>
      <c r="EZ31" s="331"/>
      <c r="FA31" s="331"/>
      <c r="FB31" s="331"/>
      <c r="FC31" s="331"/>
      <c r="FD31" s="331"/>
      <c r="FE31" s="331"/>
      <c r="FF31" s="331"/>
      <c r="FG31" s="331"/>
      <c r="FH31" s="331"/>
      <c r="FI31" s="331"/>
      <c r="FJ31" s="331"/>
      <c r="FK31" s="331"/>
      <c r="FL31" s="331"/>
      <c r="FM31" s="331"/>
      <c r="FN31" s="331"/>
      <c r="FO31" s="331"/>
      <c r="FP31" s="331"/>
      <c r="FQ31" s="331"/>
      <c r="FR31" s="331"/>
      <c r="FS31" s="331"/>
      <c r="FT31" s="331"/>
      <c r="FU31" s="331"/>
      <c r="FV31" s="331"/>
      <c r="FW31" s="331"/>
      <c r="FX31" s="331"/>
      <c r="FY31" s="331"/>
      <c r="FZ31" s="331"/>
      <c r="GA31" s="331"/>
      <c r="GB31" s="331"/>
      <c r="GC31" s="331"/>
      <c r="GD31" s="331"/>
      <c r="GE31" s="331"/>
      <c r="GF31" s="331"/>
      <c r="GG31" s="331"/>
      <c r="GH31" s="331"/>
      <c r="GI31" s="331"/>
      <c r="GJ31" s="331"/>
      <c r="GK31" s="331"/>
      <c r="GL31" s="331"/>
      <c r="GM31" s="331"/>
      <c r="GN31" s="331"/>
      <c r="GO31" s="331"/>
      <c r="GP31" s="331"/>
      <c r="GQ31" s="331"/>
      <c r="GR31" s="331"/>
      <c r="GS31" s="331"/>
      <c r="GT31" s="331"/>
      <c r="GU31" s="331"/>
      <c r="GV31" s="331"/>
      <c r="GW31" s="331"/>
      <c r="GX31" s="331"/>
      <c r="GY31" s="331"/>
      <c r="GZ31" s="331"/>
      <c r="HA31" s="331"/>
      <c r="HB31" s="331"/>
      <c r="HC31" s="331"/>
      <c r="HD31" s="331"/>
      <c r="HE31" s="331"/>
      <c r="HF31" s="331"/>
      <c r="HG31" s="331"/>
      <c r="HH31" s="331"/>
      <c r="HI31" s="331"/>
      <c r="HJ31" s="331"/>
      <c r="HK31" s="331"/>
      <c r="HL31" s="331"/>
      <c r="HM31" s="331"/>
      <c r="HN31" s="331"/>
      <c r="HO31" s="331"/>
      <c r="HP31" s="331"/>
      <c r="HQ31" s="331"/>
      <c r="HR31" s="331"/>
      <c r="HS31" s="331"/>
      <c r="HT31" s="331"/>
      <c r="HU31" s="331"/>
      <c r="HV31" s="331"/>
      <c r="HW31" s="331"/>
      <c r="HX31" s="331"/>
      <c r="HY31" s="331"/>
      <c r="HZ31" s="331"/>
      <c r="IA31" s="331"/>
      <c r="IB31" s="331"/>
      <c r="IC31" s="331"/>
      <c r="ID31" s="331"/>
      <c r="IE31" s="331"/>
      <c r="IF31" s="331"/>
      <c r="IG31" s="331"/>
      <c r="IH31" s="331"/>
      <c r="II31" s="331"/>
      <c r="IJ31" s="331"/>
      <c r="IK31" s="331"/>
      <c r="IL31" s="331"/>
      <c r="IM31" s="331"/>
      <c r="IN31" s="331"/>
      <c r="IO31" s="331"/>
      <c r="IP31" s="331"/>
      <c r="IQ31" s="331"/>
      <c r="IR31" s="331"/>
      <c r="IS31" s="331"/>
      <c r="IT31" s="331"/>
      <c r="IU31" s="331"/>
      <c r="IV31" s="331"/>
      <c r="IW31" s="331"/>
      <c r="IX31" s="331"/>
      <c r="IY31" s="331"/>
    </row>
    <row r="32" spans="1:259" s="633" customFormat="1" ht="5.25" customHeight="1" x14ac:dyDescent="0.25">
      <c r="A32" s="331"/>
      <c r="B32" s="779"/>
      <c r="C32" s="329"/>
      <c r="D32" s="327"/>
      <c r="E32" s="1118"/>
      <c r="F32" s="779"/>
      <c r="G32" s="779"/>
      <c r="H32" s="780"/>
      <c r="I32" s="779"/>
      <c r="J32" s="328"/>
      <c r="K32" s="780"/>
      <c r="L32" s="1104"/>
      <c r="M32" s="329"/>
      <c r="N32" s="329">
        <v>20</v>
      </c>
      <c r="O32" s="329">
        <f t="shared" si="2"/>
        <v>18</v>
      </c>
      <c r="P32" s="361" t="str">
        <f t="shared" si="0"/>
        <v>Ceuta</v>
      </c>
      <c r="Q32" s="1110">
        <f t="shared" si="3"/>
        <v>57.72</v>
      </c>
      <c r="R32" s="329"/>
      <c r="S32" s="329"/>
      <c r="T32" s="329"/>
      <c r="U32" s="329"/>
      <c r="V32" s="329"/>
      <c r="W32" s="329"/>
      <c r="X32" s="331"/>
      <c r="Y32" s="331"/>
      <c r="Z32" s="331"/>
      <c r="AA32" s="331"/>
      <c r="AB32" s="331"/>
      <c r="AC32" s="331"/>
      <c r="AD32" s="331"/>
      <c r="AE32" s="331"/>
      <c r="AF32" s="331"/>
      <c r="AG32" s="331"/>
      <c r="AH32" s="331"/>
      <c r="AI32" s="331"/>
      <c r="AJ32" s="331"/>
      <c r="AK32" s="331"/>
      <c r="AL32" s="331"/>
      <c r="AM32" s="331"/>
      <c r="AN32" s="331"/>
      <c r="AO32" s="331"/>
      <c r="AP32" s="331"/>
      <c r="AQ32" s="331"/>
      <c r="AR32" s="331"/>
      <c r="AS32" s="331"/>
      <c r="AT32" s="331"/>
      <c r="AU32" s="331"/>
      <c r="AV32" s="331"/>
      <c r="AW32" s="331"/>
      <c r="AX32" s="331"/>
      <c r="AY32" s="331"/>
      <c r="AZ32" s="331"/>
      <c r="BA32" s="331"/>
      <c r="BB32" s="331"/>
      <c r="BC32" s="331"/>
      <c r="BD32" s="331"/>
      <c r="BE32" s="331"/>
      <c r="BF32" s="331"/>
      <c r="BG32" s="331"/>
      <c r="BH32" s="331"/>
      <c r="BI32" s="331"/>
      <c r="BJ32" s="331"/>
      <c r="BK32" s="331"/>
      <c r="BL32" s="331"/>
      <c r="BM32" s="331"/>
      <c r="BN32" s="331"/>
      <c r="BO32" s="331"/>
      <c r="BP32" s="331"/>
      <c r="BQ32" s="331"/>
      <c r="BR32" s="331"/>
      <c r="BS32" s="331"/>
      <c r="BT32" s="331"/>
      <c r="BU32" s="331"/>
      <c r="BV32" s="331"/>
      <c r="BW32" s="331"/>
      <c r="BX32" s="331"/>
      <c r="BY32" s="331"/>
      <c r="BZ32" s="331"/>
      <c r="CA32" s="331"/>
      <c r="CB32" s="331"/>
      <c r="CC32" s="331"/>
      <c r="CD32" s="331"/>
      <c r="CE32" s="331"/>
      <c r="CF32" s="331"/>
      <c r="CG32" s="331"/>
      <c r="CH32" s="331"/>
      <c r="CI32" s="331"/>
      <c r="CJ32" s="331"/>
      <c r="CK32" s="331"/>
      <c r="CL32" s="331"/>
      <c r="CM32" s="331"/>
      <c r="CN32" s="331"/>
      <c r="CO32" s="331"/>
      <c r="CP32" s="331"/>
      <c r="CQ32" s="331"/>
      <c r="CR32" s="331"/>
      <c r="CS32" s="331"/>
      <c r="CT32" s="331"/>
      <c r="CU32" s="331"/>
      <c r="CV32" s="331"/>
      <c r="CW32" s="331"/>
      <c r="CX32" s="331"/>
      <c r="CY32" s="331"/>
      <c r="CZ32" s="331"/>
      <c r="DA32" s="331"/>
      <c r="DB32" s="331"/>
      <c r="DC32" s="331"/>
      <c r="DD32" s="331"/>
      <c r="DE32" s="331"/>
      <c r="DF32" s="331"/>
      <c r="DG32" s="331"/>
      <c r="DH32" s="331"/>
      <c r="DI32" s="331"/>
      <c r="DJ32" s="331"/>
      <c r="DK32" s="331"/>
      <c r="DL32" s="331"/>
      <c r="DM32" s="331"/>
      <c r="DN32" s="331"/>
      <c r="DO32" s="331"/>
      <c r="DP32" s="331"/>
      <c r="DQ32" s="331"/>
      <c r="DR32" s="331"/>
      <c r="DS32" s="331"/>
      <c r="DT32" s="331"/>
      <c r="DU32" s="331"/>
      <c r="DV32" s="331"/>
      <c r="DW32" s="331"/>
      <c r="DX32" s="331"/>
      <c r="DY32" s="331"/>
      <c r="DZ32" s="331"/>
      <c r="EA32" s="331"/>
      <c r="EB32" s="331"/>
      <c r="EC32" s="331"/>
      <c r="ED32" s="331"/>
      <c r="EE32" s="331"/>
      <c r="EF32" s="331"/>
      <c r="EG32" s="331"/>
      <c r="EH32" s="331"/>
      <c r="EI32" s="331"/>
      <c r="EJ32" s="331"/>
      <c r="EK32" s="331"/>
      <c r="EL32" s="331"/>
      <c r="EM32" s="331"/>
      <c r="EN32" s="331"/>
      <c r="EO32" s="331"/>
      <c r="EP32" s="331"/>
      <c r="EQ32" s="331"/>
      <c r="ER32" s="331"/>
      <c r="ES32" s="331"/>
      <c r="ET32" s="331"/>
      <c r="EU32" s="331"/>
      <c r="EV32" s="331"/>
      <c r="EW32" s="331"/>
      <c r="EX32" s="331"/>
      <c r="EY32" s="331"/>
      <c r="EZ32" s="331"/>
      <c r="FA32" s="331"/>
      <c r="FB32" s="331"/>
      <c r="FC32" s="331"/>
      <c r="FD32" s="331"/>
      <c r="FE32" s="331"/>
      <c r="FF32" s="331"/>
      <c r="FG32" s="331"/>
      <c r="FH32" s="331"/>
      <c r="FI32" s="331"/>
      <c r="FJ32" s="331"/>
      <c r="FK32" s="331"/>
      <c r="FL32" s="331"/>
      <c r="FM32" s="331"/>
      <c r="FN32" s="331"/>
      <c r="FO32" s="331"/>
      <c r="FP32" s="331"/>
      <c r="FQ32" s="331"/>
      <c r="FR32" s="331"/>
      <c r="FS32" s="331"/>
      <c r="FT32" s="331"/>
      <c r="FU32" s="331"/>
      <c r="FV32" s="331"/>
      <c r="FW32" s="331"/>
      <c r="FX32" s="331"/>
      <c r="FY32" s="331"/>
      <c r="FZ32" s="331"/>
      <c r="GA32" s="331"/>
      <c r="GB32" s="331"/>
      <c r="GC32" s="331"/>
      <c r="GD32" s="331"/>
      <c r="GE32" s="331"/>
      <c r="GF32" s="331"/>
      <c r="GG32" s="331"/>
      <c r="GH32" s="331"/>
      <c r="GI32" s="331"/>
      <c r="GJ32" s="331"/>
      <c r="GK32" s="331"/>
      <c r="GL32" s="331"/>
      <c r="GM32" s="331"/>
      <c r="GN32" s="331"/>
      <c r="GO32" s="331"/>
      <c r="GP32" s="331"/>
      <c r="GQ32" s="331"/>
      <c r="GR32" s="331"/>
      <c r="GS32" s="331"/>
      <c r="GT32" s="331"/>
      <c r="GU32" s="331"/>
      <c r="GV32" s="331"/>
      <c r="GW32" s="331"/>
      <c r="GX32" s="331"/>
      <c r="GY32" s="331"/>
      <c r="GZ32" s="331"/>
      <c r="HA32" s="331"/>
      <c r="HB32" s="331"/>
      <c r="HC32" s="331"/>
      <c r="HD32" s="331"/>
      <c r="HE32" s="331"/>
      <c r="HF32" s="331"/>
      <c r="HG32" s="331"/>
      <c r="HH32" s="331"/>
      <c r="HI32" s="331"/>
      <c r="HJ32" s="331"/>
      <c r="HK32" s="331"/>
      <c r="HL32" s="331"/>
      <c r="HM32" s="331"/>
      <c r="HN32" s="331"/>
      <c r="HO32" s="331"/>
      <c r="HP32" s="331"/>
      <c r="HQ32" s="331"/>
      <c r="HR32" s="331"/>
      <c r="HS32" s="331"/>
      <c r="HT32" s="331"/>
      <c r="HU32" s="331"/>
      <c r="HV32" s="331"/>
      <c r="HW32" s="331"/>
      <c r="HX32" s="331"/>
      <c r="HY32" s="331"/>
      <c r="HZ32" s="331"/>
      <c r="IA32" s="331"/>
      <c r="IB32" s="331"/>
      <c r="IC32" s="331"/>
      <c r="ID32" s="331"/>
      <c r="IE32" s="331"/>
      <c r="IF32" s="331"/>
      <c r="IG32" s="331"/>
      <c r="IH32" s="331"/>
      <c r="II32" s="331"/>
      <c r="IJ32" s="331"/>
      <c r="IK32" s="331"/>
      <c r="IL32" s="331"/>
      <c r="IM32" s="331"/>
      <c r="IN32" s="331"/>
      <c r="IO32" s="331"/>
      <c r="IP32" s="331"/>
      <c r="IQ32" s="331"/>
      <c r="IR32" s="331"/>
      <c r="IS32" s="331"/>
      <c r="IT32" s="331"/>
      <c r="IU32" s="331"/>
      <c r="IV32" s="331"/>
      <c r="IW32" s="331"/>
      <c r="IX32" s="331"/>
      <c r="IY32" s="331"/>
    </row>
    <row r="33" spans="1:259" s="918" customFormat="1" ht="15.75" customHeight="1" x14ac:dyDescent="0.25">
      <c r="A33" s="329"/>
      <c r="B33" s="1260" t="s">
        <v>0</v>
      </c>
      <c r="C33" s="329"/>
      <c r="D33" s="1261">
        <f>SUM(D13:D31)</f>
        <v>283546</v>
      </c>
      <c r="E33" s="1312">
        <v>204.94</v>
      </c>
      <c r="F33" s="320"/>
      <c r="G33" s="1261">
        <f>SUM(G13:G31)</f>
        <v>208963</v>
      </c>
      <c r="H33" s="1312">
        <v>108.31</v>
      </c>
      <c r="I33" s="320"/>
      <c r="J33" s="1261">
        <f>SUM(J13:J31)</f>
        <v>208963</v>
      </c>
      <c r="K33" s="1312">
        <v>331.74</v>
      </c>
      <c r="L33" s="329"/>
      <c r="M33" s="329">
        <f t="shared" si="1"/>
        <v>6</v>
      </c>
      <c r="N33" s="329"/>
      <c r="O33" s="329"/>
      <c r="P33" s="329"/>
      <c r="Q33" s="329"/>
      <c r="R33" s="329"/>
      <c r="S33" s="329"/>
      <c r="T33" s="329"/>
      <c r="U33" s="329"/>
      <c r="V33" s="329"/>
      <c r="W33" s="329"/>
      <c r="X33" s="329"/>
      <c r="Y33" s="329"/>
      <c r="Z33" s="329"/>
      <c r="AA33" s="329"/>
      <c r="AB33" s="329"/>
      <c r="AC33" s="329"/>
      <c r="AD33" s="329"/>
      <c r="AE33" s="329"/>
      <c r="AF33" s="329"/>
      <c r="AG33" s="329"/>
      <c r="AH33" s="329"/>
      <c r="AI33" s="329"/>
      <c r="AJ33" s="329"/>
      <c r="AK33" s="329"/>
      <c r="AL33" s="329"/>
      <c r="AM33" s="329"/>
      <c r="AN33" s="329"/>
      <c r="AO33" s="329"/>
      <c r="AP33" s="329"/>
      <c r="AQ33" s="329"/>
      <c r="AR33" s="329"/>
      <c r="AS33" s="329"/>
      <c r="AT33" s="329"/>
      <c r="AU33" s="329"/>
      <c r="AV33" s="329"/>
      <c r="AW33" s="329"/>
      <c r="AX33" s="329"/>
      <c r="AY33" s="329"/>
      <c r="AZ33" s="329"/>
      <c r="BA33" s="329"/>
      <c r="BB33" s="329"/>
      <c r="BC33" s="329"/>
      <c r="BD33" s="329"/>
      <c r="BE33" s="329"/>
      <c r="BF33" s="329"/>
      <c r="BG33" s="329"/>
      <c r="BH33" s="329"/>
      <c r="BI33" s="329"/>
      <c r="BJ33" s="329"/>
      <c r="BK33" s="329"/>
      <c r="BL33" s="329"/>
      <c r="BM33" s="329"/>
      <c r="BN33" s="329"/>
      <c r="BO33" s="329"/>
      <c r="BP33" s="329"/>
      <c r="BQ33" s="329"/>
      <c r="BR33" s="329"/>
      <c r="BS33" s="329"/>
      <c r="BT33" s="329"/>
      <c r="BU33" s="329"/>
      <c r="BV33" s="329"/>
      <c r="BW33" s="329"/>
      <c r="BX33" s="329"/>
      <c r="BY33" s="329"/>
      <c r="BZ33" s="329"/>
      <c r="CA33" s="329"/>
      <c r="CB33" s="329"/>
      <c r="CC33" s="329"/>
      <c r="CD33" s="329"/>
      <c r="CE33" s="329"/>
      <c r="CF33" s="329"/>
      <c r="CG33" s="329"/>
      <c r="CH33" s="329"/>
      <c r="CI33" s="329"/>
      <c r="CJ33" s="329"/>
      <c r="CK33" s="329"/>
      <c r="CL33" s="329"/>
      <c r="CM33" s="329"/>
      <c r="CN33" s="329"/>
      <c r="CO33" s="329"/>
      <c r="CP33" s="329"/>
      <c r="CQ33" s="329"/>
      <c r="CR33" s="329"/>
      <c r="CS33" s="329"/>
      <c r="CT33" s="329"/>
      <c r="CU33" s="329"/>
      <c r="CV33" s="329"/>
      <c r="CW33" s="329"/>
      <c r="CX33" s="329"/>
      <c r="CY33" s="329"/>
      <c r="CZ33" s="329"/>
      <c r="DA33" s="329"/>
      <c r="DB33" s="329"/>
      <c r="DC33" s="329"/>
      <c r="DD33" s="329"/>
      <c r="DE33" s="329"/>
      <c r="DF33" s="329"/>
      <c r="DG33" s="329"/>
      <c r="DH33" s="329"/>
      <c r="DI33" s="329"/>
      <c r="DJ33" s="329"/>
      <c r="DK33" s="329"/>
      <c r="DL33" s="329"/>
      <c r="DM33" s="329"/>
      <c r="DN33" s="329"/>
      <c r="DO33" s="329"/>
      <c r="DP33" s="329"/>
      <c r="DQ33" s="329"/>
      <c r="DR33" s="329"/>
      <c r="DS33" s="329"/>
      <c r="DT33" s="329"/>
      <c r="DU33" s="329"/>
      <c r="DV33" s="329"/>
      <c r="DW33" s="329"/>
      <c r="DX33" s="329"/>
      <c r="DY33" s="329"/>
      <c r="DZ33" s="329"/>
      <c r="EA33" s="329"/>
      <c r="EB33" s="329"/>
      <c r="EC33" s="329"/>
      <c r="ED33" s="329"/>
      <c r="EE33" s="329"/>
      <c r="EF33" s="329"/>
      <c r="EG33" s="329"/>
      <c r="EH33" s="329"/>
      <c r="EI33" s="329"/>
      <c r="EJ33" s="329"/>
      <c r="EK33" s="329"/>
      <c r="EL33" s="329"/>
      <c r="EM33" s="329"/>
      <c r="EN33" s="329"/>
      <c r="EO33" s="329"/>
      <c r="EP33" s="329"/>
      <c r="EQ33" s="329"/>
      <c r="ER33" s="329"/>
      <c r="ES33" s="329"/>
      <c r="ET33" s="329"/>
      <c r="EU33" s="329"/>
      <c r="EV33" s="329"/>
      <c r="EW33" s="329"/>
      <c r="EX33" s="329"/>
      <c r="EY33" s="329"/>
      <c r="EZ33" s="329"/>
      <c r="FA33" s="329"/>
      <c r="FB33" s="329"/>
      <c r="FC33" s="329"/>
      <c r="FD33" s="329"/>
      <c r="FE33" s="329"/>
      <c r="FF33" s="329"/>
      <c r="FG33" s="329"/>
      <c r="FH33" s="329"/>
      <c r="FI33" s="329"/>
      <c r="FJ33" s="329"/>
      <c r="FK33" s="329"/>
      <c r="FL33" s="329"/>
      <c r="FM33" s="329"/>
      <c r="FN33" s="329"/>
      <c r="FO33" s="329"/>
      <c r="FP33" s="329"/>
      <c r="FQ33" s="329"/>
      <c r="FR33" s="329"/>
      <c r="FS33" s="329"/>
      <c r="FT33" s="329"/>
      <c r="FU33" s="329"/>
      <c r="FV33" s="329"/>
      <c r="FW33" s="329"/>
      <c r="FX33" s="329"/>
      <c r="FY33" s="329"/>
      <c r="FZ33" s="329"/>
      <c r="GA33" s="329"/>
      <c r="GB33" s="329"/>
      <c r="GC33" s="329"/>
      <c r="GD33" s="329"/>
      <c r="GE33" s="329"/>
      <c r="GF33" s="329"/>
      <c r="GG33" s="329"/>
      <c r="GH33" s="329"/>
      <c r="GI33" s="329"/>
      <c r="GJ33" s="329"/>
      <c r="GK33" s="329"/>
      <c r="GL33" s="329"/>
      <c r="GM33" s="329"/>
      <c r="GN33" s="329"/>
      <c r="GO33" s="329"/>
      <c r="GP33" s="329"/>
      <c r="GQ33" s="329"/>
      <c r="GR33" s="329"/>
      <c r="GS33" s="329"/>
      <c r="GT33" s="329"/>
      <c r="GU33" s="329"/>
      <c r="GV33" s="329"/>
      <c r="GW33" s="329"/>
      <c r="GX33" s="329"/>
      <c r="GY33" s="329"/>
      <c r="GZ33" s="329"/>
      <c r="HA33" s="329"/>
      <c r="HB33" s="329"/>
      <c r="HC33" s="329"/>
      <c r="HD33" s="329"/>
      <c r="HE33" s="329"/>
      <c r="HF33" s="329"/>
      <c r="HG33" s="329"/>
      <c r="HH33" s="329"/>
      <c r="HI33" s="329"/>
      <c r="HJ33" s="329"/>
      <c r="HK33" s="329"/>
      <c r="HL33" s="329"/>
      <c r="HM33" s="329"/>
      <c r="HN33" s="329"/>
      <c r="HO33" s="329"/>
      <c r="HP33" s="329"/>
      <c r="HQ33" s="329"/>
      <c r="HR33" s="329"/>
      <c r="HS33" s="329"/>
      <c r="HT33" s="329"/>
      <c r="HU33" s="329"/>
      <c r="HV33" s="329"/>
      <c r="HW33" s="329"/>
      <c r="HX33" s="329"/>
      <c r="HY33" s="329"/>
      <c r="HZ33" s="329"/>
      <c r="IA33" s="329"/>
      <c r="IB33" s="329"/>
      <c r="IC33" s="329"/>
      <c r="ID33" s="329"/>
      <c r="IE33" s="329"/>
      <c r="IF33" s="329"/>
      <c r="IG33" s="329"/>
      <c r="IH33" s="329"/>
      <c r="II33" s="329"/>
      <c r="IJ33" s="329"/>
      <c r="IK33" s="329"/>
      <c r="IL33" s="329"/>
      <c r="IM33" s="329"/>
      <c r="IN33" s="329"/>
      <c r="IO33" s="329"/>
      <c r="IP33" s="329"/>
      <c r="IQ33" s="329"/>
      <c r="IR33" s="329"/>
      <c r="IS33" s="329"/>
      <c r="IT33" s="329"/>
      <c r="IU33" s="329"/>
      <c r="IV33" s="329"/>
      <c r="IW33" s="329"/>
      <c r="IX33" s="329"/>
      <c r="IY33" s="329"/>
    </row>
    <row r="34" spans="1:259" s="631" customFormat="1" ht="9.75" customHeight="1" x14ac:dyDescent="0.25">
      <c r="A34" s="328"/>
      <c r="B34" s="783"/>
      <c r="C34" s="328"/>
      <c r="D34" s="783"/>
      <c r="E34" s="783"/>
      <c r="F34" s="322"/>
      <c r="G34" s="746"/>
      <c r="H34" s="747"/>
      <c r="I34" s="322"/>
      <c r="J34" s="746"/>
      <c r="K34" s="747"/>
      <c r="L34" s="396"/>
      <c r="M34" s="396"/>
      <c r="N34" s="396"/>
      <c r="O34" s="396"/>
      <c r="P34" s="396"/>
      <c r="Q34" s="396"/>
      <c r="R34" s="333"/>
      <c r="S34" s="333"/>
      <c r="T34" s="328"/>
      <c r="U34" s="328"/>
      <c r="V34" s="328"/>
      <c r="W34" s="328"/>
      <c r="X34" s="328"/>
      <c r="Y34" s="328"/>
      <c r="Z34" s="328"/>
      <c r="AA34" s="328"/>
      <c r="AB34" s="328"/>
      <c r="AC34" s="328"/>
      <c r="AD34" s="328"/>
      <c r="AE34" s="328"/>
      <c r="AF34" s="328"/>
      <c r="AG34" s="328"/>
      <c r="AH34" s="328"/>
      <c r="AI34" s="328"/>
      <c r="AJ34" s="328"/>
      <c r="AK34" s="328"/>
      <c r="AL34" s="328"/>
      <c r="AM34" s="328"/>
      <c r="AN34" s="328"/>
      <c r="AO34" s="328"/>
      <c r="AP34" s="328"/>
      <c r="AQ34" s="328"/>
      <c r="AR34" s="328"/>
      <c r="AS34" s="328"/>
      <c r="AT34" s="328"/>
      <c r="AU34" s="328"/>
      <c r="AV34" s="328"/>
      <c r="AW34" s="328"/>
      <c r="AX34" s="328"/>
      <c r="AY34" s="328"/>
      <c r="AZ34" s="328"/>
      <c r="BA34" s="328"/>
      <c r="BB34" s="328"/>
      <c r="BC34" s="328"/>
      <c r="BD34" s="328"/>
      <c r="BE34" s="328"/>
      <c r="BF34" s="328"/>
      <c r="BG34" s="328"/>
      <c r="BH34" s="328"/>
      <c r="BI34" s="328"/>
      <c r="BJ34" s="328"/>
      <c r="BK34" s="328"/>
      <c r="BL34" s="328"/>
      <c r="BM34" s="328"/>
      <c r="BN34" s="328"/>
      <c r="BO34" s="328"/>
      <c r="BP34" s="328"/>
      <c r="BQ34" s="328"/>
      <c r="BR34" s="328"/>
      <c r="BS34" s="328"/>
      <c r="BT34" s="328"/>
      <c r="BU34" s="328"/>
      <c r="BV34" s="328"/>
      <c r="BW34" s="328"/>
      <c r="BX34" s="328"/>
      <c r="BY34" s="328"/>
      <c r="BZ34" s="328"/>
      <c r="CA34" s="328"/>
      <c r="CB34" s="328"/>
      <c r="CC34" s="328"/>
      <c r="CD34" s="328"/>
      <c r="CE34" s="328"/>
      <c r="CF34" s="328"/>
      <c r="CG34" s="328"/>
      <c r="CH34" s="328"/>
      <c r="CI34" s="328"/>
      <c r="CJ34" s="328"/>
      <c r="CK34" s="328"/>
      <c r="CL34" s="328"/>
      <c r="CM34" s="328"/>
      <c r="CN34" s="328"/>
      <c r="CO34" s="328"/>
      <c r="CP34" s="328"/>
      <c r="CQ34" s="328"/>
      <c r="CR34" s="328"/>
      <c r="CS34" s="328"/>
      <c r="CT34" s="328"/>
      <c r="CU34" s="328"/>
      <c r="CV34" s="328"/>
      <c r="CW34" s="328"/>
      <c r="CX34" s="328"/>
      <c r="CY34" s="328"/>
      <c r="CZ34" s="328"/>
      <c r="DA34" s="328"/>
      <c r="DB34" s="328"/>
      <c r="DC34" s="328"/>
      <c r="DD34" s="328"/>
      <c r="DE34" s="328"/>
      <c r="DF34" s="328"/>
      <c r="DG34" s="328"/>
      <c r="DH34" s="328"/>
      <c r="DI34" s="328"/>
      <c r="DJ34" s="328"/>
      <c r="DK34" s="328"/>
      <c r="DL34" s="328"/>
      <c r="DM34" s="328"/>
      <c r="DN34" s="328"/>
      <c r="DO34" s="328"/>
      <c r="DP34" s="328"/>
      <c r="DQ34" s="328"/>
      <c r="DR34" s="328"/>
      <c r="DS34" s="328"/>
      <c r="DT34" s="328"/>
      <c r="DU34" s="328"/>
      <c r="DV34" s="328"/>
      <c r="DW34" s="328"/>
      <c r="DX34" s="328"/>
      <c r="DY34" s="328"/>
      <c r="DZ34" s="328"/>
      <c r="EA34" s="328"/>
      <c r="EB34" s="328"/>
      <c r="EC34" s="328"/>
      <c r="ED34" s="328"/>
      <c r="EE34" s="328"/>
      <c r="EF34" s="328"/>
      <c r="EG34" s="328"/>
      <c r="EH34" s="328"/>
      <c r="EI34" s="328"/>
      <c r="EJ34" s="328"/>
      <c r="EK34" s="328"/>
      <c r="EL34" s="328"/>
      <c r="EM34" s="328"/>
      <c r="EN34" s="328"/>
      <c r="EO34" s="328"/>
      <c r="EP34" s="328"/>
      <c r="EQ34" s="328"/>
      <c r="ER34" s="328"/>
      <c r="ES34" s="328"/>
      <c r="ET34" s="328"/>
      <c r="EU34" s="328"/>
      <c r="EV34" s="328"/>
      <c r="EW34" s="328"/>
      <c r="EX34" s="328"/>
      <c r="EY34" s="328"/>
      <c r="EZ34" s="328"/>
      <c r="FA34" s="328"/>
      <c r="FB34" s="328"/>
      <c r="FC34" s="328"/>
      <c r="FD34" s="328"/>
      <c r="FE34" s="328"/>
      <c r="FF34" s="328"/>
      <c r="FG34" s="328"/>
      <c r="FH34" s="328"/>
      <c r="FI34" s="328"/>
      <c r="FJ34" s="328"/>
      <c r="FK34" s="328"/>
      <c r="FL34" s="328"/>
      <c r="FM34" s="328"/>
      <c r="FN34" s="328"/>
      <c r="FO34" s="328"/>
      <c r="FP34" s="328"/>
      <c r="FQ34" s="328"/>
      <c r="FR34" s="328"/>
      <c r="FS34" s="328"/>
      <c r="FT34" s="328"/>
      <c r="FU34" s="328"/>
      <c r="FV34" s="328"/>
      <c r="FW34" s="328"/>
      <c r="FX34" s="328"/>
      <c r="FY34" s="328"/>
      <c r="FZ34" s="328"/>
      <c r="GA34" s="328"/>
      <c r="GB34" s="328"/>
      <c r="GC34" s="328"/>
      <c r="GD34" s="328"/>
      <c r="GE34" s="328"/>
      <c r="GF34" s="328"/>
      <c r="GG34" s="328"/>
      <c r="GH34" s="328"/>
      <c r="GI34" s="328"/>
      <c r="GJ34" s="328"/>
      <c r="GK34" s="328"/>
      <c r="GL34" s="328"/>
      <c r="GM34" s="328"/>
      <c r="GN34" s="328"/>
      <c r="GO34" s="328"/>
      <c r="GP34" s="328"/>
      <c r="GQ34" s="328"/>
      <c r="GR34" s="328"/>
      <c r="GS34" s="328"/>
      <c r="GT34" s="328"/>
      <c r="GU34" s="328"/>
      <c r="GV34" s="328"/>
      <c r="GW34" s="328"/>
      <c r="GX34" s="328"/>
      <c r="GY34" s="328"/>
      <c r="GZ34" s="328"/>
      <c r="HA34" s="328"/>
      <c r="HB34" s="328"/>
      <c r="HC34" s="328"/>
      <c r="HD34" s="328"/>
      <c r="HE34" s="328"/>
      <c r="HF34" s="328"/>
      <c r="HG34" s="328"/>
      <c r="HH34" s="328"/>
      <c r="HI34" s="328"/>
      <c r="HJ34" s="328"/>
      <c r="HK34" s="328"/>
      <c r="HL34" s="328"/>
      <c r="HM34" s="328"/>
      <c r="HN34" s="328"/>
      <c r="HO34" s="328"/>
      <c r="HP34" s="328"/>
      <c r="HQ34" s="328"/>
      <c r="HR34" s="328"/>
      <c r="HS34" s="328"/>
      <c r="HT34" s="328"/>
      <c r="HU34" s="328"/>
      <c r="HV34" s="328"/>
      <c r="HW34" s="328"/>
      <c r="HX34" s="328"/>
      <c r="HY34" s="328"/>
      <c r="HZ34" s="328"/>
      <c r="IA34" s="328"/>
      <c r="IB34" s="328"/>
      <c r="IC34" s="328"/>
      <c r="ID34" s="328"/>
      <c r="IE34" s="328"/>
      <c r="IF34" s="328"/>
      <c r="IG34" s="328"/>
      <c r="IH34" s="328"/>
      <c r="II34" s="328"/>
      <c r="IJ34" s="328"/>
      <c r="IK34" s="328"/>
      <c r="IL34" s="328"/>
      <c r="IM34" s="328"/>
      <c r="IN34" s="328"/>
      <c r="IO34" s="328"/>
      <c r="IP34" s="328"/>
      <c r="IQ34" s="328"/>
      <c r="IR34" s="328"/>
      <c r="IS34" s="328"/>
      <c r="IT34" s="328"/>
      <c r="IU34" s="328"/>
      <c r="IV34" s="328"/>
      <c r="IW34" s="328"/>
      <c r="IX34" s="328"/>
      <c r="IY34" s="328"/>
    </row>
    <row r="35" spans="1:259" s="650" customFormat="1" ht="30.75" customHeight="1" x14ac:dyDescent="0.35">
      <c r="A35" s="394"/>
      <c r="B35" s="1424" t="s">
        <v>183</v>
      </c>
      <c r="C35" s="1424"/>
      <c r="D35" s="1424"/>
      <c r="E35" s="1424"/>
      <c r="F35" s="1424"/>
      <c r="G35" s="1424"/>
      <c r="H35" s="1424"/>
      <c r="I35" s="1424"/>
      <c r="J35" s="1424"/>
      <c r="K35" s="1424"/>
      <c r="L35" s="1245"/>
      <c r="M35" s="1245"/>
      <c r="N35" s="1245"/>
      <c r="O35" s="1245"/>
      <c r="P35" s="496"/>
      <c r="Q35" s="496"/>
      <c r="R35" s="748"/>
      <c r="S35" s="748"/>
      <c r="T35" s="394"/>
      <c r="U35" s="394"/>
      <c r="V35" s="394"/>
      <c r="W35" s="394"/>
      <c r="X35" s="394"/>
      <c r="Y35" s="394"/>
      <c r="Z35" s="394"/>
      <c r="AA35" s="394"/>
      <c r="AB35" s="394"/>
      <c r="AC35" s="394"/>
      <c r="AD35" s="394"/>
      <c r="AE35" s="394"/>
      <c r="AF35" s="394"/>
      <c r="AG35" s="394"/>
      <c r="AH35" s="394"/>
      <c r="AI35" s="394"/>
      <c r="AJ35" s="394"/>
      <c r="AK35" s="394"/>
      <c r="AL35" s="394"/>
      <c r="AM35" s="394"/>
      <c r="AN35" s="394"/>
      <c r="AO35" s="394"/>
      <c r="AP35" s="394"/>
      <c r="AQ35" s="394"/>
      <c r="AR35" s="394"/>
      <c r="AS35" s="394"/>
      <c r="AT35" s="394"/>
      <c r="AU35" s="394"/>
      <c r="AV35" s="394"/>
      <c r="AW35" s="394"/>
      <c r="AX35" s="394"/>
      <c r="AY35" s="394"/>
      <c r="AZ35" s="394"/>
      <c r="BA35" s="394"/>
      <c r="BB35" s="394"/>
      <c r="BC35" s="394"/>
      <c r="BD35" s="394"/>
      <c r="BE35" s="394"/>
      <c r="BF35" s="394"/>
      <c r="BG35" s="394"/>
      <c r="BH35" s="394"/>
      <c r="BI35" s="394"/>
      <c r="BJ35" s="394"/>
      <c r="BK35" s="394"/>
      <c r="BL35" s="394"/>
      <c r="BM35" s="394"/>
      <c r="BN35" s="394"/>
      <c r="BO35" s="394"/>
      <c r="BP35" s="394"/>
      <c r="BQ35" s="394"/>
      <c r="BR35" s="394"/>
      <c r="BS35" s="394"/>
      <c r="BT35" s="394"/>
      <c r="BU35" s="394"/>
      <c r="BV35" s="394"/>
      <c r="BW35" s="394"/>
      <c r="BX35" s="394"/>
      <c r="BY35" s="394"/>
      <c r="BZ35" s="394"/>
      <c r="CA35" s="394"/>
      <c r="CB35" s="394"/>
      <c r="CC35" s="394"/>
      <c r="CD35" s="394"/>
      <c r="CE35" s="394"/>
      <c r="CF35" s="394"/>
      <c r="CG35" s="394"/>
      <c r="CH35" s="394"/>
      <c r="CI35" s="394"/>
      <c r="CJ35" s="394"/>
      <c r="CK35" s="394"/>
      <c r="CL35" s="394"/>
      <c r="CM35" s="394"/>
      <c r="CN35" s="394"/>
      <c r="CO35" s="394"/>
      <c r="CP35" s="394"/>
      <c r="CQ35" s="394"/>
      <c r="CR35" s="394"/>
      <c r="CS35" s="394"/>
      <c r="CT35" s="394"/>
      <c r="CU35" s="394"/>
      <c r="CV35" s="394"/>
      <c r="CW35" s="394"/>
      <c r="CX35" s="394"/>
      <c r="CY35" s="394"/>
      <c r="CZ35" s="394"/>
      <c r="DA35" s="394"/>
      <c r="DB35" s="394"/>
      <c r="DC35" s="394"/>
      <c r="DD35" s="394"/>
      <c r="DE35" s="394"/>
      <c r="DF35" s="394"/>
      <c r="DG35" s="394"/>
      <c r="DH35" s="394"/>
      <c r="DI35" s="394"/>
      <c r="DJ35" s="394"/>
      <c r="DK35" s="394"/>
      <c r="DL35" s="394"/>
      <c r="DM35" s="394"/>
      <c r="DN35" s="394"/>
      <c r="DO35" s="394"/>
      <c r="DP35" s="394"/>
      <c r="DQ35" s="394"/>
      <c r="DR35" s="394"/>
      <c r="DS35" s="394"/>
      <c r="DT35" s="394"/>
      <c r="DU35" s="394"/>
      <c r="DV35" s="394"/>
      <c r="DW35" s="394"/>
      <c r="DX35" s="394"/>
      <c r="DY35" s="394"/>
      <c r="DZ35" s="394"/>
      <c r="EA35" s="394"/>
      <c r="EB35" s="394"/>
      <c r="EC35" s="394"/>
      <c r="ED35" s="394"/>
      <c r="EE35" s="394"/>
      <c r="EF35" s="394"/>
      <c r="EG35" s="394"/>
      <c r="EH35" s="394"/>
      <c r="EI35" s="394"/>
      <c r="EJ35" s="394"/>
      <c r="EK35" s="394"/>
      <c r="EL35" s="394"/>
      <c r="EM35" s="394"/>
      <c r="EN35" s="394"/>
      <c r="EO35" s="394"/>
      <c r="EP35" s="394"/>
      <c r="EQ35" s="394"/>
      <c r="ER35" s="394"/>
      <c r="ES35" s="394"/>
      <c r="ET35" s="394"/>
      <c r="EU35" s="394"/>
      <c r="EV35" s="394"/>
      <c r="EW35" s="394"/>
      <c r="EX35" s="394"/>
      <c r="EY35" s="394"/>
      <c r="EZ35" s="394"/>
      <c r="FA35" s="394"/>
      <c r="FB35" s="394"/>
      <c r="FC35" s="394"/>
      <c r="FD35" s="394"/>
      <c r="FE35" s="394"/>
      <c r="FF35" s="394"/>
      <c r="FG35" s="394"/>
      <c r="FH35" s="394"/>
      <c r="FI35" s="394"/>
      <c r="FJ35" s="394"/>
      <c r="FK35" s="394"/>
      <c r="FL35" s="394"/>
      <c r="FM35" s="394"/>
      <c r="FN35" s="394"/>
      <c r="FO35" s="394"/>
      <c r="FP35" s="394"/>
      <c r="FQ35" s="394"/>
      <c r="FR35" s="394"/>
      <c r="FS35" s="394"/>
      <c r="FT35" s="394"/>
      <c r="FU35" s="394"/>
      <c r="FV35" s="394"/>
      <c r="FW35" s="394"/>
      <c r="FX35" s="394"/>
      <c r="FY35" s="394"/>
      <c r="FZ35" s="394"/>
      <c r="GA35" s="394"/>
      <c r="GB35" s="394"/>
      <c r="GC35" s="394"/>
      <c r="GD35" s="394"/>
      <c r="GE35" s="394"/>
      <c r="GF35" s="394"/>
      <c r="GG35" s="394"/>
      <c r="GH35" s="394"/>
      <c r="GI35" s="394"/>
      <c r="GJ35" s="394"/>
      <c r="GK35" s="394"/>
      <c r="GL35" s="394"/>
      <c r="GM35" s="394"/>
      <c r="GN35" s="394"/>
      <c r="GO35" s="394"/>
      <c r="GP35" s="394"/>
      <c r="GQ35" s="394"/>
      <c r="GR35" s="394"/>
      <c r="GS35" s="394"/>
      <c r="GT35" s="394"/>
      <c r="GU35" s="394"/>
      <c r="GV35" s="394"/>
      <c r="GW35" s="394"/>
      <c r="GX35" s="394"/>
      <c r="GY35" s="394"/>
      <c r="GZ35" s="394"/>
      <c r="HA35" s="394"/>
      <c r="HB35" s="394"/>
      <c r="HC35" s="394"/>
      <c r="HD35" s="394"/>
      <c r="HE35" s="394"/>
      <c r="HF35" s="394"/>
      <c r="HG35" s="394"/>
      <c r="HH35" s="394"/>
      <c r="HI35" s="394"/>
      <c r="HJ35" s="394"/>
      <c r="HK35" s="394"/>
      <c r="HL35" s="394"/>
      <c r="HM35" s="394"/>
      <c r="HN35" s="394"/>
      <c r="HO35" s="394"/>
      <c r="HP35" s="394"/>
      <c r="HQ35" s="394"/>
      <c r="HR35" s="394"/>
      <c r="HS35" s="394"/>
      <c r="HT35" s="394"/>
      <c r="HU35" s="394"/>
      <c r="HV35" s="394"/>
      <c r="HW35" s="394"/>
      <c r="HX35" s="394"/>
      <c r="HY35" s="394"/>
      <c r="HZ35" s="394"/>
      <c r="IA35" s="394"/>
      <c r="IB35" s="394"/>
      <c r="IC35" s="394"/>
      <c r="ID35" s="394"/>
      <c r="IE35" s="394"/>
      <c r="IF35" s="394"/>
      <c r="IG35" s="394"/>
      <c r="IH35" s="394"/>
      <c r="II35" s="394"/>
      <c r="IJ35" s="394"/>
      <c r="IK35" s="394"/>
      <c r="IL35" s="394"/>
      <c r="IM35" s="394"/>
      <c r="IN35" s="394"/>
      <c r="IO35" s="394"/>
      <c r="IP35" s="394"/>
      <c r="IQ35" s="394"/>
      <c r="IR35" s="394"/>
      <c r="IS35" s="394"/>
      <c r="IT35" s="394"/>
      <c r="IU35" s="394"/>
      <c r="IV35" s="394"/>
      <c r="IW35" s="394"/>
      <c r="IX35" s="394"/>
      <c r="IY35" s="394"/>
    </row>
    <row r="36" spans="1:259" ht="44.15" customHeight="1" x14ac:dyDescent="0.25">
      <c r="B36" s="1425" t="s">
        <v>184</v>
      </c>
      <c r="C36" s="1425"/>
      <c r="D36" s="1425"/>
      <c r="E36" s="1425"/>
      <c r="F36" s="1425"/>
      <c r="G36" s="1425"/>
      <c r="H36" s="1425"/>
      <c r="I36" s="1425"/>
      <c r="J36" s="1425"/>
      <c r="K36" s="1425"/>
      <c r="L36" s="785"/>
      <c r="M36" s="785"/>
      <c r="N36" s="785"/>
      <c r="O36" s="785"/>
      <c r="P36" s="785"/>
      <c r="Q36" s="1227"/>
    </row>
    <row r="37" spans="1:259" ht="30.75" customHeight="1" x14ac:dyDescent="0.25">
      <c r="B37" s="1658" t="s">
        <v>161</v>
      </c>
      <c r="C37" s="1658"/>
      <c r="D37" s="1658"/>
      <c r="E37" s="1658"/>
      <c r="F37" s="1658"/>
      <c r="G37" s="1658"/>
      <c r="H37" s="1658"/>
      <c r="I37" s="1658"/>
      <c r="J37" s="1658"/>
      <c r="K37" s="1658"/>
      <c r="L37" s="496"/>
      <c r="M37" s="496"/>
      <c r="N37" s="496"/>
      <c r="O37" s="496"/>
      <c r="P37" s="496"/>
      <c r="Q37" s="622"/>
      <c r="R37" s="329"/>
    </row>
    <row r="38" spans="1:259" x14ac:dyDescent="0.35">
      <c r="L38" s="447"/>
      <c r="M38" s="360"/>
      <c r="N38" s="360"/>
      <c r="O38" s="360"/>
      <c r="P38" s="361"/>
      <c r="Q38" s="786"/>
      <c r="R38" s="329"/>
    </row>
    <row r="39" spans="1:259" x14ac:dyDescent="0.35">
      <c r="L39" s="447"/>
      <c r="M39" s="360"/>
      <c r="N39" s="360"/>
      <c r="O39" s="360"/>
      <c r="P39" s="361"/>
      <c r="Q39" s="787"/>
      <c r="R39" s="329"/>
    </row>
    <row r="40" spans="1:259" x14ac:dyDescent="0.35">
      <c r="L40" s="447"/>
      <c r="M40" s="360"/>
      <c r="N40" s="360"/>
      <c r="O40" s="360"/>
      <c r="P40" s="361"/>
      <c r="Q40" s="786"/>
      <c r="R40" s="329"/>
    </row>
    <row r="41" spans="1:259" x14ac:dyDescent="0.35">
      <c r="L41" s="447"/>
      <c r="M41" s="360"/>
      <c r="N41" s="360"/>
      <c r="O41" s="360"/>
      <c r="P41" s="361"/>
      <c r="Q41" s="786"/>
      <c r="R41" s="329"/>
    </row>
    <row r="42" spans="1:259" x14ac:dyDescent="0.35">
      <c r="L42" s="447"/>
      <c r="M42" s="360"/>
      <c r="N42" s="360"/>
      <c r="O42" s="360"/>
      <c r="P42" s="361"/>
      <c r="Q42" s="786"/>
      <c r="R42" s="329"/>
    </row>
    <row r="43" spans="1:259" x14ac:dyDescent="0.35">
      <c r="L43" s="447"/>
      <c r="M43" s="360"/>
      <c r="N43" s="360"/>
      <c r="O43" s="360"/>
      <c r="P43" s="361"/>
      <c r="Q43" s="786"/>
      <c r="R43" s="329"/>
    </row>
    <row r="44" spans="1:259" x14ac:dyDescent="0.35">
      <c r="L44" s="447"/>
      <c r="M44" s="360"/>
      <c r="N44" s="360"/>
      <c r="O44" s="360"/>
      <c r="P44" s="361"/>
      <c r="Q44" s="786"/>
      <c r="R44" s="329"/>
    </row>
    <row r="45" spans="1:259" x14ac:dyDescent="0.35">
      <c r="L45" s="447"/>
      <c r="M45" s="360"/>
      <c r="N45" s="360"/>
      <c r="O45" s="360"/>
      <c r="P45" s="361"/>
      <c r="Q45" s="786"/>
      <c r="R45" s="329"/>
    </row>
    <row r="46" spans="1:259" x14ac:dyDescent="0.35">
      <c r="L46" s="447"/>
      <c r="M46" s="360"/>
      <c r="N46" s="360"/>
      <c r="O46" s="360"/>
      <c r="P46" s="361"/>
      <c r="Q46" s="787"/>
      <c r="R46" s="329"/>
    </row>
    <row r="47" spans="1:259" x14ac:dyDescent="0.35">
      <c r="L47" s="447"/>
      <c r="M47" s="360"/>
      <c r="N47" s="360"/>
      <c r="O47" s="360"/>
      <c r="P47" s="361"/>
      <c r="Q47" s="786"/>
      <c r="R47" s="329"/>
    </row>
    <row r="48" spans="1:259" x14ac:dyDescent="0.35">
      <c r="L48" s="447"/>
      <c r="M48" s="360"/>
      <c r="N48" s="360"/>
      <c r="O48" s="360"/>
      <c r="P48" s="361"/>
      <c r="Q48" s="786"/>
      <c r="R48" s="329"/>
    </row>
    <row r="49" spans="12:18" x14ac:dyDescent="0.35">
      <c r="L49" s="447"/>
      <c r="M49" s="360"/>
      <c r="N49" s="360"/>
      <c r="O49" s="360"/>
      <c r="P49" s="361"/>
      <c r="Q49" s="786"/>
      <c r="R49" s="329"/>
    </row>
    <row r="50" spans="12:18" x14ac:dyDescent="0.35">
      <c r="L50" s="447"/>
      <c r="M50" s="360"/>
      <c r="N50" s="360"/>
      <c r="O50" s="360"/>
      <c r="P50" s="361"/>
      <c r="Q50" s="786"/>
      <c r="R50" s="329"/>
    </row>
    <row r="51" spans="12:18" x14ac:dyDescent="0.35">
      <c r="L51" s="447"/>
      <c r="M51" s="360"/>
      <c r="N51" s="360"/>
      <c r="O51" s="360"/>
      <c r="P51" s="361"/>
      <c r="Q51" s="786"/>
      <c r="R51" s="329"/>
    </row>
    <row r="52" spans="12:18" x14ac:dyDescent="0.35">
      <c r="L52" s="447"/>
      <c r="M52" s="360"/>
      <c r="N52" s="360"/>
      <c r="O52" s="360"/>
      <c r="P52" s="361"/>
      <c r="Q52" s="787"/>
      <c r="R52" s="329"/>
    </row>
    <row r="53" spans="12:18" x14ac:dyDescent="0.35">
      <c r="L53" s="447"/>
      <c r="M53" s="360"/>
      <c r="N53" s="360"/>
      <c r="O53" s="360"/>
      <c r="P53" s="361"/>
      <c r="Q53" s="786"/>
      <c r="R53" s="329"/>
    </row>
    <row r="54" spans="12:18" x14ac:dyDescent="0.35">
      <c r="L54" s="447"/>
      <c r="M54" s="360"/>
      <c r="N54" s="360"/>
      <c r="O54" s="360"/>
      <c r="P54" s="361"/>
      <c r="Q54" s="786"/>
      <c r="R54" s="329"/>
    </row>
    <row r="55" spans="12:18" x14ac:dyDescent="0.35">
      <c r="L55" s="447"/>
      <c r="M55" s="329"/>
      <c r="N55" s="329"/>
      <c r="O55" s="360"/>
      <c r="P55" s="361"/>
      <c r="Q55" s="786"/>
      <c r="R55" s="329"/>
    </row>
  </sheetData>
  <mergeCells count="11">
    <mergeCell ref="B35:K35"/>
    <mergeCell ref="B36:K36"/>
    <mergeCell ref="B37:K37"/>
    <mergeCell ref="B3:I3"/>
    <mergeCell ref="A4:Q4"/>
    <mergeCell ref="B5:Q5"/>
    <mergeCell ref="B8:K8"/>
    <mergeCell ref="D10:E10"/>
    <mergeCell ref="G10:H10"/>
    <mergeCell ref="J10:K10"/>
    <mergeCell ref="B10:B11"/>
  </mergeCells>
  <conditionalFormatting sqref="E13:E31">
    <cfRule type="colorScale" priority="3">
      <colorScale>
        <cfvo type="min"/>
        <cfvo type="max"/>
        <color theme="5" tint="0.79998168889431442"/>
        <color theme="5" tint="-0.249977111117893"/>
      </colorScale>
    </cfRule>
  </conditionalFormatting>
  <conditionalFormatting sqref="E13:E32 H13:H31 K13:K31">
    <cfRule type="colorScale" priority="4">
      <colorScale>
        <cfvo type="num" val="100"/>
        <cfvo type="num" val="190"/>
        <cfvo type="max"/>
        <color rgb="FFFFFFCC"/>
        <color rgb="FFFCFCFF"/>
        <color theme="4"/>
      </colorScale>
    </cfRule>
  </conditionalFormatting>
  <conditionalFormatting sqref="H13:H31">
    <cfRule type="colorScale" priority="2">
      <colorScale>
        <cfvo type="min"/>
        <cfvo type="max"/>
        <color theme="5" tint="0.79998168889431442"/>
        <color theme="5" tint="-0.249977111117893"/>
      </colorScale>
    </cfRule>
  </conditionalFormatting>
  <conditionalFormatting sqref="K13:K31">
    <cfRule type="colorScale" priority="1">
      <colorScale>
        <cfvo type="min"/>
        <cfvo type="max"/>
        <color theme="5" tint="0.79998168889431442"/>
        <color theme="5" tint="-0.249977111117893"/>
      </colorScale>
    </cfRule>
  </conditionalFormatting>
  <printOptions horizontalCentered="1"/>
  <pageMargins left="0" right="0" top="0.43307086614173229" bottom="0.43307086614173229" header="0" footer="0"/>
  <pageSetup paperSize="9" scale="74" orientation="landscape" horizontalDpi="300" verticalDpi="300" r:id="rId1"/>
  <headerFooter alignWithMargins="0"/>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Hoja55">
    <pageSetUpPr fitToPage="1"/>
  </sheetPr>
  <dimension ref="A1:Q36"/>
  <sheetViews>
    <sheetView zoomScaleNormal="100" workbookViewId="0"/>
  </sheetViews>
  <sheetFormatPr baseColWidth="10" defaultColWidth="11.453125" defaultRowHeight="14.5" x14ac:dyDescent="0.35"/>
  <cols>
    <col min="1" max="1" width="3.26953125" style="1127" customWidth="1"/>
    <col min="2" max="2" width="28.453125" style="1127" customWidth="1"/>
    <col min="3" max="3" width="16.7265625" style="1127" customWidth="1"/>
    <col min="4" max="4" width="10.26953125" style="1127" customWidth="1"/>
    <col min="5" max="5" width="15" style="1127" customWidth="1"/>
    <col min="6" max="6" width="10" style="1127" customWidth="1"/>
    <col min="7" max="7" width="15.453125" style="1127" customWidth="1"/>
    <col min="8" max="8" width="9.7265625" style="1127" customWidth="1"/>
    <col min="9" max="9" width="14.54296875" style="1127" customWidth="1"/>
    <col min="10" max="16384" width="11.453125" style="1127"/>
  </cols>
  <sheetData>
    <row r="1" spans="1:17" s="1120" customFormat="1" x14ac:dyDescent="0.35">
      <c r="A1" s="1120" t="s">
        <v>96</v>
      </c>
      <c r="B1" s="1120" t="s">
        <v>56</v>
      </c>
      <c r="H1" s="1120" t="s">
        <v>96</v>
      </c>
      <c r="I1" s="1120" t="s">
        <v>67</v>
      </c>
      <c r="P1" s="1120" t="s">
        <v>81</v>
      </c>
    </row>
    <row r="2" spans="1:17" s="1120" customFormat="1" x14ac:dyDescent="0.35"/>
    <row r="3" spans="1:17" s="1120" customFormat="1" x14ac:dyDescent="0.35"/>
    <row r="4" spans="1:17" s="1120" customFormat="1" x14ac:dyDescent="0.35"/>
    <row r="5" spans="1:17" s="1120" customFormat="1" ht="16.5" customHeight="1" x14ac:dyDescent="0.35"/>
    <row r="6" spans="1:17" s="1124" customFormat="1" ht="38.25" customHeight="1" x14ac:dyDescent="0.25">
      <c r="A6" s="1121"/>
      <c r="B6" s="1665" t="s">
        <v>459</v>
      </c>
      <c r="C6" s="1665"/>
      <c r="D6" s="1665"/>
      <c r="E6" s="1665"/>
      <c r="F6" s="1665"/>
      <c r="G6" s="1665"/>
      <c r="H6" s="1665"/>
      <c r="I6" s="1665"/>
      <c r="J6" s="1122"/>
      <c r="K6" s="1122"/>
      <c r="L6" s="1123"/>
      <c r="M6" s="1123"/>
      <c r="N6" s="1123"/>
      <c r="O6" s="1123"/>
      <c r="P6" s="1123"/>
      <c r="Q6" s="1123"/>
    </row>
    <row r="7" spans="1:17" s="1124" customFormat="1" ht="15.75" customHeight="1" x14ac:dyDescent="0.25">
      <c r="A7" s="1121"/>
      <c r="B7" s="1666" t="str">
        <f>porsaad!$B$6</f>
        <v>Situación a 30 de noviembre de 2024</v>
      </c>
      <c r="C7" s="1666"/>
      <c r="D7" s="1666"/>
      <c r="E7" s="1666"/>
      <c r="F7" s="1666"/>
      <c r="G7" s="1666"/>
      <c r="H7" s="1666"/>
      <c r="I7" s="1666"/>
      <c r="J7" s="1125"/>
      <c r="K7" s="1125"/>
      <c r="L7" s="1126"/>
      <c r="M7" s="1126"/>
      <c r="N7" s="1126"/>
      <c r="O7" s="1126"/>
      <c r="P7" s="1126"/>
      <c r="Q7" s="1126"/>
    </row>
    <row r="8" spans="1:17" ht="8.25" customHeight="1" x14ac:dyDescent="0.35">
      <c r="H8" s="1128"/>
    </row>
    <row r="9" spans="1:17" ht="15" customHeight="1" x14ac:dyDescent="0.35">
      <c r="B9" s="1667" t="s">
        <v>12</v>
      </c>
      <c r="C9" s="1670" t="s">
        <v>185</v>
      </c>
      <c r="D9" s="1137"/>
      <c r="E9" s="1137"/>
      <c r="F9" s="1137"/>
      <c r="G9" s="1137"/>
      <c r="H9" s="1137"/>
      <c r="I9" s="1138"/>
    </row>
    <row r="10" spans="1:17" ht="15.75" customHeight="1" x14ac:dyDescent="0.35">
      <c r="B10" s="1668"/>
      <c r="C10" s="1671"/>
      <c r="D10" s="1673" t="s">
        <v>133</v>
      </c>
      <c r="E10" s="1674"/>
      <c r="F10" s="1677" t="s">
        <v>134</v>
      </c>
      <c r="G10" s="1678"/>
      <c r="H10" s="1678"/>
      <c r="I10" s="1678"/>
    </row>
    <row r="11" spans="1:17" ht="40.5" customHeight="1" x14ac:dyDescent="0.35">
      <c r="B11" s="1668"/>
      <c r="C11" s="1671"/>
      <c r="D11" s="1675"/>
      <c r="E11" s="1676"/>
      <c r="F11" s="1679" t="s">
        <v>188</v>
      </c>
      <c r="G11" s="1680"/>
      <c r="H11" s="1677" t="s">
        <v>486</v>
      </c>
      <c r="I11" s="1678"/>
    </row>
    <row r="12" spans="1:17" ht="52.5" customHeight="1" x14ac:dyDescent="0.35">
      <c r="B12" s="1669"/>
      <c r="C12" s="1672"/>
      <c r="D12" s="1140" t="s">
        <v>9</v>
      </c>
      <c r="E12" s="1142" t="s">
        <v>186</v>
      </c>
      <c r="F12" s="1142" t="s">
        <v>9</v>
      </c>
      <c r="G12" s="1139" t="s">
        <v>186</v>
      </c>
      <c r="H12" s="1140" t="s">
        <v>9</v>
      </c>
      <c r="I12" s="1141" t="s">
        <v>186</v>
      </c>
    </row>
    <row r="13" spans="1:17" ht="12.75" customHeight="1" x14ac:dyDescent="0.35">
      <c r="B13" s="1129" t="s">
        <v>8</v>
      </c>
      <c r="C13" s="929">
        <f>'31dictsaad'!D10-'31dictsaad'!H10</f>
        <v>35968</v>
      </c>
      <c r="D13" s="927">
        <v>0</v>
      </c>
      <c r="E13" s="1130">
        <v>0</v>
      </c>
      <c r="F13" s="927">
        <v>456</v>
      </c>
      <c r="G13" s="1130">
        <v>1.2677935943060499</v>
      </c>
      <c r="H13" s="927">
        <v>35512</v>
      </c>
      <c r="I13" s="1130">
        <f>H13/C13*100</f>
        <v>98.732206405693944</v>
      </c>
    </row>
    <row r="14" spans="1:17" x14ac:dyDescent="0.35">
      <c r="B14" s="1129" t="s">
        <v>7</v>
      </c>
      <c r="C14" s="934">
        <f>'31dictsaad'!D11-'31dictsaad'!H11</f>
        <v>4987</v>
      </c>
      <c r="D14" s="932">
        <v>0</v>
      </c>
      <c r="E14" s="1131">
        <v>0</v>
      </c>
      <c r="F14" s="932">
        <v>4047</v>
      </c>
      <c r="G14" s="1131">
        <v>81.15099258070984</v>
      </c>
      <c r="H14" s="932">
        <v>940</v>
      </c>
      <c r="I14" s="1131">
        <f t="shared" ref="I14:I31" si="0">H14/C14*100</f>
        <v>18.849007419290153</v>
      </c>
    </row>
    <row r="15" spans="1:17" x14ac:dyDescent="0.35">
      <c r="B15" s="1129" t="s">
        <v>37</v>
      </c>
      <c r="C15" s="934">
        <f>'31dictsaad'!D12-'31dictsaad'!H12</f>
        <v>8711</v>
      </c>
      <c r="D15" s="932">
        <v>0</v>
      </c>
      <c r="E15" s="1131">
        <v>0</v>
      </c>
      <c r="F15" s="932">
        <v>5020</v>
      </c>
      <c r="G15" s="1131">
        <v>57.628286075077483</v>
      </c>
      <c r="H15" s="932">
        <v>3691</v>
      </c>
      <c r="I15" s="1131">
        <f t="shared" si="0"/>
        <v>42.37171392492251</v>
      </c>
    </row>
    <row r="16" spans="1:17" x14ac:dyDescent="0.35">
      <c r="B16" s="1129" t="s">
        <v>38</v>
      </c>
      <c r="C16" s="934">
        <f>'31dictsaad'!D13-'31dictsaad'!H13</f>
        <v>2270</v>
      </c>
      <c r="D16" s="932">
        <v>0</v>
      </c>
      <c r="E16" s="1131">
        <v>0</v>
      </c>
      <c r="F16" s="932">
        <v>1132</v>
      </c>
      <c r="G16" s="1131">
        <v>49.867841409691636</v>
      </c>
      <c r="H16" s="932">
        <v>1138</v>
      </c>
      <c r="I16" s="1131">
        <f t="shared" si="0"/>
        <v>50.132158590308372</v>
      </c>
    </row>
    <row r="17" spans="2:9" x14ac:dyDescent="0.35">
      <c r="B17" s="1129" t="s">
        <v>6</v>
      </c>
      <c r="C17" s="934">
        <f>'31dictsaad'!D14-'31dictsaad'!H14</f>
        <v>17100</v>
      </c>
      <c r="D17" s="932">
        <v>0</v>
      </c>
      <c r="E17" s="1131">
        <v>0</v>
      </c>
      <c r="F17" s="932">
        <v>6583</v>
      </c>
      <c r="G17" s="1131">
        <v>38.497076023391813</v>
      </c>
      <c r="H17" s="932">
        <v>10517</v>
      </c>
      <c r="I17" s="1131">
        <f t="shared" si="0"/>
        <v>61.502923976608194</v>
      </c>
    </row>
    <row r="18" spans="2:9" x14ac:dyDescent="0.35">
      <c r="B18" s="1129" t="s">
        <v>5</v>
      </c>
      <c r="C18" s="934">
        <f>'31dictsaad'!D15-'31dictsaad'!H15</f>
        <v>212</v>
      </c>
      <c r="D18" s="932">
        <v>0</v>
      </c>
      <c r="E18" s="1131">
        <v>0</v>
      </c>
      <c r="F18" s="932">
        <v>50</v>
      </c>
      <c r="G18" s="1131">
        <v>23.584905660377359</v>
      </c>
      <c r="H18" s="932">
        <v>162</v>
      </c>
      <c r="I18" s="1131">
        <f t="shared" si="0"/>
        <v>76.415094339622641</v>
      </c>
    </row>
    <row r="19" spans="2:9" x14ac:dyDescent="0.35">
      <c r="B19" s="1129" t="s">
        <v>4</v>
      </c>
      <c r="C19" s="934">
        <f>'31dictsaad'!D16-'31dictsaad'!H16</f>
        <v>4796</v>
      </c>
      <c r="D19" s="932">
        <v>1970</v>
      </c>
      <c r="E19" s="1131">
        <v>41.075896580483736</v>
      </c>
      <c r="F19" s="932">
        <v>2682</v>
      </c>
      <c r="G19" s="1131">
        <v>55.92160133444537</v>
      </c>
      <c r="H19" s="932">
        <v>144</v>
      </c>
      <c r="I19" s="1131">
        <f t="shared" si="0"/>
        <v>3.0025020850708923</v>
      </c>
    </row>
    <row r="20" spans="2:9" x14ac:dyDescent="0.35">
      <c r="B20" s="1129" t="s">
        <v>40</v>
      </c>
      <c r="C20" s="934">
        <f>'31dictsaad'!D17-'31dictsaad'!H17</f>
        <v>2235</v>
      </c>
      <c r="D20" s="932">
        <v>0</v>
      </c>
      <c r="E20" s="1131">
        <v>0</v>
      </c>
      <c r="F20" s="932">
        <v>1877</v>
      </c>
      <c r="G20" s="1131">
        <v>83.982102908277398</v>
      </c>
      <c r="H20" s="932">
        <v>358</v>
      </c>
      <c r="I20" s="1131">
        <f t="shared" si="0"/>
        <v>16.017897091722595</v>
      </c>
    </row>
    <row r="21" spans="2:9" x14ac:dyDescent="0.35">
      <c r="B21" s="1129" t="s">
        <v>41</v>
      </c>
      <c r="C21" s="934">
        <f>'31dictsaad'!D18-'31dictsaad'!H18</f>
        <v>31308</v>
      </c>
      <c r="D21" s="932">
        <v>0</v>
      </c>
      <c r="E21" s="1131">
        <v>0</v>
      </c>
      <c r="F21" s="932">
        <v>22906</v>
      </c>
      <c r="G21" s="1131">
        <v>73.163408713427884</v>
      </c>
      <c r="H21" s="932">
        <v>8402</v>
      </c>
      <c r="I21" s="1131">
        <f t="shared" si="0"/>
        <v>26.836591286572119</v>
      </c>
    </row>
    <row r="22" spans="2:9" x14ac:dyDescent="0.35">
      <c r="B22" s="1129" t="s">
        <v>3</v>
      </c>
      <c r="C22" s="934">
        <f>'31dictsaad'!D19-'31dictsaad'!H19</f>
        <v>16484</v>
      </c>
      <c r="D22" s="932">
        <v>204</v>
      </c>
      <c r="E22" s="1131">
        <v>1.2375636981315215</v>
      </c>
      <c r="F22" s="932">
        <v>5097</v>
      </c>
      <c r="G22" s="1131">
        <v>30.920892987139041</v>
      </c>
      <c r="H22" s="932">
        <v>11183</v>
      </c>
      <c r="I22" s="1131">
        <f t="shared" si="0"/>
        <v>67.841543314729435</v>
      </c>
    </row>
    <row r="23" spans="2:9" x14ac:dyDescent="0.35">
      <c r="B23" s="1129" t="s">
        <v>2</v>
      </c>
      <c r="C23" s="934">
        <f>'31dictsaad'!D20-'31dictsaad'!H20</f>
        <v>2526</v>
      </c>
      <c r="D23" s="932">
        <v>0</v>
      </c>
      <c r="E23" s="1131">
        <v>0</v>
      </c>
      <c r="F23" s="932">
        <v>2240</v>
      </c>
      <c r="G23" s="1131">
        <v>88.677751385589858</v>
      </c>
      <c r="H23" s="932">
        <v>286</v>
      </c>
      <c r="I23" s="1131">
        <f t="shared" si="0"/>
        <v>11.322248614410134</v>
      </c>
    </row>
    <row r="24" spans="2:9" x14ac:dyDescent="0.35">
      <c r="B24" s="1129" t="s">
        <v>35</v>
      </c>
      <c r="C24" s="934">
        <f>'31dictsaad'!D21-'31dictsaad'!H21</f>
        <v>52</v>
      </c>
      <c r="D24" s="932">
        <v>0</v>
      </c>
      <c r="E24" s="1131">
        <v>0</v>
      </c>
      <c r="F24" s="932">
        <v>1</v>
      </c>
      <c r="G24" s="1131">
        <v>1.9230769230769231</v>
      </c>
      <c r="H24" s="932">
        <v>51</v>
      </c>
      <c r="I24" s="1131">
        <f t="shared" si="0"/>
        <v>98.076923076923066</v>
      </c>
    </row>
    <row r="25" spans="2:9" x14ac:dyDescent="0.35">
      <c r="B25" s="1129" t="s">
        <v>42</v>
      </c>
      <c r="C25" s="934">
        <f>'31dictsaad'!D22-'31dictsaad'!H22</f>
        <v>97</v>
      </c>
      <c r="D25" s="932">
        <v>2</v>
      </c>
      <c r="E25" s="1131">
        <v>2.0618556701030926</v>
      </c>
      <c r="F25" s="932">
        <v>26</v>
      </c>
      <c r="G25" s="1131">
        <v>26.804123711340207</v>
      </c>
      <c r="H25" s="932">
        <v>69</v>
      </c>
      <c r="I25" s="1131">
        <f t="shared" si="0"/>
        <v>71.134020618556704</v>
      </c>
    </row>
    <row r="26" spans="2:9" x14ac:dyDescent="0.35">
      <c r="B26" s="1129" t="s">
        <v>43</v>
      </c>
      <c r="C26" s="934">
        <f>'31dictsaad'!D23-'31dictsaad'!H23</f>
        <v>7834</v>
      </c>
      <c r="D26" s="932">
        <v>0</v>
      </c>
      <c r="E26" s="1131">
        <v>0</v>
      </c>
      <c r="F26" s="932">
        <v>2431</v>
      </c>
      <c r="G26" s="1131">
        <v>31.031401582844016</v>
      </c>
      <c r="H26" s="932">
        <v>5403</v>
      </c>
      <c r="I26" s="1131">
        <f t="shared" si="0"/>
        <v>68.968598417155988</v>
      </c>
    </row>
    <row r="27" spans="2:9" x14ac:dyDescent="0.35">
      <c r="B27" s="1129" t="s">
        <v>44</v>
      </c>
      <c r="C27" s="934">
        <f>'31dictsaad'!D24-'31dictsaad'!H24</f>
        <v>73</v>
      </c>
      <c r="D27" s="932">
        <v>0</v>
      </c>
      <c r="E27" s="1131">
        <v>0</v>
      </c>
      <c r="F27" s="932">
        <v>1</v>
      </c>
      <c r="G27" s="1131">
        <v>1.3698630136986301</v>
      </c>
      <c r="H27" s="932">
        <v>72</v>
      </c>
      <c r="I27" s="1131">
        <f t="shared" si="0"/>
        <v>98.630136986301366</v>
      </c>
    </row>
    <row r="28" spans="2:9" x14ac:dyDescent="0.35">
      <c r="B28" s="1129" t="s">
        <v>45</v>
      </c>
      <c r="C28" s="934">
        <f>'31dictsaad'!D25-'31dictsaad'!H25</f>
        <v>157</v>
      </c>
      <c r="D28" s="932">
        <v>0</v>
      </c>
      <c r="E28" s="1131">
        <v>0</v>
      </c>
      <c r="F28" s="932">
        <v>9</v>
      </c>
      <c r="G28" s="1131">
        <v>5.7324840764331215</v>
      </c>
      <c r="H28" s="932">
        <v>148</v>
      </c>
      <c r="I28" s="1131">
        <f t="shared" si="0"/>
        <v>94.267515923566876</v>
      </c>
    </row>
    <row r="29" spans="2:9" x14ac:dyDescent="0.35">
      <c r="B29" s="1129" t="s">
        <v>46</v>
      </c>
      <c r="C29" s="934">
        <f>'31dictsaad'!D26-'31dictsaad'!H26</f>
        <v>30</v>
      </c>
      <c r="D29" s="932">
        <v>0</v>
      </c>
      <c r="E29" s="1131">
        <v>0</v>
      </c>
      <c r="F29" s="932">
        <v>6</v>
      </c>
      <c r="G29" s="1131">
        <v>20</v>
      </c>
      <c r="H29" s="932">
        <v>24</v>
      </c>
      <c r="I29" s="1131">
        <f t="shared" si="0"/>
        <v>80</v>
      </c>
    </row>
    <row r="30" spans="2:9" x14ac:dyDescent="0.35">
      <c r="B30" s="1129" t="s">
        <v>1</v>
      </c>
      <c r="C30" s="1132">
        <f>'31dictsaad'!D27-'31dictsaad'!H27</f>
        <v>231</v>
      </c>
      <c r="D30" s="954">
        <v>0</v>
      </c>
      <c r="E30" s="1133">
        <v>0</v>
      </c>
      <c r="F30" s="954">
        <v>182</v>
      </c>
      <c r="G30" s="1133">
        <v>78.787878787878782</v>
      </c>
      <c r="H30" s="954">
        <v>49</v>
      </c>
      <c r="I30" s="1133">
        <f t="shared" si="0"/>
        <v>21.212121212121211</v>
      </c>
    </row>
    <row r="31" spans="2:9" x14ac:dyDescent="0.35">
      <c r="B31" s="1313" t="s">
        <v>0</v>
      </c>
      <c r="C31" s="1314">
        <f>SUM(C13:C30)</f>
        <v>135071</v>
      </c>
      <c r="D31" s="1289">
        <f>SUM(D13:D30)</f>
        <v>2176</v>
      </c>
      <c r="E31" s="1315">
        <f t="shared" ref="E31" si="1">D31/C31*100</f>
        <v>1.611004582774985</v>
      </c>
      <c r="F31" s="1289">
        <f>SUM(F13:F30)</f>
        <v>54746</v>
      </c>
      <c r="G31" s="1315">
        <f t="shared" ref="G31" si="2">F31/C31*100</f>
        <v>40.531276143657777</v>
      </c>
      <c r="H31" s="1289">
        <f>SUM(H13:H30)</f>
        <v>78149</v>
      </c>
      <c r="I31" s="1315">
        <f t="shared" si="0"/>
        <v>57.857719273567234</v>
      </c>
    </row>
    <row r="32" spans="2:9" ht="5.15" customHeight="1" x14ac:dyDescent="0.35">
      <c r="B32" s="1134"/>
      <c r="C32" s="1134"/>
      <c r="D32" s="1134"/>
      <c r="E32" s="1134"/>
      <c r="F32" s="1134"/>
      <c r="G32" s="1134"/>
      <c r="H32" s="1134"/>
      <c r="I32" s="1134"/>
    </row>
    <row r="33" spans="2:9" x14ac:dyDescent="0.35">
      <c r="B33" s="1135" t="s">
        <v>282</v>
      </c>
      <c r="C33" s="1134"/>
      <c r="D33" s="1134"/>
      <c r="E33" s="1134"/>
      <c r="F33" s="1134"/>
      <c r="G33" s="1134"/>
      <c r="H33" s="1134"/>
      <c r="I33" s="1134"/>
    </row>
    <row r="34" spans="2:9" x14ac:dyDescent="0.35">
      <c r="B34" s="1135" t="s">
        <v>467</v>
      </c>
      <c r="C34" s="1134"/>
      <c r="D34" s="1134"/>
      <c r="E34" s="1134"/>
      <c r="F34" s="1134"/>
      <c r="G34" s="1134"/>
      <c r="H34" s="1134"/>
      <c r="I34" s="1134"/>
    </row>
    <row r="35" spans="2:9" x14ac:dyDescent="0.35">
      <c r="B35" s="1664" t="s">
        <v>468</v>
      </c>
      <c r="C35" s="1664"/>
      <c r="D35" s="1664"/>
      <c r="E35" s="1664"/>
      <c r="F35" s="1664"/>
      <c r="G35" s="1664"/>
      <c r="H35" s="1664"/>
      <c r="I35" s="1664"/>
    </row>
    <row r="36" spans="2:9" ht="16.5" x14ac:dyDescent="0.35">
      <c r="B36" s="1135" t="s">
        <v>485</v>
      </c>
      <c r="C36" s="1134"/>
      <c r="D36" s="1134"/>
      <c r="E36" s="1134"/>
      <c r="F36" s="1134"/>
      <c r="G36" s="1134"/>
      <c r="H36" s="1134"/>
      <c r="I36" s="1134"/>
    </row>
  </sheetData>
  <mergeCells count="9">
    <mergeCell ref="B35:I35"/>
    <mergeCell ref="B6:I6"/>
    <mergeCell ref="B7:I7"/>
    <mergeCell ref="B9:B12"/>
    <mergeCell ref="C9:C12"/>
    <mergeCell ref="D10:E11"/>
    <mergeCell ref="F10:I10"/>
    <mergeCell ref="F11:G11"/>
    <mergeCell ref="H11:I11"/>
  </mergeCells>
  <printOptions horizontalCentered="1"/>
  <pageMargins left="0" right="0" top="0.43307086614173229" bottom="0.43307086614173229" header="0" footer="0"/>
  <pageSetup paperSize="9" scale="89" orientation="landscape" horizontalDpi="300" verticalDpi="300" r:id="rId1"/>
  <headerFooter alignWithMargins="0"/>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Hoja54">
    <pageSetUpPr fitToPage="1"/>
  </sheetPr>
  <dimension ref="A1:Q36"/>
  <sheetViews>
    <sheetView zoomScaleNormal="100" workbookViewId="0"/>
  </sheetViews>
  <sheetFormatPr baseColWidth="10" defaultColWidth="11.453125" defaultRowHeight="14.5" x14ac:dyDescent="0.35"/>
  <cols>
    <col min="1" max="1" width="3.26953125" style="1127" customWidth="1"/>
    <col min="2" max="2" width="28.453125" style="1127" customWidth="1"/>
    <col min="3" max="3" width="16.7265625" style="1127" customWidth="1"/>
    <col min="4" max="4" width="10.26953125" style="1127" customWidth="1"/>
    <col min="5" max="5" width="15" style="1127" customWidth="1"/>
    <col min="6" max="6" width="10" style="1127" customWidth="1"/>
    <col min="7" max="7" width="15.453125" style="1127" customWidth="1"/>
    <col min="8" max="8" width="9.7265625" style="1127" customWidth="1"/>
    <col min="9" max="9" width="14.54296875" style="1127" customWidth="1"/>
    <col min="10" max="16384" width="11.453125" style="1127"/>
  </cols>
  <sheetData>
    <row r="1" spans="1:17" s="1120" customFormat="1" x14ac:dyDescent="0.35">
      <c r="A1" s="1120" t="s">
        <v>96</v>
      </c>
      <c r="B1" s="1120" t="s">
        <v>56</v>
      </c>
      <c r="I1" s="1120" t="s">
        <v>96</v>
      </c>
      <c r="J1" s="1120" t="s">
        <v>67</v>
      </c>
      <c r="Q1" s="1120" t="s">
        <v>81</v>
      </c>
    </row>
    <row r="2" spans="1:17" s="1120" customFormat="1" x14ac:dyDescent="0.35"/>
    <row r="3" spans="1:17" s="1120" customFormat="1" x14ac:dyDescent="0.35"/>
    <row r="4" spans="1:17" s="1120" customFormat="1" x14ac:dyDescent="0.35"/>
    <row r="5" spans="1:17" s="1120" customFormat="1" ht="16.5" customHeight="1" x14ac:dyDescent="0.35"/>
    <row r="6" spans="1:17" s="1124" customFormat="1" ht="38.25" customHeight="1" x14ac:dyDescent="0.25">
      <c r="A6" s="1121"/>
      <c r="B6" s="1665" t="s">
        <v>460</v>
      </c>
      <c r="C6" s="1665"/>
      <c r="D6" s="1665"/>
      <c r="E6" s="1665"/>
      <c r="F6" s="1665"/>
      <c r="G6" s="1665"/>
      <c r="H6" s="1665"/>
      <c r="I6" s="1665"/>
      <c r="J6" s="1122"/>
      <c r="K6" s="1122"/>
      <c r="L6" s="1123"/>
      <c r="M6" s="1123"/>
      <c r="N6" s="1123"/>
      <c r="O6" s="1123"/>
      <c r="P6" s="1123"/>
      <c r="Q6" s="1123"/>
    </row>
    <row r="7" spans="1:17" s="1124" customFormat="1" ht="15.75" customHeight="1" x14ac:dyDescent="0.25">
      <c r="A7" s="1121"/>
      <c r="B7" s="1666" t="str">
        <f>porsaad!$B$6</f>
        <v>Situación a 30 de noviembre de 2024</v>
      </c>
      <c r="C7" s="1666"/>
      <c r="D7" s="1666"/>
      <c r="E7" s="1666"/>
      <c r="F7" s="1666"/>
      <c r="G7" s="1666"/>
      <c r="H7" s="1666"/>
      <c r="I7" s="1666"/>
      <c r="J7" s="1125"/>
      <c r="K7" s="1125"/>
      <c r="L7" s="1126"/>
      <c r="M7" s="1126"/>
      <c r="N7" s="1126"/>
      <c r="O7" s="1126"/>
      <c r="P7" s="1126"/>
      <c r="Q7" s="1126"/>
    </row>
    <row r="8" spans="1:17" ht="8.25" customHeight="1" x14ac:dyDescent="0.35">
      <c r="H8" s="1128"/>
    </row>
    <row r="9" spans="1:17" ht="15" customHeight="1" x14ac:dyDescent="0.35">
      <c r="B9" s="1667" t="s">
        <v>12</v>
      </c>
      <c r="C9" s="1670" t="s">
        <v>278</v>
      </c>
      <c r="D9" s="1137"/>
      <c r="E9" s="1137"/>
      <c r="F9" s="1137"/>
      <c r="G9" s="1137"/>
      <c r="H9" s="1137"/>
      <c r="I9" s="1138"/>
    </row>
    <row r="10" spans="1:17" ht="15.75" customHeight="1" x14ac:dyDescent="0.35">
      <c r="B10" s="1668"/>
      <c r="C10" s="1671"/>
      <c r="D10" s="1673" t="s">
        <v>133</v>
      </c>
      <c r="E10" s="1674"/>
      <c r="F10" s="1677" t="s">
        <v>134</v>
      </c>
      <c r="G10" s="1678"/>
      <c r="H10" s="1678"/>
      <c r="I10" s="1678"/>
    </row>
    <row r="11" spans="1:17" ht="40.5" customHeight="1" x14ac:dyDescent="0.35">
      <c r="B11" s="1668"/>
      <c r="C11" s="1671"/>
      <c r="D11" s="1675"/>
      <c r="E11" s="1676"/>
      <c r="F11" s="1679" t="s">
        <v>279</v>
      </c>
      <c r="G11" s="1680"/>
      <c r="H11" s="1677" t="s">
        <v>280</v>
      </c>
      <c r="I11" s="1678"/>
    </row>
    <row r="12" spans="1:17" ht="52.5" customHeight="1" x14ac:dyDescent="0.35">
      <c r="B12" s="1669"/>
      <c r="C12" s="1672"/>
      <c r="D12" s="1140" t="s">
        <v>9</v>
      </c>
      <c r="E12" s="1142" t="s">
        <v>281</v>
      </c>
      <c r="F12" s="1142" t="s">
        <v>9</v>
      </c>
      <c r="G12" s="1139" t="s">
        <v>281</v>
      </c>
      <c r="H12" s="1140" t="s">
        <v>9</v>
      </c>
      <c r="I12" s="1141" t="s">
        <v>281</v>
      </c>
    </row>
    <row r="13" spans="1:17" ht="12.75" customHeight="1" x14ac:dyDescent="0.35">
      <c r="B13" s="1129" t="s">
        <v>8</v>
      </c>
      <c r="C13" s="929">
        <f>D13+F13+H13</f>
        <v>18913</v>
      </c>
      <c r="D13" s="927">
        <v>32</v>
      </c>
      <c r="E13" s="1130">
        <v>0.16919579125469253</v>
      </c>
      <c r="F13" s="927">
        <v>350</v>
      </c>
      <c r="G13" s="1130">
        <v>1.8505789668481998</v>
      </c>
      <c r="H13" s="927">
        <v>18531</v>
      </c>
      <c r="I13" s="1130">
        <f>H13/C13*100</f>
        <v>97.980225241897116</v>
      </c>
    </row>
    <row r="14" spans="1:17" x14ac:dyDescent="0.35">
      <c r="B14" s="1129" t="s">
        <v>7</v>
      </c>
      <c r="C14" s="934">
        <f t="shared" ref="C14:C30" si="0">D14+F14+H14</f>
        <v>83</v>
      </c>
      <c r="D14" s="932">
        <v>4</v>
      </c>
      <c r="E14" s="1131">
        <v>4.8192771084337354</v>
      </c>
      <c r="F14" s="932">
        <v>50</v>
      </c>
      <c r="G14" s="1131">
        <v>60.24096385542169</v>
      </c>
      <c r="H14" s="932">
        <v>29</v>
      </c>
      <c r="I14" s="1131">
        <f t="shared" ref="I14:I31" si="1">H14/C14*100</f>
        <v>34.939759036144579</v>
      </c>
    </row>
    <row r="15" spans="1:17" x14ac:dyDescent="0.35">
      <c r="B15" s="1129" t="s">
        <v>37</v>
      </c>
      <c r="C15" s="934">
        <f t="shared" si="0"/>
        <v>551</v>
      </c>
      <c r="D15" s="932">
        <v>3</v>
      </c>
      <c r="E15" s="1131">
        <v>0.54446460980036293</v>
      </c>
      <c r="F15" s="932">
        <v>189</v>
      </c>
      <c r="G15" s="1131">
        <v>34.30127041742287</v>
      </c>
      <c r="H15" s="932">
        <v>359</v>
      </c>
      <c r="I15" s="1131">
        <f t="shared" si="1"/>
        <v>65.154264972776758</v>
      </c>
    </row>
    <row r="16" spans="1:17" x14ac:dyDescent="0.35">
      <c r="B16" s="1129" t="s">
        <v>38</v>
      </c>
      <c r="C16" s="934">
        <f t="shared" si="0"/>
        <v>3704</v>
      </c>
      <c r="D16" s="932">
        <v>1</v>
      </c>
      <c r="E16" s="1131">
        <v>2.699784017278618E-2</v>
      </c>
      <c r="F16" s="932">
        <v>1109</v>
      </c>
      <c r="G16" s="1131">
        <v>29.940604751619869</v>
      </c>
      <c r="H16" s="932">
        <v>2594</v>
      </c>
      <c r="I16" s="1131">
        <f t="shared" si="1"/>
        <v>70.032397408207345</v>
      </c>
    </row>
    <row r="17" spans="2:9" x14ac:dyDescent="0.35">
      <c r="B17" s="1129" t="s">
        <v>6</v>
      </c>
      <c r="C17" s="934">
        <f t="shared" si="0"/>
        <v>7554</v>
      </c>
      <c r="D17" s="932">
        <v>5</v>
      </c>
      <c r="E17" s="1131">
        <v>6.6190097961344979E-2</v>
      </c>
      <c r="F17" s="932">
        <v>544</v>
      </c>
      <c r="G17" s="1131">
        <v>7.2014826581943341</v>
      </c>
      <c r="H17" s="932">
        <v>7005</v>
      </c>
      <c r="I17" s="1131">
        <f t="shared" si="1"/>
        <v>92.732327243844324</v>
      </c>
    </row>
    <row r="18" spans="2:9" x14ac:dyDescent="0.35">
      <c r="B18" s="1129" t="s">
        <v>5</v>
      </c>
      <c r="C18" s="934">
        <f t="shared" si="0"/>
        <v>316</v>
      </c>
      <c r="D18" s="932">
        <v>1</v>
      </c>
      <c r="E18" s="1131">
        <v>0.31645569620253167</v>
      </c>
      <c r="F18" s="932">
        <v>176</v>
      </c>
      <c r="G18" s="1131">
        <v>55.696202531645568</v>
      </c>
      <c r="H18" s="932">
        <v>139</v>
      </c>
      <c r="I18" s="1131">
        <f t="shared" si="1"/>
        <v>43.9873417721519</v>
      </c>
    </row>
    <row r="19" spans="2:9" x14ac:dyDescent="0.35">
      <c r="B19" s="1129" t="s">
        <v>4</v>
      </c>
      <c r="C19" s="934">
        <f t="shared" si="0"/>
        <v>172</v>
      </c>
      <c r="D19" s="932">
        <v>11</v>
      </c>
      <c r="E19" s="1131">
        <v>6.395348837209303</v>
      </c>
      <c r="F19" s="932">
        <v>111</v>
      </c>
      <c r="G19" s="1131">
        <v>64.534883720930239</v>
      </c>
      <c r="H19" s="932">
        <v>50</v>
      </c>
      <c r="I19" s="1131">
        <f t="shared" si="1"/>
        <v>29.069767441860467</v>
      </c>
    </row>
    <row r="20" spans="2:9" x14ac:dyDescent="0.35">
      <c r="B20" s="1129" t="s">
        <v>40</v>
      </c>
      <c r="C20" s="934">
        <f t="shared" si="0"/>
        <v>2900</v>
      </c>
      <c r="D20" s="932">
        <v>29</v>
      </c>
      <c r="E20" s="1131">
        <v>1</v>
      </c>
      <c r="F20" s="932">
        <v>1486</v>
      </c>
      <c r="G20" s="1131">
        <v>51.241379310344826</v>
      </c>
      <c r="H20" s="932">
        <v>1385</v>
      </c>
      <c r="I20" s="1131">
        <f t="shared" si="1"/>
        <v>47.758620689655174</v>
      </c>
    </row>
    <row r="21" spans="2:9" x14ac:dyDescent="0.35">
      <c r="B21" s="1129" t="s">
        <v>41</v>
      </c>
      <c r="C21" s="934">
        <f t="shared" si="0"/>
        <v>39714</v>
      </c>
      <c r="D21" s="932">
        <v>22</v>
      </c>
      <c r="E21" s="1131">
        <v>5.5396081986201343E-2</v>
      </c>
      <c r="F21" s="932">
        <v>3539</v>
      </c>
      <c r="G21" s="1131">
        <v>8.9112151885984794</v>
      </c>
      <c r="H21" s="932">
        <v>36153</v>
      </c>
      <c r="I21" s="1131">
        <f t="shared" si="1"/>
        <v>91.033388729415321</v>
      </c>
    </row>
    <row r="22" spans="2:9" x14ac:dyDescent="0.35">
      <c r="B22" s="1129" t="s">
        <v>3</v>
      </c>
      <c r="C22" s="934">
        <f t="shared" si="0"/>
        <v>8282</v>
      </c>
      <c r="D22" s="932">
        <v>1118</v>
      </c>
      <c r="E22" s="1131">
        <v>13.499154793528135</v>
      </c>
      <c r="F22" s="932">
        <v>1333</v>
      </c>
      <c r="G22" s="1131">
        <v>16.095146099975853</v>
      </c>
      <c r="H22" s="932">
        <v>5831</v>
      </c>
      <c r="I22" s="1131">
        <f t="shared" si="1"/>
        <v>70.405699106496016</v>
      </c>
    </row>
    <row r="23" spans="2:9" x14ac:dyDescent="0.35">
      <c r="B23" s="1129" t="s">
        <v>2</v>
      </c>
      <c r="C23" s="934">
        <f t="shared" si="0"/>
        <v>4013</v>
      </c>
      <c r="D23" s="932">
        <v>13</v>
      </c>
      <c r="E23" s="1131">
        <v>0.32394717169200105</v>
      </c>
      <c r="F23" s="932">
        <v>1381</v>
      </c>
      <c r="G23" s="1131">
        <v>34.413157238973334</v>
      </c>
      <c r="H23" s="932">
        <v>2619</v>
      </c>
      <c r="I23" s="1131">
        <f t="shared" si="1"/>
        <v>65.262895589334661</v>
      </c>
    </row>
    <row r="24" spans="2:9" x14ac:dyDescent="0.35">
      <c r="B24" s="1129" t="s">
        <v>35</v>
      </c>
      <c r="C24" s="934">
        <f t="shared" si="0"/>
        <v>1265</v>
      </c>
      <c r="D24" s="932">
        <v>15</v>
      </c>
      <c r="E24" s="1131">
        <v>1.1857707509881421</v>
      </c>
      <c r="F24" s="932">
        <v>5</v>
      </c>
      <c r="G24" s="1131">
        <v>0.39525691699604742</v>
      </c>
      <c r="H24" s="932">
        <v>1245</v>
      </c>
      <c r="I24" s="1131">
        <f t="shared" si="1"/>
        <v>98.418972332015812</v>
      </c>
    </row>
    <row r="25" spans="2:9" x14ac:dyDescent="0.35">
      <c r="B25" s="1129" t="s">
        <v>42</v>
      </c>
      <c r="C25" s="934">
        <f t="shared" si="0"/>
        <v>13056</v>
      </c>
      <c r="D25" s="932">
        <v>615</v>
      </c>
      <c r="E25" s="1131">
        <v>4.7104779411764701</v>
      </c>
      <c r="F25" s="932">
        <v>292</v>
      </c>
      <c r="G25" s="1131">
        <v>2.2365196078431371</v>
      </c>
      <c r="H25" s="932">
        <v>12149</v>
      </c>
      <c r="I25" s="1131">
        <f t="shared" si="1"/>
        <v>93.053002450980387</v>
      </c>
    </row>
    <row r="26" spans="2:9" x14ac:dyDescent="0.35">
      <c r="B26" s="1129" t="s">
        <v>43</v>
      </c>
      <c r="C26" s="934">
        <f t="shared" si="0"/>
        <v>6991</v>
      </c>
      <c r="D26" s="932">
        <v>6</v>
      </c>
      <c r="E26" s="1131">
        <v>8.5824631669289095E-2</v>
      </c>
      <c r="F26" s="932">
        <v>45</v>
      </c>
      <c r="G26" s="1131">
        <v>0.64368473751966815</v>
      </c>
      <c r="H26" s="932">
        <v>6940</v>
      </c>
      <c r="I26" s="1131">
        <f t="shared" si="1"/>
        <v>99.270490630811054</v>
      </c>
    </row>
    <row r="27" spans="2:9" x14ac:dyDescent="0.35">
      <c r="B27" s="1129" t="s">
        <v>44</v>
      </c>
      <c r="C27" s="934">
        <f t="shared" si="0"/>
        <v>381</v>
      </c>
      <c r="D27" s="932">
        <v>128</v>
      </c>
      <c r="E27" s="1131">
        <v>33.595800524934383</v>
      </c>
      <c r="F27" s="932">
        <v>17</v>
      </c>
      <c r="G27" s="1131">
        <v>4.4619422572178475</v>
      </c>
      <c r="H27" s="932">
        <v>236</v>
      </c>
      <c r="I27" s="1131">
        <f t="shared" si="1"/>
        <v>61.942257217847775</v>
      </c>
    </row>
    <row r="28" spans="2:9" x14ac:dyDescent="0.35">
      <c r="B28" s="1129" t="s">
        <v>45</v>
      </c>
      <c r="C28" s="934">
        <f t="shared" si="0"/>
        <v>14538</v>
      </c>
      <c r="D28" s="932">
        <v>1384</v>
      </c>
      <c r="E28" s="1131">
        <v>9.5198789379557009</v>
      </c>
      <c r="F28" s="932">
        <v>3367</v>
      </c>
      <c r="G28" s="1131">
        <v>23.159994497179802</v>
      </c>
      <c r="H28" s="932">
        <v>9787</v>
      </c>
      <c r="I28" s="1131">
        <f t="shared" si="1"/>
        <v>67.320126564864495</v>
      </c>
    </row>
    <row r="29" spans="2:9" x14ac:dyDescent="0.35">
      <c r="B29" s="1129" t="s">
        <v>46</v>
      </c>
      <c r="C29" s="934">
        <f t="shared" si="0"/>
        <v>1219</v>
      </c>
      <c r="D29" s="932">
        <v>461</v>
      </c>
      <c r="E29" s="1131">
        <v>37.817883511074655</v>
      </c>
      <c r="F29" s="932">
        <v>618</v>
      </c>
      <c r="G29" s="1131">
        <v>50.69729286300246</v>
      </c>
      <c r="H29" s="932">
        <v>140</v>
      </c>
      <c r="I29" s="1131">
        <f t="shared" si="1"/>
        <v>11.484823625922887</v>
      </c>
    </row>
    <row r="30" spans="2:9" x14ac:dyDescent="0.35">
      <c r="B30" s="1129" t="s">
        <v>1</v>
      </c>
      <c r="C30" s="1132">
        <f t="shared" si="0"/>
        <v>294</v>
      </c>
      <c r="D30" s="954">
        <v>1</v>
      </c>
      <c r="E30" s="1133">
        <v>0.3401360544217687</v>
      </c>
      <c r="F30" s="954">
        <v>81</v>
      </c>
      <c r="G30" s="1133">
        <v>27.551020408163261</v>
      </c>
      <c r="H30" s="954">
        <v>212</v>
      </c>
      <c r="I30" s="1133">
        <f t="shared" si="1"/>
        <v>72.10884353741497</v>
      </c>
    </row>
    <row r="31" spans="2:9" x14ac:dyDescent="0.35">
      <c r="B31" s="1313" t="s">
        <v>0</v>
      </c>
      <c r="C31" s="1314">
        <f>SUM(C13:C30)</f>
        <v>123946</v>
      </c>
      <c r="D31" s="1289">
        <f>SUM(D13:D30)</f>
        <v>3849</v>
      </c>
      <c r="E31" s="1315">
        <f t="shared" ref="E31" si="2">D31/C31*100</f>
        <v>3.1053846029722618</v>
      </c>
      <c r="F31" s="1289">
        <f>SUM(F13:F30)</f>
        <v>14693</v>
      </c>
      <c r="G31" s="1315">
        <f t="shared" ref="G31" si="3">F31/C31*100</f>
        <v>11.854355929194972</v>
      </c>
      <c r="H31" s="1289">
        <f>SUM(H13:H30)</f>
        <v>105404</v>
      </c>
      <c r="I31" s="1315">
        <f t="shared" si="1"/>
        <v>85.040259467832769</v>
      </c>
    </row>
    <row r="32" spans="2:9" x14ac:dyDescent="0.35">
      <c r="B32" s="1134"/>
      <c r="C32" s="1134"/>
      <c r="D32" s="1134"/>
      <c r="E32" s="1134"/>
      <c r="F32" s="1134"/>
      <c r="G32" s="1134"/>
      <c r="H32" s="1134"/>
      <c r="I32" s="1134"/>
    </row>
    <row r="33" spans="2:9" x14ac:dyDescent="0.35">
      <c r="B33" s="1135" t="s">
        <v>282</v>
      </c>
      <c r="C33" s="1134"/>
      <c r="D33" s="1134"/>
      <c r="E33" s="1134"/>
      <c r="F33" s="1134"/>
      <c r="G33" s="1134"/>
      <c r="H33" s="1134"/>
      <c r="I33" s="1134"/>
    </row>
    <row r="34" spans="2:9" x14ac:dyDescent="0.35">
      <c r="B34" s="1135"/>
      <c r="C34" s="1134"/>
      <c r="D34" s="1134"/>
      <c r="E34" s="1134"/>
      <c r="F34" s="1134"/>
      <c r="G34" s="1134"/>
      <c r="H34" s="1134"/>
      <c r="I34" s="1134"/>
    </row>
    <row r="35" spans="2:9" x14ac:dyDescent="0.35">
      <c r="B35" s="1664"/>
      <c r="C35" s="1664"/>
      <c r="D35" s="1664"/>
      <c r="E35" s="1664"/>
      <c r="F35" s="1664"/>
      <c r="G35" s="1664"/>
      <c r="H35" s="1664"/>
      <c r="I35" s="1664"/>
    </row>
    <row r="36" spans="2:9" x14ac:dyDescent="0.35">
      <c r="B36" s="1135"/>
      <c r="C36" s="1134"/>
      <c r="D36" s="1134"/>
      <c r="E36" s="1134"/>
      <c r="F36" s="1134"/>
      <c r="G36" s="1134"/>
      <c r="H36" s="1134"/>
      <c r="I36" s="1134"/>
    </row>
  </sheetData>
  <mergeCells count="9">
    <mergeCell ref="B35:I35"/>
    <mergeCell ref="B6:I6"/>
    <mergeCell ref="B7:I7"/>
    <mergeCell ref="B9:B12"/>
    <mergeCell ref="C9:C12"/>
    <mergeCell ref="D10:E11"/>
    <mergeCell ref="F10:I10"/>
    <mergeCell ref="F11:G11"/>
    <mergeCell ref="H11:I11"/>
  </mergeCells>
  <printOptions horizontalCentered="1"/>
  <pageMargins left="0" right="0" top="0.43307086614173229" bottom="0.43307086614173229" header="0" footer="0"/>
  <pageSetup paperSize="9" scale="92" orientation="landscape" horizontalDpi="300" verticalDpi="300" r:id="rId1"/>
  <headerFooter alignWithMargins="0"/>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Hoja56">
    <pageSetUpPr fitToPage="1"/>
  </sheetPr>
  <dimension ref="A1:O34"/>
  <sheetViews>
    <sheetView zoomScaleNormal="100" workbookViewId="0"/>
  </sheetViews>
  <sheetFormatPr baseColWidth="10" defaultColWidth="11.453125" defaultRowHeight="14.5" x14ac:dyDescent="0.35"/>
  <cols>
    <col min="1" max="1" width="3.26953125" style="1127" customWidth="1"/>
    <col min="2" max="2" width="28.453125" style="1127" customWidth="1"/>
    <col min="3" max="3" width="1.1796875" style="1127" customWidth="1"/>
    <col min="4" max="4" width="12.26953125" style="1127" bestFit="1" customWidth="1"/>
    <col min="5" max="5" width="15.1796875" style="1127" customWidth="1"/>
    <col min="6" max="6" width="13.54296875" style="1127" customWidth="1"/>
    <col min="7" max="7" width="1.1796875" style="1127" customWidth="1"/>
    <col min="8" max="8" width="12.453125" style="1127" customWidth="1"/>
    <col min="9" max="9" width="14.81640625" style="1127" customWidth="1"/>
    <col min="10" max="10" width="1.1796875" style="1127" customWidth="1"/>
    <col min="11" max="11" width="12.453125" style="1127" customWidth="1"/>
    <col min="12" max="12" width="14.7265625" style="1127" customWidth="1"/>
    <col min="13" max="16384" width="11.453125" style="1127"/>
  </cols>
  <sheetData>
    <row r="1" spans="1:15" s="1120" customFormat="1" x14ac:dyDescent="0.35">
      <c r="A1" s="1120" t="s">
        <v>96</v>
      </c>
      <c r="B1" s="1120" t="s">
        <v>56</v>
      </c>
      <c r="N1" s="1120" t="s">
        <v>81</v>
      </c>
    </row>
    <row r="2" spans="1:15" s="1120" customFormat="1" x14ac:dyDescent="0.35"/>
    <row r="3" spans="1:15" s="1120" customFormat="1" x14ac:dyDescent="0.35"/>
    <row r="4" spans="1:15" s="1120" customFormat="1" x14ac:dyDescent="0.35"/>
    <row r="5" spans="1:15" s="1120" customFormat="1" ht="16.5" customHeight="1" x14ac:dyDescent="0.35"/>
    <row r="6" spans="1:15" s="1124" customFormat="1" ht="38.25" customHeight="1" x14ac:dyDescent="0.25">
      <c r="A6" s="1121"/>
      <c r="B6" s="1665" t="s">
        <v>461</v>
      </c>
      <c r="C6" s="1665"/>
      <c r="D6" s="1665"/>
      <c r="E6" s="1665"/>
      <c r="F6" s="1665"/>
      <c r="G6" s="1665"/>
      <c r="H6" s="1665"/>
      <c r="I6" s="1665"/>
      <c r="J6" s="1665"/>
      <c r="K6" s="1665"/>
      <c r="L6" s="1665"/>
      <c r="M6" s="1123"/>
      <c r="N6" s="1123"/>
      <c r="O6" s="1123"/>
    </row>
    <row r="7" spans="1:15" s="1124" customFormat="1" ht="15.75" customHeight="1" x14ac:dyDescent="0.25">
      <c r="A7" s="1121"/>
      <c r="B7" s="1666" t="str">
        <f>porsaad!$B$6</f>
        <v>Situación a 30 de noviembre de 2024</v>
      </c>
      <c r="C7" s="1666"/>
      <c r="D7" s="1666"/>
      <c r="E7" s="1666"/>
      <c r="F7" s="1666"/>
      <c r="G7" s="1666"/>
      <c r="H7" s="1666"/>
      <c r="I7" s="1666"/>
      <c r="J7" s="1666"/>
      <c r="K7" s="1666"/>
      <c r="L7" s="1666"/>
      <c r="M7" s="1126"/>
      <c r="N7" s="1126"/>
      <c r="O7" s="1126"/>
    </row>
    <row r="8" spans="1:15" ht="8.25" customHeight="1" x14ac:dyDescent="0.35"/>
    <row r="9" spans="1:15" ht="15" customHeight="1" x14ac:dyDescent="0.35">
      <c r="B9" s="1684" t="s">
        <v>12</v>
      </c>
      <c r="D9" s="1681" t="s">
        <v>29</v>
      </c>
      <c r="E9" s="1690" t="s">
        <v>211</v>
      </c>
      <c r="F9" s="1686"/>
      <c r="G9" s="1143"/>
      <c r="H9" s="1667" t="s">
        <v>284</v>
      </c>
      <c r="I9" s="1686"/>
      <c r="J9" s="1143"/>
      <c r="K9" s="1667" t="s">
        <v>283</v>
      </c>
      <c r="L9" s="1686"/>
    </row>
    <row r="10" spans="1:15" ht="15.75" customHeight="1" x14ac:dyDescent="0.35">
      <c r="B10" s="1685"/>
      <c r="D10" s="1682"/>
      <c r="E10" s="1691"/>
      <c r="F10" s="1687"/>
      <c r="G10" s="1143"/>
      <c r="H10" s="1668"/>
      <c r="I10" s="1687"/>
      <c r="J10" s="1143"/>
      <c r="K10" s="1668"/>
      <c r="L10" s="1687"/>
    </row>
    <row r="11" spans="1:15" x14ac:dyDescent="0.35">
      <c r="B11" s="1685"/>
      <c r="D11" s="1682"/>
      <c r="E11" s="1691"/>
      <c r="F11" s="1687"/>
      <c r="G11" s="1143"/>
      <c r="H11" s="1668"/>
      <c r="I11" s="1687"/>
      <c r="J11" s="1143"/>
      <c r="K11" s="1668"/>
      <c r="L11" s="1687"/>
    </row>
    <row r="12" spans="1:15" ht="33" customHeight="1" x14ac:dyDescent="0.35">
      <c r="B12" s="1685"/>
      <c r="D12" s="1683"/>
      <c r="E12" s="1691"/>
      <c r="F12" s="1687"/>
      <c r="G12" s="1143"/>
      <c r="H12" s="1688"/>
      <c r="I12" s="1689"/>
      <c r="J12" s="1143"/>
      <c r="K12" s="1688"/>
      <c r="L12" s="1689"/>
    </row>
    <row r="13" spans="1:15" ht="29" x14ac:dyDescent="0.35">
      <c r="B13" s="1668"/>
      <c r="D13" s="1147" t="s">
        <v>9</v>
      </c>
      <c r="E13" s="1149" t="s">
        <v>9</v>
      </c>
      <c r="F13" s="1148" t="s">
        <v>187</v>
      </c>
      <c r="G13" s="1143"/>
      <c r="H13" s="1136" t="s">
        <v>9</v>
      </c>
      <c r="I13" s="1148" t="s">
        <v>285</v>
      </c>
      <c r="J13" s="1143"/>
      <c r="K13" s="1136" t="s">
        <v>9</v>
      </c>
      <c r="L13" s="1148" t="s">
        <v>187</v>
      </c>
    </row>
    <row r="14" spans="1:15" ht="12.75" customHeight="1" x14ac:dyDescent="0.35">
      <c r="B14" s="1144" t="s">
        <v>8</v>
      </c>
      <c r="D14" s="929">
        <f>'21solsaad'!D10</f>
        <v>421232</v>
      </c>
      <c r="E14" s="929">
        <f>'10pendResol'!H13</f>
        <v>35512</v>
      </c>
      <c r="F14" s="1044">
        <f>E14/$D14*100</f>
        <v>8.4305086033349799</v>
      </c>
      <c r="G14" s="930"/>
      <c r="H14" s="929">
        <f>'10pendPrest'!H13</f>
        <v>18531</v>
      </c>
      <c r="I14" s="1044">
        <f t="shared" ref="I14:I32" si="0">H14/$K14*100</f>
        <v>34.289362174564694</v>
      </c>
      <c r="J14" s="930"/>
      <c r="K14" s="929">
        <f t="shared" ref="K14:K31" si="1">E14+H14</f>
        <v>54043</v>
      </c>
      <c r="L14" s="1044">
        <f t="shared" ref="L14:L32" si="2">K14/D14*100</f>
        <v>12.829747027766173</v>
      </c>
    </row>
    <row r="15" spans="1:15" x14ac:dyDescent="0.35">
      <c r="B15" s="1145" t="s">
        <v>7</v>
      </c>
      <c r="D15" s="934">
        <f>'21solsaad'!D11</f>
        <v>57826</v>
      </c>
      <c r="E15" s="934">
        <f>'10pendResol'!H14</f>
        <v>940</v>
      </c>
      <c r="F15" s="1045">
        <f t="shared" ref="F15:F31" si="3">E15/$D15*100</f>
        <v>1.6255663542351191</v>
      </c>
      <c r="G15" s="930"/>
      <c r="H15" s="934">
        <f>'10pendPrest'!H14</f>
        <v>29</v>
      </c>
      <c r="I15" s="1045">
        <f t="shared" si="0"/>
        <v>2.9927760577915374</v>
      </c>
      <c r="J15" s="930"/>
      <c r="K15" s="934">
        <f t="shared" si="1"/>
        <v>969</v>
      </c>
      <c r="L15" s="1045">
        <f t="shared" si="2"/>
        <v>1.6757168055891816</v>
      </c>
    </row>
    <row r="16" spans="1:15" x14ac:dyDescent="0.35">
      <c r="B16" s="1145" t="s">
        <v>37</v>
      </c>
      <c r="D16" s="934">
        <f>'21solsaad'!D12</f>
        <v>51212</v>
      </c>
      <c r="E16" s="934">
        <f>'10pendResol'!H15</f>
        <v>3691</v>
      </c>
      <c r="F16" s="1045">
        <f t="shared" si="3"/>
        <v>7.2072951651956565</v>
      </c>
      <c r="G16" s="930"/>
      <c r="H16" s="934">
        <f>'10pendPrest'!H15</f>
        <v>359</v>
      </c>
      <c r="I16" s="1045">
        <f t="shared" si="0"/>
        <v>8.8641975308641978</v>
      </c>
      <c r="J16" s="930"/>
      <c r="K16" s="934">
        <f t="shared" si="1"/>
        <v>4050</v>
      </c>
      <c r="L16" s="1045">
        <f t="shared" si="2"/>
        <v>7.9083027415449507</v>
      </c>
    </row>
    <row r="17" spans="2:12" x14ac:dyDescent="0.35">
      <c r="B17" s="1145" t="s">
        <v>38</v>
      </c>
      <c r="D17" s="934">
        <f>'21solsaad'!D13</f>
        <v>46224</v>
      </c>
      <c r="E17" s="934">
        <f>'10pendResol'!H16</f>
        <v>1138</v>
      </c>
      <c r="F17" s="1045">
        <f t="shared" si="3"/>
        <v>2.4619245413637936</v>
      </c>
      <c r="G17" s="930"/>
      <c r="H17" s="934">
        <f>'10pendPrest'!H16</f>
        <v>2594</v>
      </c>
      <c r="I17" s="1045">
        <f t="shared" si="0"/>
        <v>69.506966773847807</v>
      </c>
      <c r="J17" s="930"/>
      <c r="K17" s="934">
        <f t="shared" si="1"/>
        <v>3732</v>
      </c>
      <c r="L17" s="1045">
        <f t="shared" si="2"/>
        <v>8.0737279335410186</v>
      </c>
    </row>
    <row r="18" spans="2:12" x14ac:dyDescent="0.35">
      <c r="B18" s="1145" t="s">
        <v>6</v>
      </c>
      <c r="D18" s="934">
        <f>'21solsaad'!D14</f>
        <v>75587</v>
      </c>
      <c r="E18" s="934">
        <f>'10pendResol'!H17</f>
        <v>10517</v>
      </c>
      <c r="F18" s="1045">
        <f>E18/$D18*100</f>
        <v>13.913768240570468</v>
      </c>
      <c r="G18" s="930"/>
      <c r="H18" s="934">
        <f>'10pendPrest'!H17</f>
        <v>7005</v>
      </c>
      <c r="I18" s="1045">
        <f t="shared" si="0"/>
        <v>39.978312977970553</v>
      </c>
      <c r="J18" s="930"/>
      <c r="K18" s="934">
        <f t="shared" si="1"/>
        <v>17522</v>
      </c>
      <c r="L18" s="1045">
        <f t="shared" si="2"/>
        <v>23.181234868429755</v>
      </c>
    </row>
    <row r="19" spans="2:12" x14ac:dyDescent="0.35">
      <c r="B19" s="1145" t="s">
        <v>5</v>
      </c>
      <c r="D19" s="934">
        <f>'21solsaad'!D15</f>
        <v>23597</v>
      </c>
      <c r="E19" s="934">
        <f>'10pendResol'!H18</f>
        <v>162</v>
      </c>
      <c r="F19" s="1045">
        <f t="shared" si="3"/>
        <v>0.68652794846802556</v>
      </c>
      <c r="G19" s="930"/>
      <c r="H19" s="934">
        <f>'10pendPrest'!H18</f>
        <v>139</v>
      </c>
      <c r="I19" s="1045">
        <f t="shared" si="0"/>
        <v>46.179401993355484</v>
      </c>
      <c r="J19" s="930"/>
      <c r="K19" s="934">
        <f t="shared" si="1"/>
        <v>301</v>
      </c>
      <c r="L19" s="1045">
        <f t="shared" si="2"/>
        <v>1.2755858795609611</v>
      </c>
    </row>
    <row r="20" spans="2:12" x14ac:dyDescent="0.35">
      <c r="B20" s="1145" t="s">
        <v>4</v>
      </c>
      <c r="D20" s="934">
        <f>'21solsaad'!D16</f>
        <v>160569</v>
      </c>
      <c r="E20" s="934">
        <f>'10pendResol'!H19</f>
        <v>144</v>
      </c>
      <c r="F20" s="1045">
        <f t="shared" si="3"/>
        <v>8.9681071688806679E-2</v>
      </c>
      <c r="G20" s="930"/>
      <c r="H20" s="934">
        <f>'10pendPrest'!H19</f>
        <v>50</v>
      </c>
      <c r="I20" s="1045">
        <f t="shared" si="0"/>
        <v>25.773195876288657</v>
      </c>
      <c r="J20" s="930"/>
      <c r="K20" s="934">
        <f t="shared" si="1"/>
        <v>194</v>
      </c>
      <c r="L20" s="1045">
        <f t="shared" si="2"/>
        <v>0.12082033269186455</v>
      </c>
    </row>
    <row r="21" spans="2:12" x14ac:dyDescent="0.35">
      <c r="B21" s="1145" t="s">
        <v>40</v>
      </c>
      <c r="D21" s="934">
        <f>'21solsaad'!D17</f>
        <v>99090</v>
      </c>
      <c r="E21" s="934">
        <f>'10pendResol'!H20</f>
        <v>358</v>
      </c>
      <c r="F21" s="1045">
        <f t="shared" si="3"/>
        <v>0.36128771823594713</v>
      </c>
      <c r="G21" s="930"/>
      <c r="H21" s="934">
        <f>'10pendPrest'!H20</f>
        <v>1385</v>
      </c>
      <c r="I21" s="1045">
        <f t="shared" si="0"/>
        <v>79.460699942627656</v>
      </c>
      <c r="J21" s="930"/>
      <c r="K21" s="934">
        <f t="shared" si="1"/>
        <v>1743</v>
      </c>
      <c r="L21" s="1045">
        <f t="shared" si="2"/>
        <v>1.7590069633666363</v>
      </c>
    </row>
    <row r="22" spans="2:12" x14ac:dyDescent="0.35">
      <c r="B22" s="1145" t="s">
        <v>41</v>
      </c>
      <c r="D22" s="934">
        <f>'21solsaad'!D18</f>
        <v>380731</v>
      </c>
      <c r="E22" s="934">
        <f>'10pendResol'!H21</f>
        <v>8402</v>
      </c>
      <c r="F22" s="1045">
        <f t="shared" si="3"/>
        <v>2.2068074309683214</v>
      </c>
      <c r="G22" s="930"/>
      <c r="H22" s="934">
        <f>'10pendPrest'!H21</f>
        <v>36153</v>
      </c>
      <c r="I22" s="1045">
        <f t="shared" si="0"/>
        <v>81.142408259454598</v>
      </c>
      <c r="J22" s="930"/>
      <c r="K22" s="934">
        <f t="shared" si="1"/>
        <v>44555</v>
      </c>
      <c r="L22" s="1045">
        <f t="shared" si="2"/>
        <v>11.702488108401996</v>
      </c>
    </row>
    <row r="23" spans="2:12" x14ac:dyDescent="0.35">
      <c r="B23" s="1145" t="s">
        <v>3</v>
      </c>
      <c r="D23" s="934">
        <f>'21solsaad'!D19</f>
        <v>216542</v>
      </c>
      <c r="E23" s="934">
        <f>'10pendResol'!H22</f>
        <v>11183</v>
      </c>
      <c r="F23" s="1045">
        <f t="shared" si="3"/>
        <v>5.1643561064366263</v>
      </c>
      <c r="G23" s="930"/>
      <c r="H23" s="934">
        <f>'10pendPrest'!H22</f>
        <v>5831</v>
      </c>
      <c r="I23" s="1045">
        <f t="shared" si="0"/>
        <v>34.271776184318796</v>
      </c>
      <c r="J23" s="930"/>
      <c r="K23" s="934">
        <f t="shared" si="1"/>
        <v>17014</v>
      </c>
      <c r="L23" s="1045">
        <f t="shared" si="2"/>
        <v>7.8571362599403356</v>
      </c>
    </row>
    <row r="24" spans="2:12" x14ac:dyDescent="0.35">
      <c r="B24" s="1145" t="s">
        <v>2</v>
      </c>
      <c r="D24" s="934">
        <f>'21solsaad'!D20</f>
        <v>59493</v>
      </c>
      <c r="E24" s="934">
        <f>'10pendResol'!H23</f>
        <v>286</v>
      </c>
      <c r="F24" s="1045">
        <f t="shared" si="3"/>
        <v>0.48072882523994426</v>
      </c>
      <c r="G24" s="930"/>
      <c r="H24" s="934">
        <f>'10pendPrest'!H23</f>
        <v>2619</v>
      </c>
      <c r="I24" s="1045">
        <f t="shared" si="0"/>
        <v>90.154905335628229</v>
      </c>
      <c r="J24" s="930"/>
      <c r="K24" s="934">
        <f t="shared" si="1"/>
        <v>2905</v>
      </c>
      <c r="L24" s="1045">
        <f t="shared" si="2"/>
        <v>4.8829274032239089</v>
      </c>
    </row>
    <row r="25" spans="2:12" x14ac:dyDescent="0.35">
      <c r="B25" s="1145" t="s">
        <v>35</v>
      </c>
      <c r="D25" s="934">
        <f>'21solsaad'!D21</f>
        <v>85172</v>
      </c>
      <c r="E25" s="934">
        <f>'10pendResol'!H24</f>
        <v>51</v>
      </c>
      <c r="F25" s="1045">
        <f t="shared" si="3"/>
        <v>5.9878833419433619E-2</v>
      </c>
      <c r="G25" s="930"/>
      <c r="H25" s="934">
        <f>'10pendPrest'!H24</f>
        <v>1245</v>
      </c>
      <c r="I25" s="1045">
        <f t="shared" si="0"/>
        <v>96.06481481481481</v>
      </c>
      <c r="J25" s="930"/>
      <c r="K25" s="934">
        <f t="shared" si="1"/>
        <v>1296</v>
      </c>
      <c r="L25" s="1045">
        <f t="shared" si="2"/>
        <v>1.521626825717372</v>
      </c>
    </row>
    <row r="26" spans="2:12" x14ac:dyDescent="0.35">
      <c r="B26" s="1145" t="s">
        <v>42</v>
      </c>
      <c r="D26" s="934">
        <f>'21solsaad'!D22</f>
        <v>257624</v>
      </c>
      <c r="E26" s="934">
        <f>'10pendResol'!H25</f>
        <v>69</v>
      </c>
      <c r="F26" s="1045">
        <f t="shared" si="3"/>
        <v>2.6783218954755768E-2</v>
      </c>
      <c r="G26" s="930"/>
      <c r="H26" s="934">
        <f>'10pendPrest'!H25</f>
        <v>12149</v>
      </c>
      <c r="I26" s="1045">
        <f t="shared" si="0"/>
        <v>99.435259453265672</v>
      </c>
      <c r="J26" s="930"/>
      <c r="K26" s="934">
        <f t="shared" si="1"/>
        <v>12218</v>
      </c>
      <c r="L26" s="1045">
        <f t="shared" si="2"/>
        <v>4.7425705679595067</v>
      </c>
    </row>
    <row r="27" spans="2:12" x14ac:dyDescent="0.35">
      <c r="B27" s="1145" t="s">
        <v>43</v>
      </c>
      <c r="D27" s="934">
        <f>'21solsaad'!D23</f>
        <v>67041</v>
      </c>
      <c r="E27" s="934">
        <f>'10pendResol'!H26</f>
        <v>5403</v>
      </c>
      <c r="F27" s="1045">
        <f t="shared" si="3"/>
        <v>8.0592473262630335</v>
      </c>
      <c r="G27" s="930"/>
      <c r="H27" s="934">
        <f>'10pendPrest'!H26</f>
        <v>6940</v>
      </c>
      <c r="I27" s="1045">
        <f t="shared" si="0"/>
        <v>56.226201085635587</v>
      </c>
      <c r="J27" s="930"/>
      <c r="K27" s="934">
        <f t="shared" si="1"/>
        <v>12343</v>
      </c>
      <c r="L27" s="1045">
        <f t="shared" si="2"/>
        <v>18.411121552482808</v>
      </c>
    </row>
    <row r="28" spans="2:12" x14ac:dyDescent="0.35">
      <c r="B28" s="1145" t="s">
        <v>44</v>
      </c>
      <c r="D28" s="934">
        <f>'21solsaad'!D24</f>
        <v>21196</v>
      </c>
      <c r="E28" s="934">
        <f>'10pendResol'!H27</f>
        <v>72</v>
      </c>
      <c r="F28" s="1045">
        <f t="shared" si="3"/>
        <v>0.33968673334591432</v>
      </c>
      <c r="G28" s="930"/>
      <c r="H28" s="934">
        <f>'10pendPrest'!H27</f>
        <v>236</v>
      </c>
      <c r="I28" s="1045">
        <f t="shared" si="0"/>
        <v>76.623376623376629</v>
      </c>
      <c r="J28" s="930"/>
      <c r="K28" s="934">
        <f t="shared" si="1"/>
        <v>308</v>
      </c>
      <c r="L28" s="1045">
        <f t="shared" si="2"/>
        <v>1.4531043593130779</v>
      </c>
    </row>
    <row r="29" spans="2:12" x14ac:dyDescent="0.35">
      <c r="B29" s="1145" t="s">
        <v>45</v>
      </c>
      <c r="D29" s="934">
        <f>'21solsaad'!D25</f>
        <v>117632</v>
      </c>
      <c r="E29" s="934">
        <f>'10pendResol'!H28</f>
        <v>148</v>
      </c>
      <c r="F29" s="1045">
        <f t="shared" si="3"/>
        <v>0.12581610446137106</v>
      </c>
      <c r="G29" s="930"/>
      <c r="H29" s="934">
        <f>'10pendPrest'!H28</f>
        <v>9787</v>
      </c>
      <c r="I29" s="1045">
        <f t="shared" si="0"/>
        <v>98.510317060895829</v>
      </c>
      <c r="J29" s="930"/>
      <c r="K29" s="934">
        <f t="shared" si="1"/>
        <v>9935</v>
      </c>
      <c r="L29" s="1045">
        <f t="shared" si="2"/>
        <v>8.4458310663764973</v>
      </c>
    </row>
    <row r="30" spans="2:12" x14ac:dyDescent="0.35">
      <c r="B30" s="1145" t="s">
        <v>46</v>
      </c>
      <c r="D30" s="934">
        <f>'21solsaad'!D26</f>
        <v>14780</v>
      </c>
      <c r="E30" s="934">
        <f>'10pendResol'!H29</f>
        <v>24</v>
      </c>
      <c r="F30" s="1045">
        <f t="shared" si="3"/>
        <v>0.16238159675236805</v>
      </c>
      <c r="G30" s="930"/>
      <c r="H30" s="934">
        <f>'10pendPrest'!H29</f>
        <v>140</v>
      </c>
      <c r="I30" s="1045">
        <f t="shared" si="0"/>
        <v>85.365853658536579</v>
      </c>
      <c r="J30" s="930"/>
      <c r="K30" s="934">
        <f t="shared" si="1"/>
        <v>164</v>
      </c>
      <c r="L30" s="1045">
        <f t="shared" si="2"/>
        <v>1.1096075778078485</v>
      </c>
    </row>
    <row r="31" spans="2:12" x14ac:dyDescent="0.35">
      <c r="B31" s="1146" t="s">
        <v>1</v>
      </c>
      <c r="D31" s="1132">
        <f>'21solsaad'!D27</f>
        <v>5608</v>
      </c>
      <c r="E31" s="1132">
        <f>'10pendResol'!H30</f>
        <v>49</v>
      </c>
      <c r="F31" s="1046">
        <f t="shared" si="3"/>
        <v>0.87375178316690449</v>
      </c>
      <c r="G31" s="930"/>
      <c r="H31" s="1132">
        <f>'10pendPrest'!H30</f>
        <v>212</v>
      </c>
      <c r="I31" s="1046">
        <f t="shared" si="0"/>
        <v>81.226053639846739</v>
      </c>
      <c r="J31" s="930"/>
      <c r="K31" s="1132">
        <f t="shared" si="1"/>
        <v>261</v>
      </c>
      <c r="L31" s="1046">
        <f t="shared" si="2"/>
        <v>4.6540656205420827</v>
      </c>
    </row>
    <row r="32" spans="2:12" x14ac:dyDescent="0.35">
      <c r="B32" s="1313" t="s">
        <v>0</v>
      </c>
      <c r="D32" s="1314">
        <f>SUM(D14:D31)</f>
        <v>2161156</v>
      </c>
      <c r="E32" s="1314">
        <f>SUM(E14:E31)</f>
        <v>78149</v>
      </c>
      <c r="F32" s="1303">
        <f>E32/$D32*100</f>
        <v>3.6160739900312615</v>
      </c>
      <c r="G32" s="1281"/>
      <c r="H32" s="1314">
        <f>SUM(H14:H31)</f>
        <v>105404</v>
      </c>
      <c r="I32" s="1303">
        <f t="shared" si="0"/>
        <v>57.424286173475778</v>
      </c>
      <c r="J32" s="1281"/>
      <c r="K32" s="1314">
        <f>SUM(K14:K31)</f>
        <v>183553</v>
      </c>
      <c r="L32" s="1303">
        <f t="shared" si="2"/>
        <v>8.4932785971952036</v>
      </c>
    </row>
    <row r="34" spans="2:2" x14ac:dyDescent="0.35">
      <c r="B34" s="1135" t="s">
        <v>282</v>
      </c>
    </row>
  </sheetData>
  <mergeCells count="7">
    <mergeCell ref="B6:L6"/>
    <mergeCell ref="B7:L7"/>
    <mergeCell ref="D9:D12"/>
    <mergeCell ref="B9:B13"/>
    <mergeCell ref="K9:L12"/>
    <mergeCell ref="E9:F12"/>
    <mergeCell ref="H9:I12"/>
  </mergeCells>
  <printOptions horizontalCentered="1"/>
  <pageMargins left="0" right="0" top="0.43307086614173229" bottom="0.43307086614173229" header="0" footer="0"/>
  <pageSetup paperSize="9" scale="97" orientation="landscape" horizontalDpi="300" verticalDpi="300" r:id="rId1"/>
  <headerFooter alignWithMargins="0"/>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Hoja81">
    <pageSetUpPr fitToPage="1"/>
  </sheetPr>
  <dimension ref="A1:Q34"/>
  <sheetViews>
    <sheetView zoomScaleNormal="100" workbookViewId="0"/>
  </sheetViews>
  <sheetFormatPr baseColWidth="10" defaultRowHeight="12.5" x14ac:dyDescent="0.25"/>
  <cols>
    <col min="1" max="1" width="4.26953125" customWidth="1"/>
    <col min="2" max="2" width="7.26953125" customWidth="1"/>
    <col min="3" max="3" width="10.81640625" bestFit="1" customWidth="1"/>
    <col min="4" max="4" width="9.54296875" customWidth="1"/>
    <col min="5" max="5" width="10.81640625" bestFit="1" customWidth="1"/>
    <col min="6" max="6" width="11.7265625" customWidth="1"/>
    <col min="7" max="7" width="10.81640625" bestFit="1" customWidth="1"/>
    <col min="9" max="9" width="28.1796875" customWidth="1"/>
    <col min="10" max="10" width="7" customWidth="1"/>
    <col min="11" max="11" width="10.81640625" customWidth="1"/>
    <col min="12" max="12" width="7" customWidth="1"/>
  </cols>
  <sheetData>
    <row r="1" spans="1:17" s="96" customFormat="1" x14ac:dyDescent="0.25"/>
    <row r="2" spans="1:17" s="96" customFormat="1" x14ac:dyDescent="0.25"/>
    <row r="3" spans="1:17" s="96" customFormat="1" x14ac:dyDescent="0.25"/>
    <row r="4" spans="1:17" s="96" customFormat="1" x14ac:dyDescent="0.25"/>
    <row r="5" spans="1:17" s="96" customFormat="1" ht="16.5" customHeight="1" x14ac:dyDescent="0.25"/>
    <row r="6" spans="1:17" s="4" customFormat="1" ht="24.75" customHeight="1" x14ac:dyDescent="0.25">
      <c r="A6" s="97"/>
      <c r="B6" s="1499" t="s">
        <v>462</v>
      </c>
      <c r="C6" s="1499"/>
      <c r="D6" s="1499"/>
      <c r="E6" s="1499"/>
      <c r="F6" s="1499"/>
      <c r="G6" s="1499"/>
      <c r="H6" s="1499"/>
      <c r="I6" s="1499"/>
      <c r="J6" s="1499"/>
      <c r="K6" s="1499"/>
      <c r="L6" s="1499"/>
      <c r="M6" s="1499"/>
      <c r="N6" s="1499"/>
      <c r="O6" s="99"/>
    </row>
    <row r="7" spans="1:17" s="4" customFormat="1" ht="11.25" customHeight="1" x14ac:dyDescent="0.25">
      <c r="A7" s="97"/>
      <c r="B7" s="1499"/>
      <c r="C7" s="1499"/>
      <c r="D7" s="1499"/>
      <c r="E7" s="1499"/>
      <c r="F7" s="1499"/>
      <c r="G7" s="1499"/>
      <c r="H7" s="1499"/>
      <c r="I7" s="1499"/>
      <c r="J7" s="1499"/>
      <c r="K7" s="1499"/>
      <c r="L7" s="1499"/>
      <c r="M7" s="1499"/>
      <c r="N7" s="1499"/>
      <c r="O7" s="99"/>
    </row>
    <row r="8" spans="1:17" s="4" customFormat="1" ht="15.75" customHeight="1" x14ac:dyDescent="0.25">
      <c r="A8" s="97"/>
      <c r="B8" s="1638" t="s">
        <v>491</v>
      </c>
      <c r="C8" s="1638"/>
      <c r="D8" s="1638"/>
      <c r="E8" s="1638"/>
      <c r="F8" s="1638"/>
      <c r="G8" s="1638"/>
      <c r="H8" s="1638"/>
      <c r="I8" s="1638"/>
      <c r="J8" s="1638"/>
      <c r="K8" s="1638"/>
      <c r="L8" s="1638"/>
      <c r="M8" s="1638"/>
      <c r="N8" s="1638"/>
      <c r="O8" s="112"/>
      <c r="P8" s="112"/>
      <c r="Q8" s="112"/>
    </row>
    <row r="9" spans="1:17" s="96" customFormat="1" ht="6" customHeight="1" x14ac:dyDescent="0.25">
      <c r="A9" s="98"/>
      <c r="B9"/>
      <c r="C9"/>
      <c r="D9"/>
      <c r="E9"/>
      <c r="F9"/>
      <c r="G9"/>
      <c r="H9"/>
      <c r="I9"/>
      <c r="J9"/>
      <c r="K9"/>
      <c r="L9"/>
      <c r="M9"/>
      <c r="N9"/>
      <c r="O9"/>
      <c r="P9"/>
      <c r="Q9"/>
    </row>
    <row r="10" spans="1:17" s="100" customFormat="1" x14ac:dyDescent="0.25"/>
    <row r="11" spans="1:17" s="100" customFormat="1" x14ac:dyDescent="0.25">
      <c r="C11" s="1692" t="s">
        <v>0</v>
      </c>
      <c r="D11" s="1692"/>
      <c r="E11" s="1692"/>
      <c r="L11" s="100">
        <v>1</v>
      </c>
      <c r="M11" s="100">
        <v>3</v>
      </c>
      <c r="N11" s="100">
        <v>4</v>
      </c>
      <c r="O11" s="100">
        <v>5</v>
      </c>
      <c r="P11" s="100">
        <v>6</v>
      </c>
    </row>
    <row r="12" spans="1:17" s="100" customFormat="1" ht="14.5" x14ac:dyDescent="0.35">
      <c r="C12" s="100" t="s">
        <v>210</v>
      </c>
      <c r="D12" s="100" t="s">
        <v>97</v>
      </c>
      <c r="E12" s="100" t="s">
        <v>98</v>
      </c>
      <c r="F12" s="100" t="s">
        <v>99</v>
      </c>
      <c r="G12" s="100" t="s">
        <v>100</v>
      </c>
      <c r="I12" s="101"/>
      <c r="J12" s="101"/>
      <c r="K12" s="101" t="s">
        <v>101</v>
      </c>
      <c r="L12" s="100" t="s">
        <v>102</v>
      </c>
      <c r="M12" s="100" t="s">
        <v>103</v>
      </c>
      <c r="N12" s="100" t="s">
        <v>104</v>
      </c>
      <c r="O12" s="100" t="s">
        <v>105</v>
      </c>
      <c r="P12" s="100" t="s">
        <v>106</v>
      </c>
      <c r="Q12" s="100" t="s">
        <v>107</v>
      </c>
    </row>
    <row r="13" spans="1:17" s="100" customFormat="1" ht="14.5" x14ac:dyDescent="0.35">
      <c r="B13" s="100" t="s">
        <v>8</v>
      </c>
      <c r="C13" s="102">
        <v>310615</v>
      </c>
      <c r="D13" s="102">
        <v>291702</v>
      </c>
      <c r="E13" s="102">
        <v>18913</v>
      </c>
      <c r="F13" s="103">
        <v>0.93911111826537674</v>
      </c>
      <c r="G13" s="103">
        <v>6.088888173462325E-2</v>
      </c>
      <c r="I13" s="101">
        <v>10</v>
      </c>
      <c r="J13" s="101">
        <v>1</v>
      </c>
      <c r="K13" s="101">
        <v>8</v>
      </c>
      <c r="L13" s="100" t="s">
        <v>4</v>
      </c>
      <c r="M13" s="102">
        <v>125746</v>
      </c>
      <c r="N13" s="102">
        <v>172</v>
      </c>
      <c r="O13" s="103">
        <f t="shared" ref="O13:P28" si="0">INDEX($B$13:$G$32,$K13,O$11)</f>
        <v>0.99863403167140519</v>
      </c>
      <c r="P13" s="103">
        <f t="shared" si="0"/>
        <v>1.3659683285947998E-3</v>
      </c>
      <c r="Q13" s="103">
        <f>$F$32</f>
        <v>0.923897459953545</v>
      </c>
    </row>
    <row r="14" spans="1:17" s="100" customFormat="1" ht="14.5" x14ac:dyDescent="0.35">
      <c r="B14" s="100" t="s">
        <v>7</v>
      </c>
      <c r="C14" s="102">
        <v>44939</v>
      </c>
      <c r="D14" s="102">
        <v>44856</v>
      </c>
      <c r="E14" s="102">
        <v>83</v>
      </c>
      <c r="F14" s="103">
        <v>0.99815305191481785</v>
      </c>
      <c r="G14" s="103">
        <v>1.8469480851821358E-3</v>
      </c>
      <c r="I14" s="101">
        <v>2</v>
      </c>
      <c r="J14" s="101">
        <v>2</v>
      </c>
      <c r="K14" s="101">
        <v>2</v>
      </c>
      <c r="L14" s="100" t="s">
        <v>7</v>
      </c>
      <c r="M14" s="102">
        <v>44856</v>
      </c>
      <c r="N14" s="102">
        <v>83</v>
      </c>
      <c r="O14" s="103">
        <f t="shared" si="0"/>
        <v>0.99815305191481785</v>
      </c>
      <c r="P14" s="103">
        <f t="shared" si="0"/>
        <v>1.8469480851821358E-3</v>
      </c>
      <c r="Q14" s="103">
        <f t="shared" ref="Q14:Q32" si="1">$F$32</f>
        <v>0.923897459953545</v>
      </c>
    </row>
    <row r="15" spans="1:17" s="100" customFormat="1" ht="14.5" x14ac:dyDescent="0.35">
      <c r="B15" s="100" t="s">
        <v>37</v>
      </c>
      <c r="C15" s="102">
        <v>33361</v>
      </c>
      <c r="D15" s="102">
        <v>32810</v>
      </c>
      <c r="E15" s="102">
        <v>551</v>
      </c>
      <c r="F15" s="103">
        <v>0.98348370852192679</v>
      </c>
      <c r="G15" s="103">
        <v>1.6516291478073198E-2</v>
      </c>
      <c r="I15" s="101">
        <v>4</v>
      </c>
      <c r="J15" s="101">
        <v>3</v>
      </c>
      <c r="K15" s="101">
        <v>13</v>
      </c>
      <c r="L15" s="100" t="s">
        <v>35</v>
      </c>
      <c r="M15" s="102">
        <v>77075</v>
      </c>
      <c r="N15" s="102">
        <v>1265</v>
      </c>
      <c r="O15" s="103">
        <f t="shared" si="0"/>
        <v>0.98385243809037526</v>
      </c>
      <c r="P15" s="103">
        <f t="shared" si="0"/>
        <v>1.6147561909624714E-2</v>
      </c>
      <c r="Q15" s="103">
        <f t="shared" si="1"/>
        <v>0.923897459953545</v>
      </c>
    </row>
    <row r="16" spans="1:17" s="100" customFormat="1" ht="14.5" x14ac:dyDescent="0.35">
      <c r="B16" s="100" t="s">
        <v>38</v>
      </c>
      <c r="C16" s="102">
        <v>35553</v>
      </c>
      <c r="D16" s="102">
        <v>31849</v>
      </c>
      <c r="E16" s="102">
        <v>3704</v>
      </c>
      <c r="F16" s="103">
        <v>0.89581751188366665</v>
      </c>
      <c r="G16" s="103">
        <v>0.10418248811633336</v>
      </c>
      <c r="I16" s="101">
        <v>14</v>
      </c>
      <c r="J16" s="101">
        <v>4</v>
      </c>
      <c r="K16" s="101">
        <v>3</v>
      </c>
      <c r="L16" s="100" t="s">
        <v>37</v>
      </c>
      <c r="M16" s="102">
        <v>32810</v>
      </c>
      <c r="N16" s="102">
        <v>551</v>
      </c>
      <c r="O16" s="103">
        <f t="shared" si="0"/>
        <v>0.98348370852192679</v>
      </c>
      <c r="P16" s="103">
        <f t="shared" si="0"/>
        <v>1.6516291478073198E-2</v>
      </c>
      <c r="Q16" s="103">
        <f t="shared" si="1"/>
        <v>0.923897459953545</v>
      </c>
    </row>
    <row r="17" spans="2:17" s="100" customFormat="1" ht="14.5" x14ac:dyDescent="0.35">
      <c r="B17" s="100" t="s">
        <v>6</v>
      </c>
      <c r="C17" s="102">
        <v>51827</v>
      </c>
      <c r="D17" s="102">
        <v>44273</v>
      </c>
      <c r="E17" s="102">
        <v>7554</v>
      </c>
      <c r="F17" s="103">
        <v>0.85424585640689221</v>
      </c>
      <c r="G17" s="103">
        <v>0.14575414359310784</v>
      </c>
      <c r="I17" s="101">
        <v>18</v>
      </c>
      <c r="J17" s="101">
        <v>5</v>
      </c>
      <c r="K17" s="101">
        <v>6</v>
      </c>
      <c r="L17" s="100" t="s">
        <v>5</v>
      </c>
      <c r="M17" s="102">
        <v>18285</v>
      </c>
      <c r="N17" s="102">
        <v>316</v>
      </c>
      <c r="O17" s="103">
        <f t="shared" si="0"/>
        <v>0.98301166603946022</v>
      </c>
      <c r="P17" s="103">
        <f t="shared" si="0"/>
        <v>1.6988333960539757E-2</v>
      </c>
      <c r="Q17" s="103">
        <f t="shared" si="1"/>
        <v>0.923897459953545</v>
      </c>
    </row>
    <row r="18" spans="2:17" s="100" customFormat="1" ht="14.5" x14ac:dyDescent="0.35">
      <c r="B18" s="100" t="s">
        <v>5</v>
      </c>
      <c r="C18" s="102">
        <v>18601</v>
      </c>
      <c r="D18" s="102">
        <v>18285</v>
      </c>
      <c r="E18" s="102">
        <v>316</v>
      </c>
      <c r="F18" s="103">
        <v>0.98301166603946022</v>
      </c>
      <c r="G18" s="103">
        <v>1.6988333960539757E-2</v>
      </c>
      <c r="I18" s="101">
        <v>5</v>
      </c>
      <c r="J18" s="101">
        <v>6</v>
      </c>
      <c r="K18" s="101">
        <v>17</v>
      </c>
      <c r="L18" s="100" t="s">
        <v>44</v>
      </c>
      <c r="M18" s="102">
        <v>16137</v>
      </c>
      <c r="N18" s="102">
        <v>381</v>
      </c>
      <c r="O18" s="103">
        <f t="shared" si="0"/>
        <v>0.97693425354159102</v>
      </c>
      <c r="P18" s="103">
        <f t="shared" si="0"/>
        <v>2.3065746458409007E-2</v>
      </c>
      <c r="Q18" s="103">
        <f t="shared" si="1"/>
        <v>0.923897459953545</v>
      </c>
    </row>
    <row r="19" spans="2:17" s="100" customFormat="1" ht="14.5" x14ac:dyDescent="0.35">
      <c r="B19" s="100" t="s">
        <v>40</v>
      </c>
      <c r="C19" s="102">
        <v>79674</v>
      </c>
      <c r="D19" s="102">
        <v>76774</v>
      </c>
      <c r="E19" s="102">
        <v>2900</v>
      </c>
      <c r="F19" s="103">
        <v>0.96360167683309483</v>
      </c>
      <c r="G19" s="103">
        <v>3.6398323166905139E-2</v>
      </c>
      <c r="I19" s="101">
        <v>8</v>
      </c>
      <c r="J19" s="101">
        <v>7</v>
      </c>
      <c r="K19" s="101">
        <v>10</v>
      </c>
      <c r="L19" s="100" t="s">
        <v>39</v>
      </c>
      <c r="M19" s="102">
        <v>1619</v>
      </c>
      <c r="N19" s="102">
        <v>51</v>
      </c>
      <c r="O19" s="103">
        <f t="shared" si="0"/>
        <v>0.96946107784431135</v>
      </c>
      <c r="P19" s="103">
        <f t="shared" si="0"/>
        <v>3.0538922155688621E-2</v>
      </c>
      <c r="Q19" s="103">
        <f t="shared" si="1"/>
        <v>0.923897459953545</v>
      </c>
    </row>
    <row r="20" spans="2:17" s="100" customFormat="1" ht="14.5" x14ac:dyDescent="0.35">
      <c r="B20" s="100" t="s">
        <v>4</v>
      </c>
      <c r="C20" s="102">
        <v>125918</v>
      </c>
      <c r="D20" s="102">
        <v>125746</v>
      </c>
      <c r="E20" s="102">
        <v>172</v>
      </c>
      <c r="F20" s="103">
        <v>0.99863403167140519</v>
      </c>
      <c r="G20" s="103">
        <v>1.3659683285947998E-3</v>
      </c>
      <c r="I20" s="101">
        <v>1</v>
      </c>
      <c r="J20" s="101">
        <v>8</v>
      </c>
      <c r="K20" s="101">
        <v>7</v>
      </c>
      <c r="L20" s="100" t="s">
        <v>40</v>
      </c>
      <c r="M20" s="102">
        <v>76774</v>
      </c>
      <c r="N20" s="102">
        <v>2900</v>
      </c>
      <c r="O20" s="103">
        <f t="shared" si="0"/>
        <v>0.96360167683309483</v>
      </c>
      <c r="P20" s="103">
        <f t="shared" si="0"/>
        <v>3.6398323166905139E-2</v>
      </c>
      <c r="Q20" s="103">
        <f t="shared" si="1"/>
        <v>0.923897459953545</v>
      </c>
    </row>
    <row r="21" spans="2:17" s="100" customFormat="1" ht="14.5" x14ac:dyDescent="0.35">
      <c r="B21" s="100" t="s">
        <v>41</v>
      </c>
      <c r="C21" s="102">
        <v>266813</v>
      </c>
      <c r="D21" s="102">
        <v>227099</v>
      </c>
      <c r="E21" s="102">
        <v>39714</v>
      </c>
      <c r="F21" s="103">
        <v>0.85115417914419467</v>
      </c>
      <c r="G21" s="103">
        <v>0.14884582085580539</v>
      </c>
      <c r="I21" s="101">
        <v>19</v>
      </c>
      <c r="J21" s="101">
        <v>9</v>
      </c>
      <c r="K21" s="101">
        <v>11</v>
      </c>
      <c r="L21" s="100" t="s">
        <v>3</v>
      </c>
      <c r="M21" s="102">
        <v>163267</v>
      </c>
      <c r="N21" s="102">
        <v>8282</v>
      </c>
      <c r="O21" s="103">
        <f t="shared" si="0"/>
        <v>0.95172224845379449</v>
      </c>
      <c r="P21" s="103">
        <f t="shared" si="0"/>
        <v>4.8277751546205457E-2</v>
      </c>
      <c r="Q21" s="103">
        <f t="shared" si="1"/>
        <v>0.923897459953545</v>
      </c>
    </row>
    <row r="22" spans="2:17" s="100" customFormat="1" ht="14.5" x14ac:dyDescent="0.35">
      <c r="B22" s="100" t="s">
        <v>39</v>
      </c>
      <c r="C22" s="102">
        <v>1670</v>
      </c>
      <c r="D22" s="102">
        <v>1619</v>
      </c>
      <c r="E22" s="102">
        <v>51</v>
      </c>
      <c r="F22" s="103">
        <v>0.96946107784431135</v>
      </c>
      <c r="G22" s="103">
        <v>3.0538922155688621E-2</v>
      </c>
      <c r="I22" s="101">
        <v>7</v>
      </c>
      <c r="J22" s="101">
        <v>10</v>
      </c>
      <c r="K22" s="101">
        <v>1</v>
      </c>
      <c r="L22" s="100" t="s">
        <v>8</v>
      </c>
      <c r="M22" s="102">
        <v>291702</v>
      </c>
      <c r="N22" s="102">
        <v>18913</v>
      </c>
      <c r="O22" s="103">
        <f t="shared" si="0"/>
        <v>0.93911111826537674</v>
      </c>
      <c r="P22" s="103">
        <f t="shared" si="0"/>
        <v>6.088888173462325E-2</v>
      </c>
      <c r="Q22" s="103">
        <f t="shared" si="1"/>
        <v>0.923897459953545</v>
      </c>
    </row>
    <row r="23" spans="2:17" s="100" customFormat="1" ht="14.5" x14ac:dyDescent="0.35">
      <c r="B23" s="100" t="s">
        <v>3</v>
      </c>
      <c r="C23" s="102">
        <v>171549</v>
      </c>
      <c r="D23" s="102">
        <v>163267</v>
      </c>
      <c r="E23" s="102">
        <v>8282</v>
      </c>
      <c r="F23" s="103">
        <v>0.95172224845379449</v>
      </c>
      <c r="G23" s="103">
        <v>4.8277751546205457E-2</v>
      </c>
      <c r="I23" s="101">
        <v>9</v>
      </c>
      <c r="J23" s="101">
        <v>11</v>
      </c>
      <c r="K23" s="101">
        <v>14</v>
      </c>
      <c r="L23" s="100" t="s">
        <v>42</v>
      </c>
      <c r="M23" s="102">
        <v>189638</v>
      </c>
      <c r="N23" s="102">
        <v>13056</v>
      </c>
      <c r="O23" s="103">
        <f t="shared" si="0"/>
        <v>0.93558763456244387</v>
      </c>
      <c r="P23" s="103">
        <f t="shared" si="0"/>
        <v>6.4412365437556116E-2</v>
      </c>
      <c r="Q23" s="103">
        <f t="shared" si="1"/>
        <v>0.923897459953545</v>
      </c>
    </row>
    <row r="24" spans="2:17" s="100" customFormat="1" ht="14.5" x14ac:dyDescent="0.35">
      <c r="B24" s="100" t="s">
        <v>2</v>
      </c>
      <c r="C24" s="102">
        <v>41208</v>
      </c>
      <c r="D24" s="102">
        <v>37195</v>
      </c>
      <c r="E24" s="102">
        <v>4013</v>
      </c>
      <c r="F24" s="103">
        <v>0.902615996893807</v>
      </c>
      <c r="G24" s="103">
        <v>9.7384003106192968E-2</v>
      </c>
      <c r="I24" s="101">
        <v>13</v>
      </c>
      <c r="J24" s="101">
        <v>12</v>
      </c>
      <c r="K24" s="101">
        <v>20</v>
      </c>
      <c r="L24" s="100" t="s">
        <v>108</v>
      </c>
      <c r="M24" s="102">
        <v>1504725</v>
      </c>
      <c r="N24" s="102">
        <v>123946</v>
      </c>
      <c r="O24" s="103">
        <f t="shared" si="0"/>
        <v>0.923897459953545</v>
      </c>
      <c r="P24" s="103">
        <f t="shared" si="0"/>
        <v>7.6102540046455058E-2</v>
      </c>
      <c r="Q24" s="103">
        <f t="shared" si="1"/>
        <v>0.923897459953545</v>
      </c>
    </row>
    <row r="25" spans="2:17" s="100" customFormat="1" ht="14.5" x14ac:dyDescent="0.35">
      <c r="B25" s="100" t="s">
        <v>35</v>
      </c>
      <c r="C25" s="102">
        <v>78340</v>
      </c>
      <c r="D25" s="102">
        <v>77075</v>
      </c>
      <c r="E25" s="102">
        <v>1265</v>
      </c>
      <c r="F25" s="103">
        <v>0.98385243809037526</v>
      </c>
      <c r="G25" s="103">
        <v>1.6147561909624714E-2</v>
      </c>
      <c r="I25" s="101">
        <v>3</v>
      </c>
      <c r="J25" s="101">
        <v>13</v>
      </c>
      <c r="K25" s="101">
        <v>12</v>
      </c>
      <c r="L25" s="100" t="s">
        <v>2</v>
      </c>
      <c r="M25" s="102">
        <v>37195</v>
      </c>
      <c r="N25" s="102">
        <v>4013</v>
      </c>
      <c r="O25" s="103">
        <f t="shared" si="0"/>
        <v>0.902615996893807</v>
      </c>
      <c r="P25" s="103">
        <f t="shared" si="0"/>
        <v>9.7384003106192968E-2</v>
      </c>
      <c r="Q25" s="103">
        <f t="shared" si="1"/>
        <v>0.923897459953545</v>
      </c>
    </row>
    <row r="26" spans="2:17" s="100" customFormat="1" ht="14.5" x14ac:dyDescent="0.35">
      <c r="B26" s="100" t="s">
        <v>42</v>
      </c>
      <c r="C26" s="102">
        <v>202694</v>
      </c>
      <c r="D26" s="102">
        <v>189638</v>
      </c>
      <c r="E26" s="102">
        <v>13056</v>
      </c>
      <c r="F26" s="103">
        <v>0.93558763456244387</v>
      </c>
      <c r="G26" s="103">
        <v>6.4412365437556116E-2</v>
      </c>
      <c r="I26" s="101">
        <v>11</v>
      </c>
      <c r="J26" s="101">
        <v>14</v>
      </c>
      <c r="K26" s="101">
        <v>4</v>
      </c>
      <c r="L26" s="100" t="s">
        <v>38</v>
      </c>
      <c r="M26" s="102">
        <v>31849</v>
      </c>
      <c r="N26" s="102">
        <v>3704</v>
      </c>
      <c r="O26" s="103">
        <f t="shared" si="0"/>
        <v>0.89581751188366665</v>
      </c>
      <c r="P26" s="103">
        <f t="shared" si="0"/>
        <v>0.10418248811633336</v>
      </c>
      <c r="Q26" s="103">
        <f t="shared" si="1"/>
        <v>0.923897459953545</v>
      </c>
    </row>
    <row r="27" spans="2:17" s="100" customFormat="1" ht="14.5" x14ac:dyDescent="0.35">
      <c r="B27" s="100" t="s">
        <v>47</v>
      </c>
      <c r="C27" s="102">
        <v>2314</v>
      </c>
      <c r="D27" s="102">
        <v>2071</v>
      </c>
      <c r="E27" s="102">
        <v>243</v>
      </c>
      <c r="F27" s="103">
        <v>0.89498703543647362</v>
      </c>
      <c r="G27" s="103">
        <v>0.10501296456352636</v>
      </c>
      <c r="I27" s="101">
        <v>15</v>
      </c>
      <c r="J27" s="101">
        <v>15</v>
      </c>
      <c r="K27" s="101">
        <v>15</v>
      </c>
      <c r="L27" s="100" t="s">
        <v>47</v>
      </c>
      <c r="M27" s="102">
        <v>2071</v>
      </c>
      <c r="N27" s="102">
        <v>243</v>
      </c>
      <c r="O27" s="103">
        <f t="shared" si="0"/>
        <v>0.89498703543647362</v>
      </c>
      <c r="P27" s="103">
        <f t="shared" si="0"/>
        <v>0.10501296456352636</v>
      </c>
      <c r="Q27" s="103">
        <f t="shared" si="1"/>
        <v>0.923897459953545</v>
      </c>
    </row>
    <row r="28" spans="2:17" s="100" customFormat="1" ht="14.5" x14ac:dyDescent="0.35">
      <c r="B28" s="100" t="s">
        <v>43</v>
      </c>
      <c r="C28" s="102">
        <v>51411</v>
      </c>
      <c r="D28" s="102">
        <v>44420</v>
      </c>
      <c r="E28" s="102">
        <v>6991</v>
      </c>
      <c r="F28" s="103">
        <v>0.86401742817684934</v>
      </c>
      <c r="G28" s="103">
        <v>0.13598257182315068</v>
      </c>
      <c r="I28" s="101">
        <v>17</v>
      </c>
      <c r="J28" s="101">
        <v>16</v>
      </c>
      <c r="K28" s="101">
        <v>19</v>
      </c>
      <c r="L28" s="100" t="s">
        <v>46</v>
      </c>
      <c r="M28" s="102">
        <v>9320</v>
      </c>
      <c r="N28" s="102">
        <v>1219</v>
      </c>
      <c r="O28" s="103">
        <f t="shared" si="0"/>
        <v>0.8843343770756239</v>
      </c>
      <c r="P28" s="103">
        <f t="shared" si="0"/>
        <v>0.11566562292437613</v>
      </c>
      <c r="Q28" s="103">
        <f t="shared" si="1"/>
        <v>0.923897459953545</v>
      </c>
    </row>
    <row r="29" spans="2:17" s="100" customFormat="1" ht="14.5" x14ac:dyDescent="0.35">
      <c r="B29" s="100" t="s">
        <v>44</v>
      </c>
      <c r="C29" s="102">
        <v>16518</v>
      </c>
      <c r="D29" s="102">
        <v>16137</v>
      </c>
      <c r="E29" s="102">
        <v>381</v>
      </c>
      <c r="F29" s="103">
        <v>0.97693425354159102</v>
      </c>
      <c r="G29" s="103">
        <v>2.3065746458409007E-2</v>
      </c>
      <c r="I29" s="101">
        <v>6</v>
      </c>
      <c r="J29" s="101">
        <v>17</v>
      </c>
      <c r="K29" s="101">
        <v>16</v>
      </c>
      <c r="L29" s="100" t="s">
        <v>43</v>
      </c>
      <c r="M29" s="102">
        <v>44420</v>
      </c>
      <c r="N29" s="102">
        <v>6991</v>
      </c>
      <c r="O29" s="103">
        <f t="shared" ref="O29:P32" si="2">INDEX($B$13:$G$32,$K29,O$11)</f>
        <v>0.86401742817684934</v>
      </c>
      <c r="P29" s="103">
        <f t="shared" si="2"/>
        <v>0.13598257182315068</v>
      </c>
      <c r="Q29" s="103">
        <f t="shared" si="1"/>
        <v>0.923897459953545</v>
      </c>
    </row>
    <row r="30" spans="2:17" s="100" customFormat="1" ht="14.5" x14ac:dyDescent="0.35">
      <c r="B30" s="100" t="s">
        <v>45</v>
      </c>
      <c r="C30" s="102">
        <v>85127</v>
      </c>
      <c r="D30" s="102">
        <v>70589</v>
      </c>
      <c r="E30" s="102">
        <v>14538</v>
      </c>
      <c r="F30" s="103">
        <v>0.82921987148613252</v>
      </c>
      <c r="G30" s="103">
        <v>0.17078012851386751</v>
      </c>
      <c r="I30" s="101">
        <v>20</v>
      </c>
      <c r="J30" s="101">
        <v>18</v>
      </c>
      <c r="K30" s="101">
        <v>5</v>
      </c>
      <c r="L30" s="100" t="s">
        <v>6</v>
      </c>
      <c r="M30" s="102">
        <v>44273</v>
      </c>
      <c r="N30" s="102">
        <v>7554</v>
      </c>
      <c r="O30" s="103">
        <f t="shared" si="2"/>
        <v>0.85424585640689221</v>
      </c>
      <c r="P30" s="103">
        <f t="shared" si="2"/>
        <v>0.14575414359310784</v>
      </c>
      <c r="Q30" s="103">
        <f t="shared" si="1"/>
        <v>0.923897459953545</v>
      </c>
    </row>
    <row r="31" spans="2:17" s="100" customFormat="1" ht="14.5" x14ac:dyDescent="0.35">
      <c r="B31" s="100" t="s">
        <v>46</v>
      </c>
      <c r="C31" s="102">
        <v>10539</v>
      </c>
      <c r="D31" s="102">
        <v>9320</v>
      </c>
      <c r="E31" s="102">
        <v>1219</v>
      </c>
      <c r="F31" s="103">
        <v>0.8843343770756239</v>
      </c>
      <c r="G31" s="103">
        <v>0.11566562292437613</v>
      </c>
      <c r="I31" s="101">
        <v>16</v>
      </c>
      <c r="J31" s="101">
        <v>19</v>
      </c>
      <c r="K31" s="101">
        <v>9</v>
      </c>
      <c r="L31" s="100" t="s">
        <v>41</v>
      </c>
      <c r="M31" s="102">
        <v>227099</v>
      </c>
      <c r="N31" s="102">
        <v>39714</v>
      </c>
      <c r="O31" s="103">
        <f t="shared" si="2"/>
        <v>0.85115417914419467</v>
      </c>
      <c r="P31" s="103">
        <f t="shared" si="2"/>
        <v>0.14884582085580539</v>
      </c>
      <c r="Q31" s="103">
        <f t="shared" si="1"/>
        <v>0.923897459953545</v>
      </c>
    </row>
    <row r="32" spans="2:17" s="100" customFormat="1" ht="14.5" x14ac:dyDescent="0.35">
      <c r="B32" s="104" t="s">
        <v>108</v>
      </c>
      <c r="C32" s="105">
        <v>1628671</v>
      </c>
      <c r="D32" s="105">
        <v>1504725</v>
      </c>
      <c r="E32" s="105">
        <v>123946</v>
      </c>
      <c r="F32" s="106">
        <v>0.923897459953545</v>
      </c>
      <c r="G32" s="106">
        <v>7.6102540046455058E-2</v>
      </c>
      <c r="I32" s="101">
        <v>12</v>
      </c>
      <c r="J32" s="101">
        <v>20</v>
      </c>
      <c r="K32" s="101">
        <v>18</v>
      </c>
      <c r="L32" s="100" t="s">
        <v>45</v>
      </c>
      <c r="M32" s="102">
        <v>70589</v>
      </c>
      <c r="N32" s="102">
        <v>14538</v>
      </c>
      <c r="O32" s="103">
        <f t="shared" si="2"/>
        <v>0.82921987148613252</v>
      </c>
      <c r="P32" s="103">
        <f t="shared" si="2"/>
        <v>0.17078012851386751</v>
      </c>
      <c r="Q32" s="103">
        <f t="shared" si="1"/>
        <v>0.923897459953545</v>
      </c>
    </row>
    <row r="33" spans="9:16" s="95" customFormat="1" ht="14.5" x14ac:dyDescent="0.35">
      <c r="I33" s="113"/>
      <c r="J33" s="113"/>
      <c r="K33" s="113"/>
      <c r="M33" s="114"/>
      <c r="N33" s="114"/>
      <c r="O33" s="115"/>
      <c r="P33" s="115"/>
    </row>
    <row r="34" spans="9:16" s="95" customFormat="1" x14ac:dyDescent="0.25"/>
  </sheetData>
  <mergeCells count="3">
    <mergeCell ref="B6:N7"/>
    <mergeCell ref="B8:N8"/>
    <mergeCell ref="C11:E11"/>
  </mergeCells>
  <printOptions horizontalCentered="1"/>
  <pageMargins left="0" right="0" top="0.43307086614173229" bottom="0.43307086614173229" header="0" footer="0"/>
  <pageSetup paperSize="9" scale="90" orientation="landscape" horizontalDpi="300" verticalDpi="300" r:id="rId1"/>
  <headerFooter alignWithMargins="0"/>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Hoja82">
    <pageSetUpPr fitToPage="1"/>
  </sheetPr>
  <dimension ref="A1:Q34"/>
  <sheetViews>
    <sheetView zoomScaleNormal="100" workbookViewId="0"/>
  </sheetViews>
  <sheetFormatPr baseColWidth="10" defaultColWidth="11.453125" defaultRowHeight="14.5" x14ac:dyDescent="0.35"/>
  <cols>
    <col min="1" max="1" width="4.26953125" style="666" customWidth="1"/>
    <col min="2" max="2" width="7.26953125" style="666" customWidth="1"/>
    <col min="3" max="3" width="10.81640625" style="666" bestFit="1" customWidth="1"/>
    <col min="4" max="4" width="9.54296875" style="666" customWidth="1"/>
    <col min="5" max="5" width="10.81640625" style="666" bestFit="1" customWidth="1"/>
    <col min="6" max="6" width="11.7265625" style="666" customWidth="1"/>
    <col min="7" max="7" width="10.81640625" style="666" bestFit="1" customWidth="1"/>
    <col min="8" max="8" width="11.453125" style="666"/>
    <col min="9" max="9" width="28.1796875" style="666" customWidth="1"/>
    <col min="10" max="10" width="7" style="666" customWidth="1"/>
    <col min="11" max="11" width="10.81640625" style="666" customWidth="1"/>
    <col min="12" max="12" width="7" style="666" customWidth="1"/>
    <col min="13" max="16384" width="11.453125" style="666"/>
  </cols>
  <sheetData>
    <row r="1" spans="1:17" s="700" customFormat="1" x14ac:dyDescent="0.35"/>
    <row r="2" spans="1:17" s="700" customFormat="1" x14ac:dyDescent="0.35"/>
    <row r="3" spans="1:17" s="700" customFormat="1" x14ac:dyDescent="0.35"/>
    <row r="4" spans="1:17" s="700" customFormat="1" x14ac:dyDescent="0.35"/>
    <row r="5" spans="1:17" s="700" customFormat="1" ht="16.5" customHeight="1" x14ac:dyDescent="0.35"/>
    <row r="6" spans="1:17" s="621" customFormat="1" ht="24.75" customHeight="1" x14ac:dyDescent="0.25">
      <c r="A6" s="1015"/>
      <c r="B6" s="1499" t="s">
        <v>463</v>
      </c>
      <c r="C6" s="1499"/>
      <c r="D6" s="1499"/>
      <c r="E6" s="1499"/>
      <c r="F6" s="1499"/>
      <c r="G6" s="1499"/>
      <c r="H6" s="1499"/>
      <c r="I6" s="1499"/>
      <c r="J6" s="1499"/>
      <c r="K6" s="1499"/>
      <c r="L6" s="1499"/>
      <c r="M6" s="1499"/>
      <c r="N6" s="1499"/>
      <c r="O6" s="1016"/>
    </row>
    <row r="7" spans="1:17" s="621" customFormat="1" ht="24.75" customHeight="1" x14ac:dyDescent="0.25">
      <c r="A7" s="1015"/>
      <c r="B7" s="1499"/>
      <c r="C7" s="1499"/>
      <c r="D7" s="1499"/>
      <c r="E7" s="1499"/>
      <c r="F7" s="1499"/>
      <c r="G7" s="1499"/>
      <c r="H7" s="1499"/>
      <c r="I7" s="1499"/>
      <c r="J7" s="1499"/>
      <c r="K7" s="1499"/>
      <c r="L7" s="1499"/>
      <c r="M7" s="1499"/>
      <c r="N7" s="1499"/>
      <c r="O7" s="1016"/>
    </row>
    <row r="8" spans="1:17" s="621" customFormat="1" ht="15.75" customHeight="1" x14ac:dyDescent="0.25">
      <c r="A8" s="1015"/>
      <c r="B8" s="1638" t="s">
        <v>491</v>
      </c>
      <c r="C8" s="1638"/>
      <c r="D8" s="1638"/>
      <c r="E8" s="1638"/>
      <c r="F8" s="1638"/>
      <c r="G8" s="1638"/>
      <c r="H8" s="1638"/>
      <c r="I8" s="1638"/>
      <c r="J8" s="1638"/>
      <c r="K8" s="1638"/>
      <c r="L8" s="1638"/>
      <c r="M8" s="1638"/>
      <c r="N8" s="1638"/>
    </row>
    <row r="9" spans="1:17" s="700" customFormat="1" ht="6" customHeight="1" x14ac:dyDescent="0.35">
      <c r="A9" s="1018"/>
      <c r="B9" s="1018"/>
      <c r="C9" s="1018"/>
      <c r="D9" s="1018"/>
      <c r="E9" s="1018"/>
      <c r="F9" s="1018"/>
      <c r="G9" s="1018"/>
      <c r="H9" s="1018"/>
      <c r="I9" s="1018"/>
      <c r="J9" s="1018"/>
      <c r="K9" s="1018"/>
      <c r="L9" s="1018"/>
    </row>
    <row r="10" spans="1:17" s="113" customFormat="1" x14ac:dyDescent="0.35"/>
    <row r="11" spans="1:17" s="101" customFormat="1" x14ac:dyDescent="0.35">
      <c r="C11" s="1639" t="s">
        <v>32</v>
      </c>
      <c r="D11" s="1639"/>
      <c r="E11" s="1639"/>
      <c r="L11" s="101">
        <v>1</v>
      </c>
      <c r="M11" s="101">
        <v>3</v>
      </c>
      <c r="N11" s="101">
        <v>4</v>
      </c>
      <c r="O11" s="101">
        <v>5</v>
      </c>
      <c r="P11" s="101">
        <v>6</v>
      </c>
    </row>
    <row r="12" spans="1:17" s="101" customFormat="1" x14ac:dyDescent="0.35">
      <c r="C12" s="101" t="s">
        <v>210</v>
      </c>
      <c r="D12" s="101" t="s">
        <v>97</v>
      </c>
      <c r="E12" s="101" t="s">
        <v>98</v>
      </c>
      <c r="F12" s="101" t="s">
        <v>99</v>
      </c>
      <c r="G12" s="101" t="s">
        <v>100</v>
      </c>
      <c r="K12" s="101" t="s">
        <v>101</v>
      </c>
      <c r="L12" s="101" t="s">
        <v>102</v>
      </c>
      <c r="M12" s="101" t="s">
        <v>103</v>
      </c>
      <c r="N12" s="101" t="s">
        <v>104</v>
      </c>
      <c r="O12" s="101" t="s">
        <v>105</v>
      </c>
      <c r="P12" s="101" t="s">
        <v>106</v>
      </c>
      <c r="Q12" s="101" t="s">
        <v>107</v>
      </c>
    </row>
    <row r="13" spans="1:17" s="101" customFormat="1" x14ac:dyDescent="0.35">
      <c r="B13" s="101" t="s">
        <v>8</v>
      </c>
      <c r="C13" s="1019">
        <v>76848</v>
      </c>
      <c r="D13" s="1019">
        <v>74480</v>
      </c>
      <c r="E13" s="1019">
        <v>2368</v>
      </c>
      <c r="F13" s="1020">
        <v>0.96918592546325211</v>
      </c>
      <c r="G13" s="1020">
        <v>3.0814074536747865E-2</v>
      </c>
      <c r="I13" s="101">
        <v>10</v>
      </c>
      <c r="J13" s="101">
        <v>1</v>
      </c>
      <c r="K13" s="101">
        <v>2</v>
      </c>
      <c r="L13" s="101" t="s">
        <v>7</v>
      </c>
      <c r="M13" s="1019">
        <v>13222</v>
      </c>
      <c r="N13" s="1019">
        <v>9</v>
      </c>
      <c r="O13" s="1020">
        <v>0.99931977930617488</v>
      </c>
      <c r="P13" s="1020">
        <v>6.8022069382510765E-4</v>
      </c>
      <c r="Q13" s="1020">
        <v>0.95729370935366398</v>
      </c>
    </row>
    <row r="14" spans="1:17" s="101" customFormat="1" x14ac:dyDescent="0.35">
      <c r="B14" s="101" t="s">
        <v>7</v>
      </c>
      <c r="C14" s="1019">
        <v>13231</v>
      </c>
      <c r="D14" s="1019">
        <v>13222</v>
      </c>
      <c r="E14" s="1019">
        <v>9</v>
      </c>
      <c r="F14" s="1020">
        <v>0.99931977930617488</v>
      </c>
      <c r="G14" s="1020">
        <v>6.8022069382510765E-4</v>
      </c>
      <c r="I14" s="101">
        <v>1</v>
      </c>
      <c r="J14" s="101">
        <v>2</v>
      </c>
      <c r="K14" s="101">
        <v>8</v>
      </c>
      <c r="L14" s="101" t="s">
        <v>4</v>
      </c>
      <c r="M14" s="1019">
        <v>35075</v>
      </c>
      <c r="N14" s="1019">
        <v>37</v>
      </c>
      <c r="O14" s="1020">
        <v>0.99894622920938714</v>
      </c>
      <c r="P14" s="1020">
        <v>1.0537707906128958E-3</v>
      </c>
      <c r="Q14" s="1020">
        <v>0.95729370935366398</v>
      </c>
    </row>
    <row r="15" spans="1:17" s="101" customFormat="1" x14ac:dyDescent="0.35">
      <c r="B15" s="101" t="s">
        <v>37</v>
      </c>
      <c r="C15" s="1019">
        <v>7943</v>
      </c>
      <c r="D15" s="1019">
        <v>7870</v>
      </c>
      <c r="E15" s="1019">
        <v>73</v>
      </c>
      <c r="F15" s="1020">
        <v>0.99080951781442783</v>
      </c>
      <c r="G15" s="1020">
        <v>9.1904821855722015E-3</v>
      </c>
      <c r="I15" s="101">
        <v>4</v>
      </c>
      <c r="J15" s="101">
        <v>3</v>
      </c>
      <c r="K15" s="101">
        <v>13</v>
      </c>
      <c r="L15" s="101" t="s">
        <v>35</v>
      </c>
      <c r="M15" s="1019">
        <v>25890</v>
      </c>
      <c r="N15" s="1019">
        <v>77</v>
      </c>
      <c r="O15" s="1020">
        <v>0.99703469788577814</v>
      </c>
      <c r="P15" s="1020">
        <v>2.9653021142218971E-3</v>
      </c>
      <c r="Q15" s="1020">
        <v>0.95729370935366398</v>
      </c>
    </row>
    <row r="16" spans="1:17" s="101" customFormat="1" x14ac:dyDescent="0.35">
      <c r="B16" s="101" t="s">
        <v>38</v>
      </c>
      <c r="C16" s="1019">
        <v>8607</v>
      </c>
      <c r="D16" s="1019">
        <v>8009</v>
      </c>
      <c r="E16" s="1019">
        <v>598</v>
      </c>
      <c r="F16" s="1020">
        <v>0.93052166840943418</v>
      </c>
      <c r="G16" s="1020">
        <v>6.9478331590565823E-2</v>
      </c>
      <c r="I16" s="101">
        <v>16</v>
      </c>
      <c r="J16" s="101">
        <v>4</v>
      </c>
      <c r="K16" s="101">
        <v>3</v>
      </c>
      <c r="L16" s="101" t="s">
        <v>37</v>
      </c>
      <c r="M16" s="1019">
        <v>7870</v>
      </c>
      <c r="N16" s="1019">
        <v>73</v>
      </c>
      <c r="O16" s="1020">
        <v>0.99080951781442783</v>
      </c>
      <c r="P16" s="1020">
        <v>9.1904821855722015E-3</v>
      </c>
      <c r="Q16" s="1020">
        <v>0.95729370935366398</v>
      </c>
    </row>
    <row r="17" spans="2:17" s="101" customFormat="1" x14ac:dyDescent="0.35">
      <c r="B17" s="101" t="s">
        <v>6</v>
      </c>
      <c r="C17" s="1019">
        <v>17145</v>
      </c>
      <c r="D17" s="1019">
        <v>14936</v>
      </c>
      <c r="E17" s="1019">
        <v>2209</v>
      </c>
      <c r="F17" s="1020">
        <v>0.87115777194517352</v>
      </c>
      <c r="G17" s="1020">
        <v>0.12884222805482648</v>
      </c>
      <c r="I17" s="101">
        <v>19</v>
      </c>
      <c r="J17" s="101">
        <v>5</v>
      </c>
      <c r="K17" s="101">
        <v>6</v>
      </c>
      <c r="L17" s="101" t="s">
        <v>5</v>
      </c>
      <c r="M17" s="1019">
        <v>5338</v>
      </c>
      <c r="N17" s="1019">
        <v>54</v>
      </c>
      <c r="O17" s="1020">
        <v>0.98998516320474772</v>
      </c>
      <c r="P17" s="1020">
        <v>1.0014836795252226E-2</v>
      </c>
      <c r="Q17" s="1020">
        <v>0.95729370935366398</v>
      </c>
    </row>
    <row r="18" spans="2:17" s="101" customFormat="1" x14ac:dyDescent="0.35">
      <c r="B18" s="101" t="s">
        <v>5</v>
      </c>
      <c r="C18" s="1019">
        <v>5392</v>
      </c>
      <c r="D18" s="1019">
        <v>5338</v>
      </c>
      <c r="E18" s="1019">
        <v>54</v>
      </c>
      <c r="F18" s="1020">
        <v>0.98998516320474772</v>
      </c>
      <c r="G18" s="1020">
        <v>1.0014836795252226E-2</v>
      </c>
      <c r="I18" s="101">
        <v>5</v>
      </c>
      <c r="J18" s="101">
        <v>6</v>
      </c>
      <c r="K18" s="101">
        <v>17</v>
      </c>
      <c r="L18" s="101" t="s">
        <v>44</v>
      </c>
      <c r="M18" s="1019">
        <v>3236</v>
      </c>
      <c r="N18" s="1019">
        <v>51</v>
      </c>
      <c r="O18" s="1020">
        <v>0.98448433221782783</v>
      </c>
      <c r="P18" s="1020">
        <v>1.5515667782172194E-2</v>
      </c>
      <c r="Q18" s="1020">
        <v>0.95729370935366398</v>
      </c>
    </row>
    <row r="19" spans="2:17" s="101" customFormat="1" x14ac:dyDescent="0.35">
      <c r="B19" s="101" t="s">
        <v>40</v>
      </c>
      <c r="C19" s="1019">
        <v>23726</v>
      </c>
      <c r="D19" s="1019">
        <v>23176</v>
      </c>
      <c r="E19" s="1019">
        <v>550</v>
      </c>
      <c r="F19" s="1020">
        <v>0.97681867992919158</v>
      </c>
      <c r="G19" s="1020">
        <v>2.3181320070808396E-2</v>
      </c>
      <c r="I19" s="101">
        <v>8</v>
      </c>
      <c r="J19" s="101">
        <v>7</v>
      </c>
      <c r="K19" s="101">
        <v>10</v>
      </c>
      <c r="L19" s="101" t="s">
        <v>39</v>
      </c>
      <c r="M19" s="1019">
        <v>424</v>
      </c>
      <c r="N19" s="1019">
        <v>7</v>
      </c>
      <c r="O19" s="1020">
        <v>0.98375870069605564</v>
      </c>
      <c r="P19" s="1020">
        <v>1.6241299303944315E-2</v>
      </c>
      <c r="Q19" s="1020">
        <v>0.95729370935366398</v>
      </c>
    </row>
    <row r="20" spans="2:17" s="101" customFormat="1" x14ac:dyDescent="0.35">
      <c r="B20" s="101" t="s">
        <v>4</v>
      </c>
      <c r="C20" s="1019">
        <v>35112</v>
      </c>
      <c r="D20" s="1019">
        <v>35075</v>
      </c>
      <c r="E20" s="1019">
        <v>37</v>
      </c>
      <c r="F20" s="1020">
        <v>0.99894622920938714</v>
      </c>
      <c r="G20" s="1020">
        <v>1.0537707906128958E-3</v>
      </c>
      <c r="I20" s="101">
        <v>2</v>
      </c>
      <c r="J20" s="101">
        <v>8</v>
      </c>
      <c r="K20" s="101">
        <v>7</v>
      </c>
      <c r="L20" s="101" t="s">
        <v>40</v>
      </c>
      <c r="M20" s="1019">
        <v>23176</v>
      </c>
      <c r="N20" s="1019">
        <v>550</v>
      </c>
      <c r="O20" s="1020">
        <v>0.97681867992919158</v>
      </c>
      <c r="P20" s="1020">
        <v>2.3181320070808396E-2</v>
      </c>
      <c r="Q20" s="1020">
        <v>0.95729370935366398</v>
      </c>
    </row>
    <row r="21" spans="2:17" s="101" customFormat="1" x14ac:dyDescent="0.35">
      <c r="B21" s="101" t="s">
        <v>41</v>
      </c>
      <c r="C21" s="1019">
        <v>49592</v>
      </c>
      <c r="D21" s="1019">
        <v>45728</v>
      </c>
      <c r="E21" s="1019">
        <v>3864</v>
      </c>
      <c r="F21" s="1020">
        <v>0.92208420713018224</v>
      </c>
      <c r="G21" s="1020">
        <v>7.7915792869817715E-2</v>
      </c>
      <c r="I21" s="101">
        <v>17</v>
      </c>
      <c r="J21" s="101">
        <v>9</v>
      </c>
      <c r="K21" s="101">
        <v>14</v>
      </c>
      <c r="L21" s="101" t="s">
        <v>42</v>
      </c>
      <c r="M21" s="1019">
        <v>63179</v>
      </c>
      <c r="N21" s="1019">
        <v>1585</v>
      </c>
      <c r="O21" s="1020">
        <v>0.97552652708294729</v>
      </c>
      <c r="P21" s="1020">
        <v>2.4473472917052683E-2</v>
      </c>
      <c r="Q21" s="1020">
        <v>0.95729370935366398</v>
      </c>
    </row>
    <row r="22" spans="2:17" s="101" customFormat="1" x14ac:dyDescent="0.35">
      <c r="B22" s="101" t="s">
        <v>39</v>
      </c>
      <c r="C22" s="1019">
        <v>431</v>
      </c>
      <c r="D22" s="1019">
        <v>424</v>
      </c>
      <c r="E22" s="1019">
        <v>7</v>
      </c>
      <c r="F22" s="1020">
        <v>0.98375870069605564</v>
      </c>
      <c r="G22" s="1020">
        <v>1.6241299303944315E-2</v>
      </c>
      <c r="I22" s="101">
        <v>7</v>
      </c>
      <c r="J22" s="101">
        <v>10</v>
      </c>
      <c r="K22" s="101">
        <v>1</v>
      </c>
      <c r="L22" s="101" t="s">
        <v>8</v>
      </c>
      <c r="M22" s="1019">
        <v>74480</v>
      </c>
      <c r="N22" s="1019">
        <v>2368</v>
      </c>
      <c r="O22" s="1020">
        <v>0.96918592546325211</v>
      </c>
      <c r="P22" s="1020">
        <v>3.0814074536747865E-2</v>
      </c>
      <c r="Q22" s="1020">
        <v>0.95729370935366398</v>
      </c>
    </row>
    <row r="23" spans="2:17" s="101" customFormat="1" x14ac:dyDescent="0.35">
      <c r="B23" s="101" t="s">
        <v>3</v>
      </c>
      <c r="C23" s="1019">
        <v>48217</v>
      </c>
      <c r="D23" s="1019">
        <v>46329</v>
      </c>
      <c r="E23" s="1019">
        <v>1888</v>
      </c>
      <c r="F23" s="1020">
        <v>0.96084368583694546</v>
      </c>
      <c r="G23" s="1020">
        <v>3.9156314163054526E-2</v>
      </c>
      <c r="I23" s="101">
        <v>11</v>
      </c>
      <c r="J23" s="101">
        <v>11</v>
      </c>
      <c r="K23" s="101">
        <v>11</v>
      </c>
      <c r="L23" s="101" t="s">
        <v>3</v>
      </c>
      <c r="M23" s="1019">
        <v>46329</v>
      </c>
      <c r="N23" s="1019">
        <v>1888</v>
      </c>
      <c r="O23" s="1020">
        <v>0.96084368583694546</v>
      </c>
      <c r="P23" s="1020">
        <v>3.9156314163054526E-2</v>
      </c>
      <c r="Q23" s="1020">
        <v>0.95729370935366398</v>
      </c>
    </row>
    <row r="24" spans="2:17" s="101" customFormat="1" x14ac:dyDescent="0.35">
      <c r="B24" s="101" t="s">
        <v>2</v>
      </c>
      <c r="C24" s="1019">
        <v>13333</v>
      </c>
      <c r="D24" s="1019">
        <v>12574</v>
      </c>
      <c r="E24" s="1019">
        <v>759</v>
      </c>
      <c r="F24" s="1020">
        <v>0.94307357683942095</v>
      </c>
      <c r="G24" s="1020">
        <v>5.6926423160579012E-2</v>
      </c>
      <c r="I24" s="101">
        <v>13</v>
      </c>
      <c r="J24" s="101">
        <v>12</v>
      </c>
      <c r="K24" s="101">
        <v>20</v>
      </c>
      <c r="L24" s="101" t="s">
        <v>108</v>
      </c>
      <c r="M24" s="1019">
        <v>413481</v>
      </c>
      <c r="N24" s="1019">
        <v>18446</v>
      </c>
      <c r="O24" s="1020">
        <v>0.95729370935366398</v>
      </c>
      <c r="P24" s="1020">
        <v>4.2706290646336069E-2</v>
      </c>
      <c r="Q24" s="1020">
        <v>0.95729370935366398</v>
      </c>
    </row>
    <row r="25" spans="2:17" s="101" customFormat="1" x14ac:dyDescent="0.35">
      <c r="B25" s="101" t="s">
        <v>35</v>
      </c>
      <c r="C25" s="1019">
        <v>25967</v>
      </c>
      <c r="D25" s="1019">
        <v>25890</v>
      </c>
      <c r="E25" s="1019">
        <v>77</v>
      </c>
      <c r="F25" s="1020">
        <v>0.99703469788577814</v>
      </c>
      <c r="G25" s="1020">
        <v>2.9653021142218971E-3</v>
      </c>
      <c r="I25" s="101">
        <v>3</v>
      </c>
      <c r="J25" s="101">
        <v>13</v>
      </c>
      <c r="K25" s="101">
        <v>12</v>
      </c>
      <c r="L25" s="101" t="s">
        <v>2</v>
      </c>
      <c r="M25" s="1019">
        <v>12574</v>
      </c>
      <c r="N25" s="1019">
        <v>759</v>
      </c>
      <c r="O25" s="1020">
        <v>0.94307357683942095</v>
      </c>
      <c r="P25" s="1020">
        <v>5.6926423160579012E-2</v>
      </c>
      <c r="Q25" s="1020">
        <v>0.95729370935366398</v>
      </c>
    </row>
    <row r="26" spans="2:17" s="101" customFormat="1" x14ac:dyDescent="0.35">
      <c r="B26" s="101" t="s">
        <v>42</v>
      </c>
      <c r="C26" s="1019">
        <v>64764</v>
      </c>
      <c r="D26" s="1019">
        <v>63179</v>
      </c>
      <c r="E26" s="1019">
        <v>1585</v>
      </c>
      <c r="F26" s="1020">
        <v>0.97552652708294729</v>
      </c>
      <c r="G26" s="1020">
        <v>2.4473472917052683E-2</v>
      </c>
      <c r="I26" s="101">
        <v>9</v>
      </c>
      <c r="J26" s="101">
        <v>14</v>
      </c>
      <c r="K26" s="101">
        <v>19</v>
      </c>
      <c r="L26" s="101" t="s">
        <v>46</v>
      </c>
      <c r="M26" s="1019">
        <v>2333</v>
      </c>
      <c r="N26" s="1019">
        <v>158</v>
      </c>
      <c r="O26" s="1020">
        <v>0.93657165796868724</v>
      </c>
      <c r="P26" s="1020">
        <v>6.3428342031312729E-2</v>
      </c>
      <c r="Q26" s="1020">
        <v>0.95729370935366398</v>
      </c>
    </row>
    <row r="27" spans="2:17" s="101" customFormat="1" x14ac:dyDescent="0.35">
      <c r="B27" s="101" t="s">
        <v>47</v>
      </c>
      <c r="C27" s="1019">
        <v>819</v>
      </c>
      <c r="D27" s="1019">
        <v>764</v>
      </c>
      <c r="E27" s="1019">
        <v>55</v>
      </c>
      <c r="F27" s="1020">
        <v>0.93284493284493286</v>
      </c>
      <c r="G27" s="1020">
        <v>6.7155067155067152E-2</v>
      </c>
      <c r="I27" s="101">
        <v>15</v>
      </c>
      <c r="J27" s="101">
        <v>15</v>
      </c>
      <c r="K27" s="101">
        <v>15</v>
      </c>
      <c r="L27" s="101" t="s">
        <v>47</v>
      </c>
      <c r="M27" s="1019">
        <v>764</v>
      </c>
      <c r="N27" s="1019">
        <v>55</v>
      </c>
      <c r="O27" s="1020">
        <v>0.93284493284493286</v>
      </c>
      <c r="P27" s="1020">
        <v>6.7155067155067152E-2</v>
      </c>
      <c r="Q27" s="1020">
        <v>0.95729370935366398</v>
      </c>
    </row>
    <row r="28" spans="2:17" s="101" customFormat="1" x14ac:dyDescent="0.35">
      <c r="B28" s="101" t="s">
        <v>43</v>
      </c>
      <c r="C28" s="1019">
        <v>15073</v>
      </c>
      <c r="D28" s="1019">
        <v>13593</v>
      </c>
      <c r="E28" s="1019">
        <v>1480</v>
      </c>
      <c r="F28" s="1020">
        <v>0.90181118556359052</v>
      </c>
      <c r="G28" s="1020">
        <v>9.8188814436409477E-2</v>
      </c>
      <c r="I28" s="101">
        <v>18</v>
      </c>
      <c r="J28" s="101">
        <v>16</v>
      </c>
      <c r="K28" s="101">
        <v>4</v>
      </c>
      <c r="L28" s="101" t="s">
        <v>38</v>
      </c>
      <c r="M28" s="1019">
        <v>8009</v>
      </c>
      <c r="N28" s="1019">
        <v>598</v>
      </c>
      <c r="O28" s="1020">
        <v>0.93052166840943418</v>
      </c>
      <c r="P28" s="1020">
        <v>6.9478331590565823E-2</v>
      </c>
      <c r="Q28" s="1020">
        <v>0.95729370935366398</v>
      </c>
    </row>
    <row r="29" spans="2:17" s="101" customFormat="1" x14ac:dyDescent="0.35">
      <c r="B29" s="101" t="s">
        <v>44</v>
      </c>
      <c r="C29" s="1019">
        <v>3287</v>
      </c>
      <c r="D29" s="1019">
        <v>3236</v>
      </c>
      <c r="E29" s="1019">
        <v>51</v>
      </c>
      <c r="F29" s="1020">
        <v>0.98448433221782783</v>
      </c>
      <c r="G29" s="1020">
        <v>1.5515667782172194E-2</v>
      </c>
      <c r="I29" s="101">
        <v>6</v>
      </c>
      <c r="J29" s="101">
        <v>17</v>
      </c>
      <c r="K29" s="101">
        <v>9</v>
      </c>
      <c r="L29" s="101" t="s">
        <v>41</v>
      </c>
      <c r="M29" s="1019">
        <v>45728</v>
      </c>
      <c r="N29" s="1019">
        <v>3864</v>
      </c>
      <c r="O29" s="1020">
        <v>0.92208420713018224</v>
      </c>
      <c r="P29" s="1020">
        <v>7.7915792869817715E-2</v>
      </c>
      <c r="Q29" s="1020">
        <v>0.95729370935366398</v>
      </c>
    </row>
    <row r="30" spans="2:17" s="101" customFormat="1" x14ac:dyDescent="0.35">
      <c r="B30" s="101" t="s">
        <v>45</v>
      </c>
      <c r="C30" s="1019">
        <v>19949</v>
      </c>
      <c r="D30" s="1019">
        <v>17325</v>
      </c>
      <c r="E30" s="1019">
        <v>2624</v>
      </c>
      <c r="F30" s="1020">
        <v>0.86846458469096199</v>
      </c>
      <c r="G30" s="1020">
        <v>0.13153541530903803</v>
      </c>
      <c r="I30" s="101">
        <v>20</v>
      </c>
      <c r="J30" s="101">
        <v>18</v>
      </c>
      <c r="K30" s="101">
        <v>16</v>
      </c>
      <c r="L30" s="101" t="s">
        <v>43</v>
      </c>
      <c r="M30" s="1019">
        <v>13593</v>
      </c>
      <c r="N30" s="1019">
        <v>1480</v>
      </c>
      <c r="O30" s="1020">
        <v>0.90181118556359052</v>
      </c>
      <c r="P30" s="1020">
        <v>9.8188814436409477E-2</v>
      </c>
      <c r="Q30" s="1020">
        <v>0.95729370935366398</v>
      </c>
    </row>
    <row r="31" spans="2:17" s="101" customFormat="1" x14ac:dyDescent="0.35">
      <c r="B31" s="101" t="s">
        <v>46</v>
      </c>
      <c r="C31" s="1019">
        <v>2491</v>
      </c>
      <c r="D31" s="1019">
        <v>2333</v>
      </c>
      <c r="E31" s="1019">
        <v>158</v>
      </c>
      <c r="F31" s="1020">
        <v>0.93657165796868724</v>
      </c>
      <c r="G31" s="1020">
        <v>6.3428342031312729E-2</v>
      </c>
      <c r="I31" s="101">
        <v>14</v>
      </c>
      <c r="J31" s="101">
        <v>19</v>
      </c>
      <c r="K31" s="101">
        <v>5</v>
      </c>
      <c r="L31" s="101" t="s">
        <v>6</v>
      </c>
      <c r="M31" s="1019">
        <v>14936</v>
      </c>
      <c r="N31" s="1019">
        <v>2209</v>
      </c>
      <c r="O31" s="1020">
        <v>0.87115777194517352</v>
      </c>
      <c r="P31" s="1020">
        <v>0.12884222805482648</v>
      </c>
      <c r="Q31" s="1020">
        <v>0.95729370935366398</v>
      </c>
    </row>
    <row r="32" spans="2:17" s="101" customFormat="1" x14ac:dyDescent="0.35">
      <c r="B32" s="104" t="s">
        <v>108</v>
      </c>
      <c r="C32" s="105">
        <v>431927</v>
      </c>
      <c r="D32" s="105">
        <v>413481</v>
      </c>
      <c r="E32" s="105">
        <v>18446</v>
      </c>
      <c r="F32" s="106">
        <v>0.95729370935366398</v>
      </c>
      <c r="G32" s="106">
        <v>4.2706290646336069E-2</v>
      </c>
      <c r="I32" s="101">
        <v>12</v>
      </c>
      <c r="J32" s="101">
        <v>20</v>
      </c>
      <c r="K32" s="101">
        <v>18</v>
      </c>
      <c r="L32" s="101" t="s">
        <v>45</v>
      </c>
      <c r="M32" s="1019">
        <v>17325</v>
      </c>
      <c r="N32" s="1019">
        <v>2624</v>
      </c>
      <c r="O32" s="1020">
        <v>0.86846458469096199</v>
      </c>
      <c r="P32" s="1020">
        <v>0.13153541530903803</v>
      </c>
      <c r="Q32" s="1020">
        <v>0.95729370935366398</v>
      </c>
    </row>
    <row r="33" spans="13:16" s="113" customFormat="1" x14ac:dyDescent="0.35">
      <c r="M33" s="1150"/>
      <c r="N33" s="1150"/>
      <c r="O33" s="1151"/>
      <c r="P33" s="1151"/>
    </row>
    <row r="34" spans="13:16" s="113" customFormat="1" x14ac:dyDescent="0.35"/>
  </sheetData>
  <mergeCells count="3">
    <mergeCell ref="B6:N7"/>
    <mergeCell ref="B8:N8"/>
    <mergeCell ref="C11:E11"/>
  </mergeCells>
  <printOptions horizontalCentered="1"/>
  <pageMargins left="0" right="0" top="0.43307086614173229" bottom="0.43307086614173229" header="0" footer="0"/>
  <pageSetup paperSize="9" scale="85" orientation="landscape" horizontalDpi="300" verticalDpi="300" r:id="rId1"/>
  <headerFooter alignWithMargins="0"/>
  <rowBreaks count="1" manualBreakCount="1">
    <brk id="42" max="1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112">
    <tabColor theme="0"/>
    <pageSetUpPr fitToPage="1"/>
  </sheetPr>
  <dimension ref="A1:AB28"/>
  <sheetViews>
    <sheetView zoomScaleNormal="100" workbookViewId="0"/>
  </sheetViews>
  <sheetFormatPr baseColWidth="10" defaultColWidth="11.453125" defaultRowHeight="14.5" x14ac:dyDescent="0.35"/>
  <cols>
    <col min="1" max="1" width="1.81640625" style="220" customWidth="1"/>
    <col min="2" max="2" width="24.54296875" style="220" customWidth="1"/>
    <col min="3" max="3" width="1" style="220" customWidth="1"/>
    <col min="4" max="10" width="10.81640625" style="220" customWidth="1"/>
    <col min="11" max="11" width="7.1796875" style="220" customWidth="1"/>
    <col min="12" max="12" width="1.1796875" style="220" customWidth="1"/>
    <col min="13" max="13" width="7.1796875" style="220" customWidth="1"/>
    <col min="14" max="14" width="7.7265625" style="220" customWidth="1"/>
    <col min="15" max="22" width="8.26953125" style="220" customWidth="1"/>
    <col min="23" max="24" width="7.7265625" style="220" customWidth="1"/>
    <col min="25" max="25" width="11.453125" style="220" customWidth="1"/>
    <col min="26" max="26" width="11.453125" style="220"/>
    <col min="27" max="27" width="11.81640625" style="220" bestFit="1" customWidth="1"/>
    <col min="28" max="16384" width="11.453125" style="220"/>
  </cols>
  <sheetData>
    <row r="1" spans="1:26" x14ac:dyDescent="0.35">
      <c r="A1" s="219"/>
      <c r="B1" s="219"/>
      <c r="J1" s="221"/>
      <c r="K1" s="221"/>
    </row>
    <row r="2" spans="1:26" ht="48.75" customHeight="1" x14ac:dyDescent="0.35">
      <c r="A2" s="219"/>
      <c r="B2" s="219"/>
      <c r="J2" s="221"/>
      <c r="K2" s="221"/>
    </row>
    <row r="3" spans="1:26" ht="24" customHeight="1" x14ac:dyDescent="0.35">
      <c r="A3" s="219"/>
      <c r="B3" s="1367" t="s">
        <v>370</v>
      </c>
      <c r="C3" s="1367"/>
      <c r="D3" s="1367"/>
      <c r="E3" s="1367"/>
      <c r="F3" s="1367"/>
      <c r="G3" s="1367"/>
      <c r="H3" s="1367"/>
      <c r="I3" s="1367"/>
      <c r="J3" s="1367"/>
      <c r="K3" s="1367"/>
      <c r="L3" s="1367"/>
      <c r="M3" s="1367"/>
      <c r="N3" s="1367"/>
      <c r="O3" s="1367"/>
      <c r="P3" s="1367"/>
      <c r="Q3" s="1367"/>
      <c r="R3" s="1367"/>
      <c r="S3" s="1367"/>
      <c r="T3" s="1367"/>
      <c r="U3" s="1367"/>
      <c r="V3" s="1367"/>
      <c r="W3" s="1367"/>
    </row>
    <row r="5" spans="1:26" x14ac:dyDescent="0.35">
      <c r="B5" s="219"/>
      <c r="C5" s="219"/>
      <c r="D5" s="1368" t="s">
        <v>366</v>
      </c>
      <c r="E5" s="1368"/>
      <c r="F5" s="1368"/>
      <c r="G5" s="1368"/>
      <c r="H5" s="1368"/>
      <c r="I5" s="1368"/>
      <c r="J5" s="1368"/>
      <c r="K5" s="1368"/>
      <c r="L5" s="219"/>
      <c r="M5" s="1369" t="s">
        <v>340</v>
      </c>
      <c r="N5" s="1369"/>
      <c r="O5" s="1369"/>
      <c r="P5" s="1369"/>
      <c r="Q5" s="1369"/>
      <c r="R5" s="1369"/>
      <c r="S5" s="1369"/>
      <c r="T5" s="1369"/>
      <c r="U5" s="1369"/>
      <c r="V5" s="1369"/>
      <c r="W5" s="1369"/>
      <c r="X5" s="1369"/>
    </row>
    <row r="6" spans="1:26" ht="21" customHeight="1" x14ac:dyDescent="0.35">
      <c r="B6" s="219"/>
      <c r="C6" s="219"/>
      <c r="D6" s="1369"/>
      <c r="E6" s="1369"/>
      <c r="F6" s="1369"/>
      <c r="G6" s="1369"/>
      <c r="H6" s="1369"/>
      <c r="I6" s="1369"/>
      <c r="J6" s="1369"/>
      <c r="K6" s="1369"/>
      <c r="L6" s="219"/>
      <c r="M6" s="1370">
        <v>43830</v>
      </c>
      <c r="N6" s="1371"/>
      <c r="O6" s="1372">
        <v>44196</v>
      </c>
      <c r="P6" s="1373"/>
      <c r="Q6" s="1372">
        <v>44561</v>
      </c>
      <c r="R6" s="1373"/>
      <c r="S6" s="1376">
        <v>44926</v>
      </c>
      <c r="T6" s="1377"/>
      <c r="U6" s="1374">
        <v>45291</v>
      </c>
      <c r="V6" s="1378"/>
      <c r="W6" s="1374" t="str">
        <f>EVO_sol!W6</f>
        <v>30/11/20224</v>
      </c>
      <c r="X6" s="1375"/>
    </row>
    <row r="7" spans="1:26" x14ac:dyDescent="0.35">
      <c r="B7" s="225"/>
      <c r="C7" s="219"/>
      <c r="D7" s="226">
        <v>43465</v>
      </c>
      <c r="E7" s="227">
        <v>43830</v>
      </c>
      <c r="F7" s="228">
        <v>44196</v>
      </c>
      <c r="G7" s="228">
        <v>44561</v>
      </c>
      <c r="H7" s="228">
        <v>44926</v>
      </c>
      <c r="I7" s="228">
        <v>45291</v>
      </c>
      <c r="J7" s="228" t="str">
        <f>EVO!J7</f>
        <v>30/11/20224</v>
      </c>
      <c r="K7" s="229"/>
      <c r="L7" s="219"/>
      <c r="M7" s="230" t="s">
        <v>28</v>
      </c>
      <c r="N7" s="231" t="s">
        <v>341</v>
      </c>
      <c r="O7" s="232" t="s">
        <v>28</v>
      </c>
      <c r="P7" s="233" t="s">
        <v>341</v>
      </c>
      <c r="Q7" s="231" t="s">
        <v>28</v>
      </c>
      <c r="R7" s="232" t="s">
        <v>341</v>
      </c>
      <c r="S7" s="232" t="s">
        <v>28</v>
      </c>
      <c r="T7" s="232" t="s">
        <v>341</v>
      </c>
      <c r="U7" s="232" t="s">
        <v>28</v>
      </c>
      <c r="V7" s="227" t="s">
        <v>341</v>
      </c>
      <c r="W7" s="231" t="s">
        <v>28</v>
      </c>
      <c r="X7" s="229" t="s">
        <v>341</v>
      </c>
    </row>
    <row r="8" spans="1:26" ht="8.25" customHeight="1" x14ac:dyDescent="0.35">
      <c r="B8" s="225"/>
      <c r="C8" s="219"/>
      <c r="D8" s="234"/>
      <c r="E8" s="234"/>
      <c r="F8" s="234"/>
      <c r="G8" s="297"/>
      <c r="H8" s="297"/>
      <c r="I8" s="297"/>
      <c r="J8" s="234"/>
      <c r="K8" s="234"/>
      <c r="L8" s="219"/>
    </row>
    <row r="9" spans="1:26" ht="15" customHeight="1" x14ac:dyDescent="0.35">
      <c r="B9" s="298" t="s">
        <v>8</v>
      </c>
      <c r="C9" s="219"/>
      <c r="D9" s="299">
        <v>75097</v>
      </c>
      <c r="E9" s="300">
        <v>73871</v>
      </c>
      <c r="F9" s="300">
        <v>56534</v>
      </c>
      <c r="G9" s="254">
        <v>38325</v>
      </c>
      <c r="H9" s="254">
        <v>36606</v>
      </c>
      <c r="I9" s="254">
        <v>35558</v>
      </c>
      <c r="J9" s="301">
        <v>18913</v>
      </c>
      <c r="K9" s="302"/>
      <c r="L9" s="222"/>
      <c r="M9" s="278">
        <v>-1.6325552285710532E-2</v>
      </c>
      <c r="N9" s="279">
        <v>-1226</v>
      </c>
      <c r="O9" s="280">
        <v>-0.23469291061444952</v>
      </c>
      <c r="P9" s="279">
        <v>-17337</v>
      </c>
      <c r="Q9" s="280">
        <f t="shared" ref="Q9:Q27" si="0">G9/F9-1</f>
        <v>-0.32208936215374817</v>
      </c>
      <c r="R9" s="279">
        <f t="shared" ref="R9:R27" si="1">G9-F9</f>
        <v>-18209</v>
      </c>
      <c r="S9" s="280">
        <f>H9/G9-1</f>
        <v>-4.4853228962817959E-2</v>
      </c>
      <c r="T9" s="279">
        <f>H9-G9</f>
        <v>-1719</v>
      </c>
      <c r="U9" s="280">
        <f>I9/H9-1</f>
        <v>-2.862918647216306E-2</v>
      </c>
      <c r="V9" s="279">
        <f>I9-H9</f>
        <v>-1048</v>
      </c>
      <c r="W9" s="280">
        <v>-0.55576173251280125</v>
      </c>
      <c r="X9" s="279">
        <v>-23661</v>
      </c>
    </row>
    <row r="10" spans="1:26" x14ac:dyDescent="0.35">
      <c r="B10" s="303" t="s">
        <v>7</v>
      </c>
      <c r="C10" s="219"/>
      <c r="D10" s="253">
        <v>6000</v>
      </c>
      <c r="E10" s="254">
        <v>6236</v>
      </c>
      <c r="F10" s="254">
        <v>4811</v>
      </c>
      <c r="G10" s="254">
        <v>2779</v>
      </c>
      <c r="H10" s="254">
        <v>1565</v>
      </c>
      <c r="I10" s="254">
        <v>186</v>
      </c>
      <c r="J10" s="257">
        <v>83</v>
      </c>
      <c r="L10" s="222"/>
      <c r="M10" s="256">
        <v>3.9333333333333442E-2</v>
      </c>
      <c r="N10" s="257">
        <v>236</v>
      </c>
      <c r="O10" s="258">
        <v>-0.22851186658114175</v>
      </c>
      <c r="P10" s="257">
        <v>-1425</v>
      </c>
      <c r="Q10" s="258">
        <f t="shared" si="0"/>
        <v>-0.4223654125961338</v>
      </c>
      <c r="R10" s="257">
        <f t="shared" si="1"/>
        <v>-2032</v>
      </c>
      <c r="S10" s="258">
        <f t="shared" ref="S10:S27" si="2">H10/G10-1</f>
        <v>-0.43684778697373161</v>
      </c>
      <c r="T10" s="257">
        <f t="shared" ref="T10:T27" si="3">H10-G10</f>
        <v>-1214</v>
      </c>
      <c r="U10" s="258">
        <f t="shared" ref="U10:U27" si="4">I10/H10-1</f>
        <v>-0.88115015974440891</v>
      </c>
      <c r="V10" s="257">
        <f t="shared" ref="V10:V27" si="5">I10-H10</f>
        <v>-1379</v>
      </c>
      <c r="W10" s="258">
        <v>-0.6598360655737705</v>
      </c>
      <c r="X10" s="257">
        <v>-161</v>
      </c>
    </row>
    <row r="11" spans="1:26" x14ac:dyDescent="0.35">
      <c r="B11" s="303" t="s">
        <v>37</v>
      </c>
      <c r="C11" s="219"/>
      <c r="D11" s="253">
        <v>3524</v>
      </c>
      <c r="E11" s="254">
        <v>5794</v>
      </c>
      <c r="F11" s="254">
        <v>3064</v>
      </c>
      <c r="G11" s="254">
        <v>2063</v>
      </c>
      <c r="H11" s="254">
        <v>2778</v>
      </c>
      <c r="I11" s="254">
        <v>1346</v>
      </c>
      <c r="J11" s="257">
        <v>551</v>
      </c>
      <c r="L11" s="222"/>
      <c r="M11" s="256">
        <v>0.64415437003405218</v>
      </c>
      <c r="N11" s="257">
        <v>2270</v>
      </c>
      <c r="O11" s="258">
        <v>-0.47117707973765965</v>
      </c>
      <c r="P11" s="257">
        <v>-2730</v>
      </c>
      <c r="Q11" s="258">
        <f t="shared" si="0"/>
        <v>-0.32669712793733685</v>
      </c>
      <c r="R11" s="257">
        <f t="shared" si="1"/>
        <v>-1001</v>
      </c>
      <c r="S11" s="258">
        <f t="shared" si="2"/>
        <v>0.34658264663111971</v>
      </c>
      <c r="T11" s="257">
        <f t="shared" si="3"/>
        <v>715</v>
      </c>
      <c r="U11" s="258">
        <f t="shared" si="4"/>
        <v>-0.51547876169906415</v>
      </c>
      <c r="V11" s="257">
        <f t="shared" si="5"/>
        <v>-1432</v>
      </c>
      <c r="W11" s="258">
        <v>-0.64656831302116746</v>
      </c>
      <c r="X11" s="257">
        <v>-1008</v>
      </c>
    </row>
    <row r="12" spans="1:26" x14ac:dyDescent="0.35">
      <c r="B12" s="303" t="s">
        <v>38</v>
      </c>
      <c r="C12" s="219"/>
      <c r="D12" s="253">
        <v>2811</v>
      </c>
      <c r="E12" s="254">
        <v>4317</v>
      </c>
      <c r="F12" s="254">
        <v>2454</v>
      </c>
      <c r="G12" s="254">
        <v>2514</v>
      </c>
      <c r="H12" s="254">
        <v>3293</v>
      </c>
      <c r="I12" s="254">
        <v>4117</v>
      </c>
      <c r="J12" s="257">
        <v>3704</v>
      </c>
      <c r="L12" s="222"/>
      <c r="M12" s="256">
        <v>0.53575240128068313</v>
      </c>
      <c r="N12" s="257">
        <v>1506</v>
      </c>
      <c r="O12" s="258">
        <v>-0.43154968728283527</v>
      </c>
      <c r="P12" s="257">
        <v>-1863</v>
      </c>
      <c r="Q12" s="258">
        <f t="shared" si="0"/>
        <v>2.4449877750611249E-2</v>
      </c>
      <c r="R12" s="257">
        <f t="shared" si="1"/>
        <v>60</v>
      </c>
      <c r="S12" s="258">
        <f t="shared" si="2"/>
        <v>0.30986475735879071</v>
      </c>
      <c r="T12" s="257">
        <f t="shared" si="3"/>
        <v>779</v>
      </c>
      <c r="U12" s="258">
        <f t="shared" si="4"/>
        <v>0.25022775584573331</v>
      </c>
      <c r="V12" s="257">
        <f t="shared" si="5"/>
        <v>824</v>
      </c>
      <c r="W12" s="258">
        <v>-9.2156862745098045E-2</v>
      </c>
      <c r="X12" s="257">
        <v>-376</v>
      </c>
    </row>
    <row r="13" spans="1:26" x14ac:dyDescent="0.35">
      <c r="B13" s="303" t="s">
        <v>6</v>
      </c>
      <c r="C13" s="219"/>
      <c r="D13" s="253">
        <v>8956</v>
      </c>
      <c r="E13" s="254">
        <v>9040</v>
      </c>
      <c r="F13" s="254">
        <v>8082</v>
      </c>
      <c r="G13" s="254">
        <v>9950</v>
      </c>
      <c r="H13" s="254">
        <v>7071</v>
      </c>
      <c r="I13" s="254">
        <v>5826</v>
      </c>
      <c r="J13" s="257">
        <v>7554</v>
      </c>
      <c r="K13" s="304"/>
      <c r="L13" s="219"/>
      <c r="M13" s="256">
        <v>9.3791871371147195E-3</v>
      </c>
      <c r="N13" s="257">
        <v>84</v>
      </c>
      <c r="O13" s="258">
        <v>-0.10597345132743363</v>
      </c>
      <c r="P13" s="257">
        <v>-958</v>
      </c>
      <c r="Q13" s="258">
        <f t="shared" si="0"/>
        <v>0.23113090819104176</v>
      </c>
      <c r="R13" s="257">
        <f t="shared" si="1"/>
        <v>1868</v>
      </c>
      <c r="S13" s="258">
        <f t="shared" si="2"/>
        <v>-0.28934673366834174</v>
      </c>
      <c r="T13" s="257">
        <f t="shared" si="3"/>
        <v>-2879</v>
      </c>
      <c r="U13" s="258">
        <f t="shared" si="4"/>
        <v>-0.1760712770470938</v>
      </c>
      <c r="V13" s="257">
        <f t="shared" si="5"/>
        <v>-1245</v>
      </c>
      <c r="W13" s="258">
        <v>0.31442491734818168</v>
      </c>
      <c r="X13" s="257">
        <v>1807</v>
      </c>
      <c r="Z13" s="224"/>
    </row>
    <row r="14" spans="1:26" x14ac:dyDescent="0.35">
      <c r="B14" s="303" t="s">
        <v>5</v>
      </c>
      <c r="C14" s="219"/>
      <c r="D14" s="253">
        <v>4667</v>
      </c>
      <c r="E14" s="254">
        <v>3990</v>
      </c>
      <c r="F14" s="254">
        <v>3899</v>
      </c>
      <c r="G14" s="254">
        <v>1365</v>
      </c>
      <c r="H14" s="254">
        <v>873</v>
      </c>
      <c r="I14" s="254">
        <v>1583</v>
      </c>
      <c r="J14" s="257">
        <v>316</v>
      </c>
      <c r="K14" s="304"/>
      <c r="L14" s="219"/>
      <c r="M14" s="256">
        <v>-0.14506106706663813</v>
      </c>
      <c r="N14" s="257">
        <v>-677</v>
      </c>
      <c r="O14" s="258">
        <v>-2.2807017543859609E-2</v>
      </c>
      <c r="P14" s="257">
        <v>-91</v>
      </c>
      <c r="Q14" s="258">
        <f t="shared" si="0"/>
        <v>-0.64991023339317766</v>
      </c>
      <c r="R14" s="257">
        <f t="shared" si="1"/>
        <v>-2534</v>
      </c>
      <c r="S14" s="258">
        <f t="shared" si="2"/>
        <v>-0.36043956043956049</v>
      </c>
      <c r="T14" s="257">
        <f t="shared" si="3"/>
        <v>-492</v>
      </c>
      <c r="U14" s="258">
        <f t="shared" si="4"/>
        <v>0.81328751431844215</v>
      </c>
      <c r="V14" s="257">
        <f t="shared" si="5"/>
        <v>710</v>
      </c>
      <c r="W14" s="258">
        <v>-0.78370978781656397</v>
      </c>
      <c r="X14" s="257">
        <v>-1145</v>
      </c>
      <c r="Z14" s="224"/>
    </row>
    <row r="15" spans="1:26" x14ac:dyDescent="0.35">
      <c r="B15" s="303" t="s">
        <v>4</v>
      </c>
      <c r="C15" s="219"/>
      <c r="D15" s="253">
        <v>1471</v>
      </c>
      <c r="E15" s="254">
        <v>1593</v>
      </c>
      <c r="F15" s="254">
        <v>119</v>
      </c>
      <c r="G15" s="254">
        <v>186</v>
      </c>
      <c r="H15" s="254">
        <v>207</v>
      </c>
      <c r="I15" s="254">
        <v>157</v>
      </c>
      <c r="J15" s="257">
        <v>172</v>
      </c>
      <c r="L15" s="222"/>
      <c r="M15" s="256">
        <v>8.2936777702243392E-2</v>
      </c>
      <c r="N15" s="257">
        <v>122</v>
      </c>
      <c r="O15" s="258">
        <v>-0.92529817953546767</v>
      </c>
      <c r="P15" s="257">
        <v>-1474</v>
      </c>
      <c r="Q15" s="258">
        <f t="shared" si="0"/>
        <v>0.56302521008403361</v>
      </c>
      <c r="R15" s="257">
        <f t="shared" si="1"/>
        <v>67</v>
      </c>
      <c r="S15" s="258">
        <f t="shared" si="2"/>
        <v>0.11290322580645151</v>
      </c>
      <c r="T15" s="257">
        <f t="shared" si="3"/>
        <v>21</v>
      </c>
      <c r="U15" s="258">
        <f t="shared" si="4"/>
        <v>-0.24154589371980673</v>
      </c>
      <c r="V15" s="257">
        <f t="shared" si="5"/>
        <v>-50</v>
      </c>
      <c r="W15" s="258">
        <v>-1.7142857142857126E-2</v>
      </c>
      <c r="X15" s="257">
        <v>-3</v>
      </c>
      <c r="Z15" s="224"/>
    </row>
    <row r="16" spans="1:26" x14ac:dyDescent="0.35">
      <c r="B16" s="303" t="s">
        <v>40</v>
      </c>
      <c r="C16" s="219"/>
      <c r="D16" s="253">
        <v>7126</v>
      </c>
      <c r="E16" s="254">
        <v>5895</v>
      </c>
      <c r="F16" s="254">
        <v>4923</v>
      </c>
      <c r="G16" s="254">
        <v>3015</v>
      </c>
      <c r="H16" s="254">
        <v>2591</v>
      </c>
      <c r="I16" s="254">
        <v>2478</v>
      </c>
      <c r="J16" s="257">
        <v>2900</v>
      </c>
      <c r="L16" s="222"/>
      <c r="M16" s="256">
        <v>-0.17274768453550382</v>
      </c>
      <c r="N16" s="257">
        <v>-1231</v>
      </c>
      <c r="O16" s="258">
        <v>-0.16488549618320614</v>
      </c>
      <c r="P16" s="257">
        <v>-972</v>
      </c>
      <c r="Q16" s="258">
        <f t="shared" si="0"/>
        <v>-0.38756855575868376</v>
      </c>
      <c r="R16" s="257">
        <f t="shared" si="1"/>
        <v>-1908</v>
      </c>
      <c r="S16" s="258">
        <f t="shared" si="2"/>
        <v>-0.14063018242122716</v>
      </c>
      <c r="T16" s="257">
        <f t="shared" si="3"/>
        <v>-424</v>
      </c>
      <c r="U16" s="258">
        <f t="shared" si="4"/>
        <v>-4.3612504824392162E-2</v>
      </c>
      <c r="V16" s="257">
        <f t="shared" si="5"/>
        <v>-113</v>
      </c>
      <c r="W16" s="258">
        <v>-0.1744947338457159</v>
      </c>
      <c r="X16" s="257">
        <v>-613</v>
      </c>
      <c r="Z16" s="224"/>
    </row>
    <row r="17" spans="2:28" x14ac:dyDescent="0.35">
      <c r="B17" s="303" t="s">
        <v>41</v>
      </c>
      <c r="C17" s="219"/>
      <c r="D17" s="253">
        <v>75141</v>
      </c>
      <c r="E17" s="254">
        <v>76253</v>
      </c>
      <c r="F17" s="254">
        <v>73386</v>
      </c>
      <c r="G17" s="254">
        <v>78542</v>
      </c>
      <c r="H17" s="254">
        <v>69770</v>
      </c>
      <c r="I17" s="254">
        <v>48470</v>
      </c>
      <c r="J17" s="257">
        <v>39714</v>
      </c>
      <c r="K17" s="304"/>
      <c r="L17" s="219"/>
      <c r="M17" s="256">
        <v>1.4798844838370462E-2</v>
      </c>
      <c r="N17" s="257">
        <v>1112</v>
      </c>
      <c r="O17" s="258">
        <v>-3.7598520713939099E-2</v>
      </c>
      <c r="P17" s="257">
        <v>-2867</v>
      </c>
      <c r="Q17" s="258">
        <f t="shared" si="0"/>
        <v>7.0258632436704493E-2</v>
      </c>
      <c r="R17" s="257">
        <f t="shared" si="1"/>
        <v>5156</v>
      </c>
      <c r="S17" s="258">
        <f t="shared" si="2"/>
        <v>-0.11168546764788267</v>
      </c>
      <c r="T17" s="257">
        <f t="shared" si="3"/>
        <v>-8772</v>
      </c>
      <c r="U17" s="258">
        <f t="shared" si="4"/>
        <v>-0.30528880607711051</v>
      </c>
      <c r="V17" s="257">
        <f t="shared" si="5"/>
        <v>-21300</v>
      </c>
      <c r="W17" s="258">
        <v>-0.13267378628054771</v>
      </c>
      <c r="X17" s="257">
        <v>-6075</v>
      </c>
      <c r="Z17" s="224"/>
    </row>
    <row r="18" spans="2:28" x14ac:dyDescent="0.35">
      <c r="B18" s="303" t="s">
        <v>3</v>
      </c>
      <c r="C18" s="219"/>
      <c r="D18" s="253">
        <v>10677</v>
      </c>
      <c r="E18" s="254">
        <v>14865</v>
      </c>
      <c r="F18" s="254">
        <v>13381</v>
      </c>
      <c r="G18" s="254">
        <v>11826</v>
      </c>
      <c r="H18" s="254">
        <v>10571</v>
      </c>
      <c r="I18" s="254">
        <v>15501</v>
      </c>
      <c r="J18" s="257">
        <v>8282</v>
      </c>
      <c r="L18" s="222"/>
      <c r="M18" s="256">
        <v>0.39224501264400113</v>
      </c>
      <c r="N18" s="257">
        <v>4188</v>
      </c>
      <c r="O18" s="258">
        <v>-9.9831819710729852E-2</v>
      </c>
      <c r="P18" s="257">
        <v>-1484</v>
      </c>
      <c r="Q18" s="258">
        <f>G18/F18-1</f>
        <v>-0.11620955085569096</v>
      </c>
      <c r="R18" s="257">
        <f>G18-F18</f>
        <v>-1555</v>
      </c>
      <c r="S18" s="258">
        <f t="shared" si="2"/>
        <v>-0.10612210383899878</v>
      </c>
      <c r="T18" s="257">
        <f t="shared" si="3"/>
        <v>-1255</v>
      </c>
      <c r="U18" s="258">
        <f t="shared" si="4"/>
        <v>0.46637025825371303</v>
      </c>
      <c r="V18" s="257">
        <f t="shared" si="5"/>
        <v>4930</v>
      </c>
      <c r="W18" s="258">
        <v>-0.48945875970903707</v>
      </c>
      <c r="X18" s="257">
        <v>-7940</v>
      </c>
      <c r="Z18" s="224"/>
    </row>
    <row r="19" spans="2:28" x14ac:dyDescent="0.35">
      <c r="B19" s="303" t="s">
        <v>2</v>
      </c>
      <c r="C19" s="219"/>
      <c r="D19" s="253">
        <v>4152</v>
      </c>
      <c r="E19" s="254">
        <v>7206</v>
      </c>
      <c r="F19" s="254">
        <v>5685</v>
      </c>
      <c r="G19" s="254">
        <v>5272</v>
      </c>
      <c r="H19" s="254">
        <v>6122</v>
      </c>
      <c r="I19" s="254">
        <v>5753</v>
      </c>
      <c r="J19" s="257">
        <v>4013</v>
      </c>
      <c r="L19" s="222"/>
      <c r="M19" s="256">
        <v>0.73554913294797686</v>
      </c>
      <c r="N19" s="257">
        <v>3054</v>
      </c>
      <c r="O19" s="258">
        <v>-0.21107410491257284</v>
      </c>
      <c r="P19" s="257">
        <v>-1521</v>
      </c>
      <c r="Q19" s="258">
        <f t="shared" si="0"/>
        <v>-7.2647317502198772E-2</v>
      </c>
      <c r="R19" s="257">
        <f t="shared" si="1"/>
        <v>-413</v>
      </c>
      <c r="S19" s="258">
        <f t="shared" si="2"/>
        <v>0.16122913505311076</v>
      </c>
      <c r="T19" s="257">
        <f t="shared" si="3"/>
        <v>850</v>
      </c>
      <c r="U19" s="258">
        <f t="shared" si="4"/>
        <v>-6.0274420124142414E-2</v>
      </c>
      <c r="V19" s="257">
        <f t="shared" si="5"/>
        <v>-369</v>
      </c>
      <c r="W19" s="258">
        <v>-0.29248942172073344</v>
      </c>
      <c r="X19" s="257">
        <v>-1659</v>
      </c>
      <c r="Z19" s="224"/>
    </row>
    <row r="20" spans="2:28" x14ac:dyDescent="0.35">
      <c r="B20" s="303" t="s">
        <v>35</v>
      </c>
      <c r="C20" s="219"/>
      <c r="D20" s="253">
        <v>7804</v>
      </c>
      <c r="E20" s="254">
        <v>8456</v>
      </c>
      <c r="F20" s="254">
        <v>4923</v>
      </c>
      <c r="G20" s="254">
        <v>4018</v>
      </c>
      <c r="H20" s="254">
        <v>3271</v>
      </c>
      <c r="I20" s="254">
        <v>1893</v>
      </c>
      <c r="J20" s="257">
        <v>1265</v>
      </c>
      <c r="L20" s="222"/>
      <c r="M20" s="256">
        <v>8.3546899026140542E-2</v>
      </c>
      <c r="N20" s="257">
        <v>652</v>
      </c>
      <c r="O20" s="258">
        <v>-0.41780983916745507</v>
      </c>
      <c r="P20" s="257">
        <v>-3533</v>
      </c>
      <c r="Q20" s="258">
        <f t="shared" si="0"/>
        <v>-0.18383099735933373</v>
      </c>
      <c r="R20" s="257">
        <f t="shared" si="1"/>
        <v>-905</v>
      </c>
      <c r="S20" s="258">
        <f t="shared" si="2"/>
        <v>-0.18591338974614235</v>
      </c>
      <c r="T20" s="257">
        <f t="shared" si="3"/>
        <v>-747</v>
      </c>
      <c r="U20" s="258">
        <f t="shared" si="4"/>
        <v>-0.42127789666768567</v>
      </c>
      <c r="V20" s="257">
        <f t="shared" si="5"/>
        <v>-1378</v>
      </c>
      <c r="W20" s="258">
        <v>-0.312126155519304</v>
      </c>
      <c r="X20" s="257">
        <v>-574</v>
      </c>
      <c r="Z20" s="224"/>
    </row>
    <row r="21" spans="2:28" x14ac:dyDescent="0.35">
      <c r="B21" s="303" t="s">
        <v>42</v>
      </c>
      <c r="C21" s="219"/>
      <c r="D21" s="253">
        <v>19669</v>
      </c>
      <c r="E21" s="254">
        <v>28300</v>
      </c>
      <c r="F21" s="254">
        <v>28494</v>
      </c>
      <c r="G21" s="254">
        <v>10563</v>
      </c>
      <c r="H21" s="254">
        <v>9303</v>
      </c>
      <c r="I21" s="254">
        <v>8062</v>
      </c>
      <c r="J21" s="257">
        <v>13056</v>
      </c>
      <c r="L21" s="222"/>
      <c r="M21" s="256">
        <v>0.4388123442981342</v>
      </c>
      <c r="N21" s="257">
        <v>8631</v>
      </c>
      <c r="O21" s="258">
        <v>6.8551236749117006E-3</v>
      </c>
      <c r="P21" s="257">
        <v>194</v>
      </c>
      <c r="Q21" s="258">
        <f t="shared" si="0"/>
        <v>-0.62929037692145717</v>
      </c>
      <c r="R21" s="257">
        <f t="shared" si="1"/>
        <v>-17931</v>
      </c>
      <c r="S21" s="258">
        <f t="shared" si="2"/>
        <v>-0.11928429423459241</v>
      </c>
      <c r="T21" s="257">
        <f t="shared" si="3"/>
        <v>-1260</v>
      </c>
      <c r="U21" s="258">
        <f t="shared" si="4"/>
        <v>-0.13339782865742233</v>
      </c>
      <c r="V21" s="257">
        <f t="shared" si="5"/>
        <v>-1241</v>
      </c>
      <c r="W21" s="258">
        <v>0.40963074929820764</v>
      </c>
      <c r="X21" s="257">
        <v>3794</v>
      </c>
      <c r="Z21" s="224"/>
    </row>
    <row r="22" spans="2:28" x14ac:dyDescent="0.35">
      <c r="B22" s="303" t="s">
        <v>43</v>
      </c>
      <c r="C22" s="219"/>
      <c r="D22" s="253">
        <v>4430</v>
      </c>
      <c r="E22" s="254">
        <v>6258</v>
      </c>
      <c r="F22" s="254">
        <v>4718</v>
      </c>
      <c r="G22" s="254">
        <v>5035</v>
      </c>
      <c r="H22" s="254">
        <v>6525</v>
      </c>
      <c r="I22" s="254">
        <v>7096</v>
      </c>
      <c r="J22" s="257">
        <v>6991</v>
      </c>
      <c r="L22" s="222"/>
      <c r="M22" s="256">
        <v>0.41264108352144468</v>
      </c>
      <c r="N22" s="257">
        <v>1828</v>
      </c>
      <c r="O22" s="258">
        <v>-0.24608501118568238</v>
      </c>
      <c r="P22" s="257">
        <v>-1540</v>
      </c>
      <c r="Q22" s="258">
        <f t="shared" si="0"/>
        <v>6.7189487070792753E-2</v>
      </c>
      <c r="R22" s="257">
        <f t="shared" si="1"/>
        <v>317</v>
      </c>
      <c r="S22" s="258">
        <f t="shared" si="2"/>
        <v>0.29592850049652442</v>
      </c>
      <c r="T22" s="257">
        <f t="shared" si="3"/>
        <v>1490</v>
      </c>
      <c r="U22" s="258">
        <f t="shared" si="4"/>
        <v>8.7509578544061384E-2</v>
      </c>
      <c r="V22" s="257">
        <f t="shared" si="5"/>
        <v>571</v>
      </c>
      <c r="W22" s="258">
        <v>-8.2281174634699639E-3</v>
      </c>
      <c r="X22" s="257">
        <v>-58</v>
      </c>
      <c r="Z22" s="224"/>
    </row>
    <row r="23" spans="2:28" x14ac:dyDescent="0.35">
      <c r="B23" s="303" t="s">
        <v>44</v>
      </c>
      <c r="C23" s="219"/>
      <c r="D23" s="253">
        <v>1465</v>
      </c>
      <c r="E23" s="254">
        <v>836</v>
      </c>
      <c r="F23" s="254">
        <v>801</v>
      </c>
      <c r="G23" s="254">
        <v>1019</v>
      </c>
      <c r="H23" s="254">
        <v>768</v>
      </c>
      <c r="I23" s="254">
        <v>659</v>
      </c>
      <c r="J23" s="257">
        <v>381</v>
      </c>
      <c r="K23" s="304"/>
      <c r="L23" s="219"/>
      <c r="M23" s="256">
        <v>-0.42935153583617747</v>
      </c>
      <c r="N23" s="257">
        <v>-629</v>
      </c>
      <c r="O23" s="258">
        <v>-4.186602870813394E-2</v>
      </c>
      <c r="P23" s="257">
        <v>-35</v>
      </c>
      <c r="Q23" s="258">
        <f t="shared" si="0"/>
        <v>0.27215980024968789</v>
      </c>
      <c r="R23" s="257">
        <f t="shared" si="1"/>
        <v>218</v>
      </c>
      <c r="S23" s="258">
        <f t="shared" si="2"/>
        <v>-0.24631992149165849</v>
      </c>
      <c r="T23" s="257">
        <f t="shared" si="3"/>
        <v>-251</v>
      </c>
      <c r="U23" s="258">
        <f t="shared" si="4"/>
        <v>-0.14192708333333337</v>
      </c>
      <c r="V23" s="257">
        <f t="shared" si="5"/>
        <v>-109</v>
      </c>
      <c r="W23" s="258">
        <v>-0.42964071856287422</v>
      </c>
      <c r="X23" s="257">
        <v>-287</v>
      </c>
      <c r="Z23" s="224"/>
    </row>
    <row r="24" spans="2:28" x14ac:dyDescent="0.35">
      <c r="B24" s="303" t="s">
        <v>45</v>
      </c>
      <c r="C24" s="219"/>
      <c r="D24" s="253">
        <v>13794</v>
      </c>
      <c r="E24" s="254">
        <v>13680</v>
      </c>
      <c r="F24" s="254">
        <v>13558</v>
      </c>
      <c r="G24" s="254">
        <v>13090</v>
      </c>
      <c r="H24" s="254">
        <v>13861</v>
      </c>
      <c r="I24" s="254">
        <v>14769</v>
      </c>
      <c r="J24" s="257">
        <v>14538</v>
      </c>
      <c r="L24" s="222"/>
      <c r="M24" s="256">
        <v>-8.2644628099173278E-3</v>
      </c>
      <c r="N24" s="257">
        <v>-114</v>
      </c>
      <c r="O24" s="258">
        <v>-8.9181286549707695E-3</v>
      </c>
      <c r="P24" s="257">
        <v>-122</v>
      </c>
      <c r="Q24" s="258">
        <f t="shared" si="0"/>
        <v>-3.451836554064025E-2</v>
      </c>
      <c r="R24" s="257">
        <f t="shared" si="1"/>
        <v>-468</v>
      </c>
      <c r="S24" s="258">
        <f t="shared" si="2"/>
        <v>5.8899923605805871E-2</v>
      </c>
      <c r="T24" s="257">
        <f t="shared" si="3"/>
        <v>771</v>
      </c>
      <c r="U24" s="258">
        <f t="shared" si="4"/>
        <v>6.5507539138590198E-2</v>
      </c>
      <c r="V24" s="257">
        <f t="shared" si="5"/>
        <v>908</v>
      </c>
      <c r="W24" s="258">
        <v>-1.6905599134433347E-2</v>
      </c>
      <c r="X24" s="257">
        <v>-250</v>
      </c>
      <c r="Z24" s="224"/>
    </row>
    <row r="25" spans="2:28" x14ac:dyDescent="0.35">
      <c r="B25" s="303" t="s">
        <v>46</v>
      </c>
      <c r="C25" s="219"/>
      <c r="D25" s="253">
        <v>3067</v>
      </c>
      <c r="E25" s="254">
        <v>3116</v>
      </c>
      <c r="F25" s="254">
        <v>3168</v>
      </c>
      <c r="G25" s="254">
        <v>3686</v>
      </c>
      <c r="H25" s="254">
        <v>1997</v>
      </c>
      <c r="I25" s="254">
        <v>1466</v>
      </c>
      <c r="J25" s="257">
        <v>1219</v>
      </c>
      <c r="L25" s="222"/>
      <c r="M25" s="256">
        <v>1.5976524290837846E-2</v>
      </c>
      <c r="N25" s="257">
        <v>49</v>
      </c>
      <c r="O25" s="258">
        <v>1.6688061617458283E-2</v>
      </c>
      <c r="P25" s="257">
        <v>52</v>
      </c>
      <c r="Q25" s="258">
        <f t="shared" si="0"/>
        <v>0.16351010101010099</v>
      </c>
      <c r="R25" s="257">
        <f t="shared" si="1"/>
        <v>518</v>
      </c>
      <c r="S25" s="258">
        <f t="shared" si="2"/>
        <v>-0.45822029300054257</v>
      </c>
      <c r="T25" s="257">
        <f t="shared" si="3"/>
        <v>-1689</v>
      </c>
      <c r="U25" s="258">
        <f t="shared" si="4"/>
        <v>-0.26589884827240862</v>
      </c>
      <c r="V25" s="257">
        <f t="shared" si="5"/>
        <v>-531</v>
      </c>
      <c r="W25" s="258">
        <v>-0.15931034482758621</v>
      </c>
      <c r="X25" s="257">
        <v>-231</v>
      </c>
      <c r="Z25" s="224"/>
    </row>
    <row r="26" spans="2:28" x14ac:dyDescent="0.35">
      <c r="B26" s="305" t="s">
        <v>1</v>
      </c>
      <c r="C26" s="219"/>
      <c r="D26" s="260">
        <v>186</v>
      </c>
      <c r="E26" s="261">
        <v>148</v>
      </c>
      <c r="F26" s="261">
        <v>243</v>
      </c>
      <c r="G26" s="261">
        <v>188</v>
      </c>
      <c r="H26" s="261">
        <v>251</v>
      </c>
      <c r="I26" s="261">
        <v>321</v>
      </c>
      <c r="J26" s="265">
        <v>294</v>
      </c>
      <c r="K26" s="1225"/>
      <c r="L26" s="219"/>
      <c r="M26" s="264">
        <v>-0.20430107526881724</v>
      </c>
      <c r="N26" s="265">
        <v>-38</v>
      </c>
      <c r="O26" s="266">
        <v>0.64189189189189189</v>
      </c>
      <c r="P26" s="265">
        <v>95</v>
      </c>
      <c r="Q26" s="266">
        <f t="shared" si="0"/>
        <v>-0.22633744855967075</v>
      </c>
      <c r="R26" s="265">
        <f t="shared" si="1"/>
        <v>-55</v>
      </c>
      <c r="S26" s="266">
        <f t="shared" si="2"/>
        <v>0.33510638297872331</v>
      </c>
      <c r="T26" s="265">
        <f t="shared" si="3"/>
        <v>63</v>
      </c>
      <c r="U26" s="266">
        <f t="shared" si="4"/>
        <v>0.2788844621513944</v>
      </c>
      <c r="V26" s="265">
        <f t="shared" si="5"/>
        <v>70</v>
      </c>
      <c r="W26" s="266">
        <v>-7.8369905956112818E-2</v>
      </c>
      <c r="X26" s="257">
        <v>-25</v>
      </c>
      <c r="Z26" s="224"/>
      <c r="AA26" s="224"/>
      <c r="AB26" s="286"/>
    </row>
    <row r="27" spans="2:28" x14ac:dyDescent="0.35">
      <c r="B27" s="235" t="s">
        <v>0</v>
      </c>
      <c r="C27" s="219"/>
      <c r="D27" s="1226">
        <f>SUM(D9:D26)</f>
        <v>250037</v>
      </c>
      <c r="E27" s="306">
        <f>SUM(E9:E26)</f>
        <v>269854</v>
      </c>
      <c r="F27" s="307">
        <f>SUM(F9:F26)</f>
        <v>232243</v>
      </c>
      <c r="G27" s="306">
        <f>SUM(G9:G26)</f>
        <v>193436</v>
      </c>
      <c r="H27" s="307">
        <v>177423</v>
      </c>
      <c r="I27" s="306">
        <v>155241</v>
      </c>
      <c r="J27" s="306">
        <f>SUM(J9:J26)</f>
        <v>123946</v>
      </c>
      <c r="K27" s="308"/>
      <c r="L27" s="222"/>
      <c r="M27" s="240">
        <f>E27/D27-1</f>
        <v>7.92562700720294E-2</v>
      </c>
      <c r="N27" s="241">
        <f>E27-D27</f>
        <v>19817</v>
      </c>
      <c r="O27" s="242">
        <f>F27/E27-1</f>
        <v>-0.13937536593861866</v>
      </c>
      <c r="P27" s="243">
        <f>F27-E27</f>
        <v>-37611</v>
      </c>
      <c r="Q27" s="242">
        <f t="shared" si="0"/>
        <v>-0.16709653251120593</v>
      </c>
      <c r="R27" s="237">
        <f t="shared" si="1"/>
        <v>-38807</v>
      </c>
      <c r="S27" s="242">
        <f t="shared" si="2"/>
        <v>-8.2781902024442244E-2</v>
      </c>
      <c r="T27" s="243">
        <f t="shared" si="3"/>
        <v>-16013</v>
      </c>
      <c r="U27" s="309">
        <f t="shared" si="4"/>
        <v>-0.12502324952232802</v>
      </c>
      <c r="V27" s="237">
        <f t="shared" si="5"/>
        <v>-22182</v>
      </c>
      <c r="W27" s="242">
        <v>-0.23683740633331485</v>
      </c>
      <c r="X27" s="243">
        <v>-38465</v>
      </c>
    </row>
    <row r="28" spans="2:28" x14ac:dyDescent="0.35">
      <c r="D28" s="296"/>
      <c r="F28" s="296"/>
      <c r="H28" s="296"/>
      <c r="I28" s="296"/>
      <c r="K28" s="296"/>
    </row>
  </sheetData>
  <mergeCells count="9">
    <mergeCell ref="B3:W3"/>
    <mergeCell ref="D5:K6"/>
    <mergeCell ref="M5:X5"/>
    <mergeCell ref="M6:N6"/>
    <mergeCell ref="O6:P6"/>
    <mergeCell ref="W6:X6"/>
    <mergeCell ref="Q6:R6"/>
    <mergeCell ref="S6:T6"/>
    <mergeCell ref="U6:V6"/>
  </mergeCells>
  <pageMargins left="0.7" right="0.7" top="0.75" bottom="0.75" header="0.3" footer="0.3"/>
  <pageSetup paperSize="9" scale="64" orientation="landscape" horizontalDpi="300" verticalDpi="300"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600-000006000000}">
          <x14:colorSeries rgb="FF376092"/>
          <x14:colorNegative rgb="FFD00000"/>
          <x14:colorAxis rgb="FF000000"/>
          <x14:colorMarkers rgb="FFD00000"/>
          <x14:colorFirst rgb="FFD00000"/>
          <x14:colorLast rgb="FFD00000"/>
          <x14:colorHigh rgb="FFD00000"/>
          <x14:colorLow rgb="FFD00000"/>
          <x14:sparklines>
            <x14:sparkline>
              <xm:f>EVO_sinPIA!D9:J9</xm:f>
              <xm:sqref>K9</xm:sqref>
            </x14:sparkline>
            <x14:sparkline>
              <xm:f>EVO_sinPIA!D10:J10</xm:f>
              <xm:sqref>K10</xm:sqref>
            </x14:sparkline>
            <x14:sparkline>
              <xm:f>EVO_sinPIA!D11:J11</xm:f>
              <xm:sqref>K11</xm:sqref>
            </x14:sparkline>
            <x14:sparkline>
              <xm:f>EVO_sinPIA!D12:J12</xm:f>
              <xm:sqref>K12</xm:sqref>
            </x14:sparkline>
            <x14:sparkline>
              <xm:f>EVO_sinPIA!D13:J13</xm:f>
              <xm:sqref>K13</xm:sqref>
            </x14:sparkline>
            <x14:sparkline>
              <xm:f>EVO_sinPIA!D14:J14</xm:f>
              <xm:sqref>K14</xm:sqref>
            </x14:sparkline>
            <x14:sparkline>
              <xm:f>EVO_sinPIA!D15:J15</xm:f>
              <xm:sqref>K15</xm:sqref>
            </x14:sparkline>
            <x14:sparkline>
              <xm:f>EVO_sinPIA!D16:J16</xm:f>
              <xm:sqref>K16</xm:sqref>
            </x14:sparkline>
            <x14:sparkline>
              <xm:f>EVO_sinPIA!D17:J17</xm:f>
              <xm:sqref>K17</xm:sqref>
            </x14:sparkline>
            <x14:sparkline>
              <xm:f>EVO_sinPIA!D18:J18</xm:f>
              <xm:sqref>K18</xm:sqref>
            </x14:sparkline>
            <x14:sparkline>
              <xm:f>EVO_sinPIA!D19:J19</xm:f>
              <xm:sqref>K19</xm:sqref>
            </x14:sparkline>
            <x14:sparkline>
              <xm:f>EVO_sinPIA!D20:J20</xm:f>
              <xm:sqref>K20</xm:sqref>
            </x14:sparkline>
            <x14:sparkline>
              <xm:f>EVO_sinPIA!D21:J21</xm:f>
              <xm:sqref>K21</xm:sqref>
            </x14:sparkline>
            <x14:sparkline>
              <xm:f>EVO_sinPIA!D22:J22</xm:f>
              <xm:sqref>K22</xm:sqref>
            </x14:sparkline>
            <x14:sparkline>
              <xm:f>EVO_sinPIA!D23:J23</xm:f>
              <xm:sqref>K23</xm:sqref>
            </x14:sparkline>
            <x14:sparkline>
              <xm:f>EVO_sinPIA!D24:J24</xm:f>
              <xm:sqref>K24</xm:sqref>
            </x14:sparkline>
            <x14:sparkline>
              <xm:f>EVO_sinPIA!D25:J25</xm:f>
              <xm:sqref>K25</xm:sqref>
            </x14:sparkline>
            <x14:sparkline>
              <xm:f>EVO_sinPIA!D26:J26</xm:f>
              <xm:sqref>K26</xm:sqref>
            </x14:sparkline>
            <x14:sparkline>
              <xm:f>EVO_sinPIA!D27:J27</xm:f>
              <xm:sqref>K27</xm:sqref>
            </x14:sparkline>
          </x14:sparklines>
        </x14:sparklineGroup>
      </x14:sparklineGroups>
    </ext>
  </extLst>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Hoja83">
    <pageSetUpPr fitToPage="1"/>
  </sheetPr>
  <dimension ref="A1:Q34"/>
  <sheetViews>
    <sheetView zoomScaleNormal="100" workbookViewId="0"/>
  </sheetViews>
  <sheetFormatPr baseColWidth="10" defaultColWidth="11.453125" defaultRowHeight="14.5" x14ac:dyDescent="0.35"/>
  <cols>
    <col min="1" max="1" width="4.26953125" style="666" customWidth="1"/>
    <col min="2" max="2" width="7.26953125" style="666" customWidth="1"/>
    <col min="3" max="3" width="10.81640625" style="666" bestFit="1" customWidth="1"/>
    <col min="4" max="4" width="9.54296875" style="666" customWidth="1"/>
    <col min="5" max="5" width="10.81640625" style="666" bestFit="1" customWidth="1"/>
    <col min="6" max="6" width="11.7265625" style="666" customWidth="1"/>
    <col min="7" max="7" width="10.81640625" style="666" bestFit="1" customWidth="1"/>
    <col min="8" max="8" width="11.453125" style="666"/>
    <col min="9" max="9" width="28.1796875" style="666" customWidth="1"/>
    <col min="10" max="10" width="7" style="666" customWidth="1"/>
    <col min="11" max="11" width="10.81640625" style="666" customWidth="1"/>
    <col min="12" max="12" width="7" style="666" customWidth="1"/>
    <col min="13" max="16384" width="11.453125" style="666"/>
  </cols>
  <sheetData>
    <row r="1" spans="1:17" s="700" customFormat="1" x14ac:dyDescent="0.35"/>
    <row r="2" spans="1:17" s="700" customFormat="1" x14ac:dyDescent="0.35"/>
    <row r="3" spans="1:17" s="700" customFormat="1" x14ac:dyDescent="0.35"/>
    <row r="4" spans="1:17" s="700" customFormat="1" x14ac:dyDescent="0.35"/>
    <row r="5" spans="1:17" s="700" customFormat="1" ht="16.5" customHeight="1" x14ac:dyDescent="0.35"/>
    <row r="6" spans="1:17" s="621" customFormat="1" ht="24.75" customHeight="1" x14ac:dyDescent="0.25">
      <c r="A6" s="1015"/>
      <c r="B6" s="1499" t="s">
        <v>464</v>
      </c>
      <c r="C6" s="1499"/>
      <c r="D6" s="1499"/>
      <c r="E6" s="1499"/>
      <c r="F6" s="1499"/>
      <c r="G6" s="1499"/>
      <c r="H6" s="1499"/>
      <c r="I6" s="1499"/>
      <c r="J6" s="1499"/>
      <c r="K6" s="1499"/>
      <c r="L6" s="1499"/>
      <c r="M6" s="1499"/>
      <c r="N6" s="1499"/>
      <c r="O6" s="1016"/>
    </row>
    <row r="7" spans="1:17" s="621" customFormat="1" ht="24.75" customHeight="1" x14ac:dyDescent="0.25">
      <c r="A7" s="1015"/>
      <c r="B7" s="1499"/>
      <c r="C7" s="1499"/>
      <c r="D7" s="1499"/>
      <c r="E7" s="1499"/>
      <c r="F7" s="1499"/>
      <c r="G7" s="1499"/>
      <c r="H7" s="1499"/>
      <c r="I7" s="1499"/>
      <c r="J7" s="1499"/>
      <c r="K7" s="1499"/>
      <c r="L7" s="1499"/>
      <c r="M7" s="1499"/>
      <c r="N7" s="1499"/>
      <c r="O7" s="1016"/>
    </row>
    <row r="8" spans="1:17" s="621" customFormat="1" ht="15.75" customHeight="1" x14ac:dyDescent="0.25">
      <c r="A8" s="1015"/>
      <c r="B8" s="1638" t="s">
        <v>491</v>
      </c>
      <c r="C8" s="1638"/>
      <c r="D8" s="1638"/>
      <c r="E8" s="1638"/>
      <c r="F8" s="1638"/>
      <c r="G8" s="1638"/>
      <c r="H8" s="1638"/>
      <c r="I8" s="1638"/>
      <c r="J8" s="1638"/>
      <c r="K8" s="1638"/>
      <c r="L8" s="1638"/>
      <c r="M8" s="1638"/>
      <c r="N8" s="1638"/>
    </row>
    <row r="9" spans="1:17" s="700" customFormat="1" ht="6" customHeight="1" x14ac:dyDescent="0.35">
      <c r="A9" s="1018"/>
      <c r="B9" s="1018"/>
      <c r="C9" s="1018"/>
      <c r="D9" s="1018"/>
      <c r="E9" s="1018"/>
      <c r="F9" s="1018"/>
      <c r="G9" s="1018"/>
      <c r="H9" s="1018"/>
      <c r="I9" s="1018"/>
      <c r="J9" s="1018"/>
      <c r="K9" s="1018"/>
      <c r="L9" s="1018"/>
    </row>
    <row r="10" spans="1:17" s="113" customFormat="1" x14ac:dyDescent="0.35"/>
    <row r="11" spans="1:17" s="101" customFormat="1" x14ac:dyDescent="0.35">
      <c r="C11" s="1639" t="s">
        <v>33</v>
      </c>
      <c r="D11" s="1639"/>
      <c r="E11" s="1639"/>
      <c r="L11" s="101">
        <v>1</v>
      </c>
      <c r="M11" s="101">
        <v>3</v>
      </c>
      <c r="N11" s="101">
        <v>4</v>
      </c>
      <c r="O11" s="101">
        <v>5</v>
      </c>
      <c r="P11" s="101">
        <v>6</v>
      </c>
    </row>
    <row r="12" spans="1:17" s="101" customFormat="1" x14ac:dyDescent="0.35">
      <c r="C12" s="101" t="s">
        <v>210</v>
      </c>
      <c r="D12" s="101" t="s">
        <v>97</v>
      </c>
      <c r="E12" s="101" t="s">
        <v>98</v>
      </c>
      <c r="F12" s="101" t="s">
        <v>99</v>
      </c>
      <c r="G12" s="101" t="s">
        <v>100</v>
      </c>
      <c r="K12" s="101" t="s">
        <v>101</v>
      </c>
      <c r="L12" s="101" t="s">
        <v>102</v>
      </c>
      <c r="M12" s="101" t="s">
        <v>103</v>
      </c>
      <c r="N12" s="101" t="s">
        <v>104</v>
      </c>
      <c r="O12" s="101" t="s">
        <v>105</v>
      </c>
      <c r="P12" s="101" t="s">
        <v>106</v>
      </c>
      <c r="Q12" s="101" t="s">
        <v>107</v>
      </c>
    </row>
    <row r="13" spans="1:17" s="101" customFormat="1" x14ac:dyDescent="0.35">
      <c r="B13" s="101" t="s">
        <v>8</v>
      </c>
      <c r="C13" s="1019">
        <v>137546</v>
      </c>
      <c r="D13" s="1019">
        <v>131471</v>
      </c>
      <c r="E13" s="1019">
        <v>6075</v>
      </c>
      <c r="F13" s="1020">
        <v>0.95583295770142351</v>
      </c>
      <c r="G13" s="1020">
        <v>4.416704229857648E-2</v>
      </c>
      <c r="I13" s="101">
        <v>9</v>
      </c>
      <c r="J13" s="101">
        <v>1</v>
      </c>
      <c r="K13" s="101">
        <v>2</v>
      </c>
      <c r="L13" s="101" t="s">
        <v>7</v>
      </c>
      <c r="M13" s="1019">
        <v>15997</v>
      </c>
      <c r="N13" s="1019">
        <v>19</v>
      </c>
      <c r="O13" s="1020">
        <v>0.99881368631368628</v>
      </c>
      <c r="P13" s="1020">
        <v>1.1863136863136863E-3</v>
      </c>
      <c r="Q13" s="1020">
        <v>0.9405997211285283</v>
      </c>
    </row>
    <row r="14" spans="1:17" s="101" customFormat="1" x14ac:dyDescent="0.35">
      <c r="B14" s="101" t="s">
        <v>7</v>
      </c>
      <c r="C14" s="1019">
        <v>16016</v>
      </c>
      <c r="D14" s="1019">
        <v>15997</v>
      </c>
      <c r="E14" s="1019">
        <v>19</v>
      </c>
      <c r="F14" s="1020">
        <v>0.99881368631368628</v>
      </c>
      <c r="G14" s="1020">
        <v>1.1863136863136863E-3</v>
      </c>
      <c r="I14" s="101">
        <v>1</v>
      </c>
      <c r="J14" s="101">
        <v>2</v>
      </c>
      <c r="K14" s="101">
        <v>8</v>
      </c>
      <c r="L14" s="101" t="s">
        <v>4</v>
      </c>
      <c r="M14" s="1019">
        <v>41350</v>
      </c>
      <c r="N14" s="1019">
        <v>68</v>
      </c>
      <c r="O14" s="1020">
        <v>0.99835820174803225</v>
      </c>
      <c r="P14" s="1020">
        <v>1.6417982519677434E-3</v>
      </c>
      <c r="Q14" s="1020">
        <v>0.9405997211285283</v>
      </c>
    </row>
    <row r="15" spans="1:17" s="101" customFormat="1" x14ac:dyDescent="0.35">
      <c r="B15" s="101" t="s">
        <v>37</v>
      </c>
      <c r="C15" s="1019">
        <v>11098</v>
      </c>
      <c r="D15" s="1019">
        <v>10928</v>
      </c>
      <c r="E15" s="1019">
        <v>170</v>
      </c>
      <c r="F15" s="1020">
        <v>0.98468192467111193</v>
      </c>
      <c r="G15" s="1020">
        <v>1.5318075328888087E-2</v>
      </c>
      <c r="I15" s="101">
        <v>6</v>
      </c>
      <c r="J15" s="101">
        <v>3</v>
      </c>
      <c r="K15" s="101">
        <v>13</v>
      </c>
      <c r="L15" s="101" t="s">
        <v>35</v>
      </c>
      <c r="M15" s="1019">
        <v>26693</v>
      </c>
      <c r="N15" s="1019">
        <v>197</v>
      </c>
      <c r="O15" s="1020">
        <v>0.99267385645221273</v>
      </c>
      <c r="P15" s="1020">
        <v>7.3261435477872819E-3</v>
      </c>
      <c r="Q15" s="1020">
        <v>0.9405997211285283</v>
      </c>
    </row>
    <row r="16" spans="1:17" s="101" customFormat="1" x14ac:dyDescent="0.35">
      <c r="B16" s="101" t="s">
        <v>38</v>
      </c>
      <c r="C16" s="1019">
        <v>11447</v>
      </c>
      <c r="D16" s="1019">
        <v>10489</v>
      </c>
      <c r="E16" s="1019">
        <v>958</v>
      </c>
      <c r="F16" s="1020">
        <v>0.91630995020529393</v>
      </c>
      <c r="G16" s="1020">
        <v>8.369004979470604E-2</v>
      </c>
      <c r="I16" s="101">
        <v>14</v>
      </c>
      <c r="J16" s="101">
        <v>4</v>
      </c>
      <c r="K16" s="101">
        <v>17</v>
      </c>
      <c r="L16" s="101" t="s">
        <v>44</v>
      </c>
      <c r="M16" s="1019">
        <v>6257</v>
      </c>
      <c r="N16" s="1019">
        <v>74</v>
      </c>
      <c r="O16" s="1020">
        <v>0.98831148317801298</v>
      </c>
      <c r="P16" s="1020">
        <v>1.1688516821987047E-2</v>
      </c>
      <c r="Q16" s="1020">
        <v>0.9405997211285283</v>
      </c>
    </row>
    <row r="17" spans="2:17" s="101" customFormat="1" x14ac:dyDescent="0.35">
      <c r="B17" s="101" t="s">
        <v>6</v>
      </c>
      <c r="C17" s="1019">
        <v>18280</v>
      </c>
      <c r="D17" s="1019">
        <v>15716</v>
      </c>
      <c r="E17" s="1019">
        <v>2564</v>
      </c>
      <c r="F17" s="1020">
        <v>0.85973741794310721</v>
      </c>
      <c r="G17" s="1020">
        <v>0.14026258205689279</v>
      </c>
      <c r="I17" s="101">
        <v>20</v>
      </c>
      <c r="J17" s="101">
        <v>5</v>
      </c>
      <c r="K17" s="101">
        <v>6</v>
      </c>
      <c r="L17" s="101" t="s">
        <v>5</v>
      </c>
      <c r="M17" s="1019">
        <v>7844</v>
      </c>
      <c r="N17" s="1019">
        <v>96</v>
      </c>
      <c r="O17" s="1020">
        <v>0.98790931989924435</v>
      </c>
      <c r="P17" s="1020">
        <v>1.2090680100755667E-2</v>
      </c>
      <c r="Q17" s="1020">
        <v>0.9405997211285283</v>
      </c>
    </row>
    <row r="18" spans="2:17" s="101" customFormat="1" x14ac:dyDescent="0.35">
      <c r="B18" s="101" t="s">
        <v>5</v>
      </c>
      <c r="C18" s="1019">
        <v>7940</v>
      </c>
      <c r="D18" s="1019">
        <v>7844</v>
      </c>
      <c r="E18" s="1019">
        <v>96</v>
      </c>
      <c r="F18" s="1020">
        <v>0.98790931989924435</v>
      </c>
      <c r="G18" s="1020">
        <v>1.2090680100755667E-2</v>
      </c>
      <c r="I18" s="101">
        <v>5</v>
      </c>
      <c r="J18" s="101">
        <v>6</v>
      </c>
      <c r="K18" s="101">
        <v>3</v>
      </c>
      <c r="L18" s="101" t="s">
        <v>37</v>
      </c>
      <c r="M18" s="1019">
        <v>10928</v>
      </c>
      <c r="N18" s="1019">
        <v>170</v>
      </c>
      <c r="O18" s="1020">
        <v>0.98468192467111193</v>
      </c>
      <c r="P18" s="1020">
        <v>1.5318075328888087E-2</v>
      </c>
      <c r="Q18" s="1020">
        <v>0.9405997211285283</v>
      </c>
    </row>
    <row r="19" spans="2:17" s="101" customFormat="1" x14ac:dyDescent="0.35">
      <c r="B19" s="101" t="s">
        <v>40</v>
      </c>
      <c r="C19" s="1019">
        <v>26233</v>
      </c>
      <c r="D19" s="1019">
        <v>25304</v>
      </c>
      <c r="E19" s="1019">
        <v>929</v>
      </c>
      <c r="F19" s="1020">
        <v>0.96458658941028474</v>
      </c>
      <c r="G19" s="1020">
        <v>3.5413410589715241E-2</v>
      </c>
      <c r="I19" s="101">
        <v>8</v>
      </c>
      <c r="J19" s="101">
        <v>7</v>
      </c>
      <c r="K19" s="101">
        <v>10</v>
      </c>
      <c r="L19" s="101" t="s">
        <v>39</v>
      </c>
      <c r="M19" s="1019">
        <v>574</v>
      </c>
      <c r="N19" s="1019">
        <v>19</v>
      </c>
      <c r="O19" s="1020">
        <v>0.96795952782462058</v>
      </c>
      <c r="P19" s="1020">
        <v>3.2040472175379427E-2</v>
      </c>
      <c r="Q19" s="1020">
        <v>0.9405997211285283</v>
      </c>
    </row>
    <row r="20" spans="2:17" s="101" customFormat="1" x14ac:dyDescent="0.35">
      <c r="B20" s="101" t="s">
        <v>4</v>
      </c>
      <c r="C20" s="1019">
        <v>41418</v>
      </c>
      <c r="D20" s="1019">
        <v>41350</v>
      </c>
      <c r="E20" s="1019">
        <v>68</v>
      </c>
      <c r="F20" s="1020">
        <v>0.99835820174803225</v>
      </c>
      <c r="G20" s="1020">
        <v>1.6417982519677434E-3</v>
      </c>
      <c r="I20" s="101">
        <v>2</v>
      </c>
      <c r="J20" s="101">
        <v>8</v>
      </c>
      <c r="K20" s="101">
        <v>7</v>
      </c>
      <c r="L20" s="101" t="s">
        <v>40</v>
      </c>
      <c r="M20" s="1019">
        <v>25304</v>
      </c>
      <c r="N20" s="1019">
        <v>929</v>
      </c>
      <c r="O20" s="1020">
        <v>0.96458658941028474</v>
      </c>
      <c r="P20" s="1020">
        <v>3.5413410589715241E-2</v>
      </c>
      <c r="Q20" s="1020">
        <v>0.9405997211285283</v>
      </c>
    </row>
    <row r="21" spans="2:17" s="101" customFormat="1" x14ac:dyDescent="0.35">
      <c r="B21" s="101" t="s">
        <v>41</v>
      </c>
      <c r="C21" s="1019">
        <v>101250</v>
      </c>
      <c r="D21" s="1019">
        <v>90389</v>
      </c>
      <c r="E21" s="1019">
        <v>10861</v>
      </c>
      <c r="F21" s="1020">
        <v>0.89273086419753089</v>
      </c>
      <c r="G21" s="1020">
        <v>0.10726913580246913</v>
      </c>
      <c r="I21" s="101">
        <v>18</v>
      </c>
      <c r="J21" s="101">
        <v>9</v>
      </c>
      <c r="K21" s="101">
        <v>1</v>
      </c>
      <c r="L21" s="101" t="s">
        <v>8</v>
      </c>
      <c r="M21" s="1019">
        <v>131471</v>
      </c>
      <c r="N21" s="1019">
        <v>6075</v>
      </c>
      <c r="O21" s="1020">
        <v>0.95583295770142351</v>
      </c>
      <c r="P21" s="1020">
        <v>4.416704229857648E-2</v>
      </c>
      <c r="Q21" s="1020">
        <v>0.9405997211285283</v>
      </c>
    </row>
    <row r="22" spans="2:17" s="101" customFormat="1" x14ac:dyDescent="0.35">
      <c r="B22" s="101" t="s">
        <v>39</v>
      </c>
      <c r="C22" s="1019">
        <v>593</v>
      </c>
      <c r="D22" s="1019">
        <v>574</v>
      </c>
      <c r="E22" s="1019">
        <v>19</v>
      </c>
      <c r="F22" s="1020">
        <v>0.96795952782462058</v>
      </c>
      <c r="G22" s="1020">
        <v>3.2040472175379427E-2</v>
      </c>
      <c r="I22" s="101">
        <v>7</v>
      </c>
      <c r="J22" s="101">
        <v>10</v>
      </c>
      <c r="K22" s="101">
        <v>11</v>
      </c>
      <c r="L22" s="101" t="s">
        <v>3</v>
      </c>
      <c r="M22" s="1019">
        <v>61280</v>
      </c>
      <c r="N22" s="1019">
        <v>2992</v>
      </c>
      <c r="O22" s="1020">
        <v>0.9534478466517301</v>
      </c>
      <c r="P22" s="1020">
        <v>4.6552153348269856E-2</v>
      </c>
      <c r="Q22" s="1020">
        <v>0.9405997211285283</v>
      </c>
    </row>
    <row r="23" spans="2:17" s="101" customFormat="1" x14ac:dyDescent="0.35">
      <c r="B23" s="101" t="s">
        <v>3</v>
      </c>
      <c r="C23" s="1019">
        <v>64272</v>
      </c>
      <c r="D23" s="1019">
        <v>61280</v>
      </c>
      <c r="E23" s="1019">
        <v>2992</v>
      </c>
      <c r="F23" s="1020">
        <v>0.9534478466517301</v>
      </c>
      <c r="G23" s="1020">
        <v>4.6552153348269856E-2</v>
      </c>
      <c r="I23" s="101">
        <v>10</v>
      </c>
      <c r="J23" s="101">
        <v>11</v>
      </c>
      <c r="K23" s="101">
        <v>14</v>
      </c>
      <c r="L23" s="101" t="s">
        <v>42</v>
      </c>
      <c r="M23" s="1019">
        <v>71376</v>
      </c>
      <c r="N23" s="1019">
        <v>4170</v>
      </c>
      <c r="O23" s="1020">
        <v>0.94480184258597411</v>
      </c>
      <c r="P23" s="1020">
        <v>5.5198157414025895E-2</v>
      </c>
      <c r="Q23" s="1020">
        <v>0.9405997211285283</v>
      </c>
    </row>
    <row r="24" spans="2:17" s="101" customFormat="1" x14ac:dyDescent="0.35">
      <c r="B24" s="101" t="s">
        <v>2</v>
      </c>
      <c r="C24" s="1019">
        <v>13707</v>
      </c>
      <c r="D24" s="1019">
        <v>12484</v>
      </c>
      <c r="E24" s="1019">
        <v>1223</v>
      </c>
      <c r="F24" s="1020">
        <v>0.91077551615962649</v>
      </c>
      <c r="G24" s="1020">
        <v>8.9224483840373528E-2</v>
      </c>
      <c r="I24" s="101">
        <v>15</v>
      </c>
      <c r="J24" s="101">
        <v>12</v>
      </c>
      <c r="K24" s="101">
        <v>20</v>
      </c>
      <c r="L24" s="101" t="s">
        <v>108</v>
      </c>
      <c r="M24" s="1019">
        <v>574064</v>
      </c>
      <c r="N24" s="1019">
        <v>36253</v>
      </c>
      <c r="O24" s="1020">
        <v>0.9405997211285283</v>
      </c>
      <c r="P24" s="1020">
        <v>5.9400278871471708E-2</v>
      </c>
      <c r="Q24" s="1020">
        <v>0.9405997211285283</v>
      </c>
    </row>
    <row r="25" spans="2:17" s="101" customFormat="1" x14ac:dyDescent="0.35">
      <c r="B25" s="101" t="s">
        <v>35</v>
      </c>
      <c r="C25" s="1019">
        <v>26890</v>
      </c>
      <c r="D25" s="1019">
        <v>26693</v>
      </c>
      <c r="E25" s="1019">
        <v>197</v>
      </c>
      <c r="F25" s="1020">
        <v>0.99267385645221273</v>
      </c>
      <c r="G25" s="1020">
        <v>7.3261435477872819E-3</v>
      </c>
      <c r="I25" s="101">
        <v>3</v>
      </c>
      <c r="J25" s="101">
        <v>13</v>
      </c>
      <c r="K25" s="101">
        <v>19</v>
      </c>
      <c r="L25" s="101" t="s">
        <v>46</v>
      </c>
      <c r="M25" s="1019">
        <v>4061</v>
      </c>
      <c r="N25" s="1019">
        <v>335</v>
      </c>
      <c r="O25" s="1020">
        <v>0.92379435850773428</v>
      </c>
      <c r="P25" s="1020">
        <v>7.6205641492265691E-2</v>
      </c>
      <c r="Q25" s="1020">
        <v>0.9405997211285283</v>
      </c>
    </row>
    <row r="26" spans="2:17" s="101" customFormat="1" x14ac:dyDescent="0.35">
      <c r="B26" s="101" t="s">
        <v>42</v>
      </c>
      <c r="C26" s="1019">
        <v>75546</v>
      </c>
      <c r="D26" s="1019">
        <v>71376</v>
      </c>
      <c r="E26" s="1019">
        <v>4170</v>
      </c>
      <c r="F26" s="1020">
        <v>0.94480184258597411</v>
      </c>
      <c r="G26" s="1020">
        <v>5.5198157414025895E-2</v>
      </c>
      <c r="I26" s="101">
        <v>11</v>
      </c>
      <c r="J26" s="101">
        <v>14</v>
      </c>
      <c r="K26" s="101">
        <v>4</v>
      </c>
      <c r="L26" s="101" t="s">
        <v>38</v>
      </c>
      <c r="M26" s="1019">
        <v>10489</v>
      </c>
      <c r="N26" s="1019">
        <v>958</v>
      </c>
      <c r="O26" s="1020">
        <v>0.91630995020529393</v>
      </c>
      <c r="P26" s="1020">
        <v>8.369004979470604E-2</v>
      </c>
      <c r="Q26" s="1020">
        <v>0.9405997211285283</v>
      </c>
    </row>
    <row r="27" spans="2:17" s="101" customFormat="1" x14ac:dyDescent="0.35">
      <c r="B27" s="101" t="s">
        <v>47</v>
      </c>
      <c r="C27" s="1019">
        <v>882</v>
      </c>
      <c r="D27" s="1019">
        <v>795</v>
      </c>
      <c r="E27" s="1019">
        <v>87</v>
      </c>
      <c r="F27" s="1020">
        <v>0.90136054421768708</v>
      </c>
      <c r="G27" s="1020">
        <v>9.8639455782312924E-2</v>
      </c>
      <c r="I27" s="101">
        <v>16</v>
      </c>
      <c r="J27" s="101">
        <v>15</v>
      </c>
      <c r="K27" s="101">
        <v>12</v>
      </c>
      <c r="L27" s="101" t="s">
        <v>2</v>
      </c>
      <c r="M27" s="1019">
        <v>12484</v>
      </c>
      <c r="N27" s="1019">
        <v>1223</v>
      </c>
      <c r="O27" s="1020">
        <v>0.91077551615962649</v>
      </c>
      <c r="P27" s="1020">
        <v>8.9224483840373528E-2</v>
      </c>
      <c r="Q27" s="1020">
        <v>0.9405997211285283</v>
      </c>
    </row>
    <row r="28" spans="2:17" s="101" customFormat="1" x14ac:dyDescent="0.35">
      <c r="B28" s="101" t="s">
        <v>43</v>
      </c>
      <c r="C28" s="1019">
        <v>19398</v>
      </c>
      <c r="D28" s="1019">
        <v>17357</v>
      </c>
      <c r="E28" s="1019">
        <v>2041</v>
      </c>
      <c r="F28" s="1020">
        <v>0.8947829673162182</v>
      </c>
      <c r="G28" s="1020">
        <v>0.10521703268378184</v>
      </c>
      <c r="I28" s="101">
        <v>17</v>
      </c>
      <c r="J28" s="101">
        <v>16</v>
      </c>
      <c r="K28" s="101">
        <v>15</v>
      </c>
      <c r="L28" s="101" t="s">
        <v>47</v>
      </c>
      <c r="M28" s="1019">
        <v>795</v>
      </c>
      <c r="N28" s="1019">
        <v>87</v>
      </c>
      <c r="O28" s="1020">
        <v>0.90136054421768708</v>
      </c>
      <c r="P28" s="1020">
        <v>9.8639455782312924E-2</v>
      </c>
      <c r="Q28" s="1020">
        <v>0.9405997211285283</v>
      </c>
    </row>
    <row r="29" spans="2:17" s="101" customFormat="1" x14ac:dyDescent="0.35">
      <c r="B29" s="101" t="s">
        <v>44</v>
      </c>
      <c r="C29" s="1019">
        <v>6331</v>
      </c>
      <c r="D29" s="1019">
        <v>6257</v>
      </c>
      <c r="E29" s="1019">
        <v>74</v>
      </c>
      <c r="F29" s="1020">
        <v>0.98831148317801298</v>
      </c>
      <c r="G29" s="1020">
        <v>1.1688516821987047E-2</v>
      </c>
      <c r="I29" s="101">
        <v>4</v>
      </c>
      <c r="J29" s="101">
        <v>17</v>
      </c>
      <c r="K29" s="101">
        <v>16</v>
      </c>
      <c r="L29" s="101" t="s">
        <v>43</v>
      </c>
      <c r="M29" s="1019">
        <v>17357</v>
      </c>
      <c r="N29" s="1019">
        <v>2041</v>
      </c>
      <c r="O29" s="1020">
        <v>0.8947829673162182</v>
      </c>
      <c r="P29" s="1020">
        <v>0.10521703268378184</v>
      </c>
      <c r="Q29" s="1020">
        <v>0.9405997211285283</v>
      </c>
    </row>
    <row r="30" spans="2:17" s="101" customFormat="1" x14ac:dyDescent="0.35">
      <c r="B30" s="101" t="s">
        <v>45</v>
      </c>
      <c r="C30" s="1019">
        <v>27074</v>
      </c>
      <c r="D30" s="1019">
        <v>23699</v>
      </c>
      <c r="E30" s="1019">
        <v>3375</v>
      </c>
      <c r="F30" s="1020">
        <v>0.87534165620152171</v>
      </c>
      <c r="G30" s="1020">
        <v>0.12465834379847825</v>
      </c>
      <c r="I30" s="101">
        <v>19</v>
      </c>
      <c r="J30" s="101">
        <v>18</v>
      </c>
      <c r="K30" s="101">
        <v>9</v>
      </c>
      <c r="L30" s="101" t="s">
        <v>41</v>
      </c>
      <c r="M30" s="1019">
        <v>90389</v>
      </c>
      <c r="N30" s="1019">
        <v>10861</v>
      </c>
      <c r="O30" s="1020">
        <v>0.89273086419753089</v>
      </c>
      <c r="P30" s="1020">
        <v>0.10726913580246913</v>
      </c>
      <c r="Q30" s="1020">
        <v>0.9405997211285283</v>
      </c>
    </row>
    <row r="31" spans="2:17" s="101" customFormat="1" x14ac:dyDescent="0.35">
      <c r="B31" s="101" t="s">
        <v>46</v>
      </c>
      <c r="C31" s="1019">
        <v>4396</v>
      </c>
      <c r="D31" s="1019">
        <v>4061</v>
      </c>
      <c r="E31" s="1019">
        <v>335</v>
      </c>
      <c r="F31" s="1020">
        <v>0.92379435850773428</v>
      </c>
      <c r="G31" s="1020">
        <v>7.6205641492265691E-2</v>
      </c>
      <c r="I31" s="101">
        <v>13</v>
      </c>
      <c r="J31" s="101">
        <v>19</v>
      </c>
      <c r="K31" s="101">
        <v>18</v>
      </c>
      <c r="L31" s="101" t="s">
        <v>45</v>
      </c>
      <c r="M31" s="1019">
        <v>23699</v>
      </c>
      <c r="N31" s="1019">
        <v>3375</v>
      </c>
      <c r="O31" s="1020">
        <v>0.87534165620152171</v>
      </c>
      <c r="P31" s="1020">
        <v>0.12465834379847825</v>
      </c>
      <c r="Q31" s="1020">
        <v>0.9405997211285283</v>
      </c>
    </row>
    <row r="32" spans="2:17" s="101" customFormat="1" x14ac:dyDescent="0.35">
      <c r="B32" s="104" t="s">
        <v>108</v>
      </c>
      <c r="C32" s="105">
        <v>610317</v>
      </c>
      <c r="D32" s="105">
        <v>574064</v>
      </c>
      <c r="E32" s="105">
        <v>36253</v>
      </c>
      <c r="F32" s="106">
        <v>0.9405997211285283</v>
      </c>
      <c r="G32" s="106">
        <v>5.9400278871471708E-2</v>
      </c>
      <c r="I32" s="101">
        <v>12</v>
      </c>
      <c r="J32" s="101">
        <v>20</v>
      </c>
      <c r="K32" s="101">
        <v>5</v>
      </c>
      <c r="L32" s="101" t="s">
        <v>6</v>
      </c>
      <c r="M32" s="1019">
        <v>15716</v>
      </c>
      <c r="N32" s="1019">
        <v>2564</v>
      </c>
      <c r="O32" s="1020">
        <v>0.85973741794310721</v>
      </c>
      <c r="P32" s="1020">
        <v>0.14026258205689279</v>
      </c>
      <c r="Q32" s="1020">
        <v>0.9405997211285283</v>
      </c>
    </row>
    <row r="33" spans="13:16" s="113" customFormat="1" x14ac:dyDescent="0.35">
      <c r="M33" s="1150"/>
      <c r="N33" s="1150"/>
      <c r="O33" s="1151"/>
      <c r="P33" s="1151"/>
    </row>
    <row r="34" spans="13:16" s="113" customFormat="1" x14ac:dyDescent="0.35"/>
  </sheetData>
  <mergeCells count="3">
    <mergeCell ref="B6:N7"/>
    <mergeCell ref="B8:N8"/>
    <mergeCell ref="C11:E11"/>
  </mergeCells>
  <printOptions horizontalCentered="1"/>
  <pageMargins left="0" right="0" top="0.43307086614173229" bottom="0.43307086614173229" header="0" footer="0"/>
  <pageSetup paperSize="9" scale="85" orientation="landscape" horizontalDpi="300" verticalDpi="300" r:id="rId1"/>
  <headerFooter alignWithMargins="0"/>
  <rowBreaks count="1" manualBreakCount="1">
    <brk id="42" max="13" man="1"/>
  </rowBreaks>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Hoja84">
    <pageSetUpPr fitToPage="1"/>
  </sheetPr>
  <dimension ref="A1:Q34"/>
  <sheetViews>
    <sheetView zoomScaleNormal="100" workbookViewId="0"/>
  </sheetViews>
  <sheetFormatPr baseColWidth="10" defaultColWidth="11.453125" defaultRowHeight="14.5" x14ac:dyDescent="0.35"/>
  <cols>
    <col min="1" max="1" width="4.26953125" style="666" customWidth="1"/>
    <col min="2" max="2" width="7.26953125" style="666" customWidth="1"/>
    <col min="3" max="3" width="10.81640625" style="666" bestFit="1" customWidth="1"/>
    <col min="4" max="4" width="9.54296875" style="666" customWidth="1"/>
    <col min="5" max="5" width="10.81640625" style="666" bestFit="1" customWidth="1"/>
    <col min="6" max="6" width="11.7265625" style="666" customWidth="1"/>
    <col min="7" max="7" width="10.81640625" style="666" bestFit="1" customWidth="1"/>
    <col min="8" max="8" width="11.453125" style="666"/>
    <col min="9" max="9" width="28.1796875" style="666" customWidth="1"/>
    <col min="10" max="10" width="7" style="666" customWidth="1"/>
    <col min="11" max="11" width="10.81640625" style="666" customWidth="1"/>
    <col min="12" max="12" width="7" style="666" customWidth="1"/>
    <col min="13" max="16384" width="11.453125" style="666"/>
  </cols>
  <sheetData>
    <row r="1" spans="1:17" s="700" customFormat="1" x14ac:dyDescent="0.35"/>
    <row r="2" spans="1:17" s="700" customFormat="1" x14ac:dyDescent="0.35"/>
    <row r="3" spans="1:17" s="700" customFormat="1" x14ac:dyDescent="0.35"/>
    <row r="4" spans="1:17" s="700" customFormat="1" x14ac:dyDescent="0.35"/>
    <row r="5" spans="1:17" s="700" customFormat="1" ht="16.5" customHeight="1" x14ac:dyDescent="0.35"/>
    <row r="6" spans="1:17" s="621" customFormat="1" ht="24.75" customHeight="1" x14ac:dyDescent="0.25">
      <c r="A6" s="1015"/>
      <c r="B6" s="1499" t="s">
        <v>465</v>
      </c>
      <c r="C6" s="1499"/>
      <c r="D6" s="1499"/>
      <c r="E6" s="1499"/>
      <c r="F6" s="1499"/>
      <c r="G6" s="1499"/>
      <c r="H6" s="1499"/>
      <c r="I6" s="1499"/>
      <c r="J6" s="1499"/>
      <c r="K6" s="1499"/>
      <c r="L6" s="1499"/>
      <c r="M6" s="1499"/>
      <c r="N6" s="1499"/>
      <c r="O6" s="1016"/>
    </row>
    <row r="7" spans="1:17" s="621" customFormat="1" ht="24.75" customHeight="1" x14ac:dyDescent="0.25">
      <c r="A7" s="1015"/>
      <c r="B7" s="1499"/>
      <c r="C7" s="1499"/>
      <c r="D7" s="1499"/>
      <c r="E7" s="1499"/>
      <c r="F7" s="1499"/>
      <c r="G7" s="1499"/>
      <c r="H7" s="1499"/>
      <c r="I7" s="1499"/>
      <c r="J7" s="1499"/>
      <c r="K7" s="1499"/>
      <c r="L7" s="1499"/>
      <c r="M7" s="1499"/>
      <c r="N7" s="1499"/>
      <c r="O7" s="1016"/>
    </row>
    <row r="8" spans="1:17" s="621" customFormat="1" ht="15.75" customHeight="1" x14ac:dyDescent="0.25">
      <c r="A8" s="1015"/>
      <c r="B8" s="1638" t="s">
        <v>491</v>
      </c>
      <c r="C8" s="1638"/>
      <c r="D8" s="1638"/>
      <c r="E8" s="1638"/>
      <c r="F8" s="1638"/>
      <c r="G8" s="1638"/>
      <c r="H8" s="1638"/>
      <c r="I8" s="1638"/>
      <c r="J8" s="1638"/>
      <c r="K8" s="1638"/>
      <c r="L8" s="1638"/>
      <c r="M8" s="1638"/>
      <c r="N8" s="1638"/>
    </row>
    <row r="9" spans="1:17" s="700" customFormat="1" ht="6" customHeight="1" x14ac:dyDescent="0.35">
      <c r="A9" s="1018"/>
      <c r="B9" s="1018"/>
      <c r="C9" s="1018"/>
      <c r="D9" s="1018"/>
      <c r="E9" s="1018"/>
      <c r="F9" s="1018"/>
      <c r="G9" s="1018"/>
      <c r="H9" s="1018"/>
      <c r="I9" s="1018"/>
      <c r="J9" s="1018"/>
      <c r="K9" s="1018"/>
      <c r="L9" s="1018"/>
    </row>
    <row r="10" spans="1:17" s="113" customFormat="1" x14ac:dyDescent="0.35"/>
    <row r="11" spans="1:17" s="101" customFormat="1" x14ac:dyDescent="0.35">
      <c r="C11" s="1639" t="s">
        <v>48</v>
      </c>
      <c r="D11" s="1639"/>
      <c r="E11" s="1639"/>
      <c r="L11" s="101">
        <v>1</v>
      </c>
      <c r="M11" s="101">
        <v>3</v>
      </c>
      <c r="N11" s="101">
        <v>4</v>
      </c>
      <c r="O11" s="101">
        <v>5</v>
      </c>
      <c r="P11" s="101">
        <v>6</v>
      </c>
    </row>
    <row r="12" spans="1:17" s="101" customFormat="1" x14ac:dyDescent="0.35">
      <c r="C12" s="101" t="s">
        <v>210</v>
      </c>
      <c r="D12" s="101" t="s">
        <v>97</v>
      </c>
      <c r="E12" s="101" t="s">
        <v>98</v>
      </c>
      <c r="F12" s="101" t="s">
        <v>99</v>
      </c>
      <c r="G12" s="101" t="s">
        <v>100</v>
      </c>
      <c r="K12" s="101" t="s">
        <v>101</v>
      </c>
      <c r="L12" s="101" t="s">
        <v>102</v>
      </c>
      <c r="M12" s="101" t="s">
        <v>103</v>
      </c>
      <c r="N12" s="101" t="s">
        <v>104</v>
      </c>
      <c r="O12" s="101" t="s">
        <v>105</v>
      </c>
      <c r="P12" s="101" t="s">
        <v>106</v>
      </c>
      <c r="Q12" s="101" t="s">
        <v>107</v>
      </c>
    </row>
    <row r="13" spans="1:17" s="101" customFormat="1" x14ac:dyDescent="0.35">
      <c r="B13" s="101" t="s">
        <v>8</v>
      </c>
      <c r="C13" s="1019">
        <v>96221</v>
      </c>
      <c r="D13" s="1019">
        <v>85751</v>
      </c>
      <c r="E13" s="1019">
        <v>10470</v>
      </c>
      <c r="F13" s="1020">
        <v>0.89118799430477758</v>
      </c>
      <c r="G13" s="1020">
        <v>0.10881200569522245</v>
      </c>
      <c r="I13" s="101">
        <v>10</v>
      </c>
      <c r="J13" s="101">
        <v>1</v>
      </c>
      <c r="K13" s="101">
        <v>8</v>
      </c>
      <c r="L13" s="101" t="s">
        <v>4</v>
      </c>
      <c r="M13" s="1019">
        <v>49321</v>
      </c>
      <c r="N13" s="1019">
        <v>67</v>
      </c>
      <c r="O13" s="1020">
        <v>0.99864339515671818</v>
      </c>
      <c r="P13" s="1020">
        <v>1.3566048432817688E-3</v>
      </c>
      <c r="Q13" s="1020">
        <v>0.88191710136129475</v>
      </c>
    </row>
    <row r="14" spans="1:17" s="101" customFormat="1" x14ac:dyDescent="0.35">
      <c r="B14" s="101" t="s">
        <v>7</v>
      </c>
      <c r="C14" s="1019">
        <v>15692</v>
      </c>
      <c r="D14" s="1019">
        <v>15637</v>
      </c>
      <c r="E14" s="1019">
        <v>55</v>
      </c>
      <c r="F14" s="1020">
        <v>0.99649502931430023</v>
      </c>
      <c r="G14" s="1020">
        <v>3.5049706856997197E-3</v>
      </c>
      <c r="I14" s="101">
        <v>2</v>
      </c>
      <c r="J14" s="101">
        <v>2</v>
      </c>
      <c r="K14" s="101">
        <v>2</v>
      </c>
      <c r="L14" s="101" t="s">
        <v>7</v>
      </c>
      <c r="M14" s="1019">
        <v>15637</v>
      </c>
      <c r="N14" s="1019">
        <v>55</v>
      </c>
      <c r="O14" s="1020">
        <v>0.99649502931430023</v>
      </c>
      <c r="P14" s="1020">
        <v>3.5049706856997197E-3</v>
      </c>
      <c r="Q14" s="1020">
        <v>0.88191710136129475</v>
      </c>
    </row>
    <row r="15" spans="1:17" s="101" customFormat="1" x14ac:dyDescent="0.35">
      <c r="B15" s="101" t="s">
        <v>37</v>
      </c>
      <c r="C15" s="1019">
        <v>14320</v>
      </c>
      <c r="D15" s="1019">
        <v>14012</v>
      </c>
      <c r="E15" s="1019">
        <v>308</v>
      </c>
      <c r="F15" s="1020">
        <v>0.97849162011173185</v>
      </c>
      <c r="G15" s="1020">
        <v>2.1508379888268158E-2</v>
      </c>
      <c r="I15" s="101">
        <v>3</v>
      </c>
      <c r="J15" s="101">
        <v>3</v>
      </c>
      <c r="K15" s="101">
        <v>3</v>
      </c>
      <c r="L15" s="101" t="s">
        <v>37</v>
      </c>
      <c r="M15" s="1019">
        <v>14012</v>
      </c>
      <c r="N15" s="1019">
        <v>308</v>
      </c>
      <c r="O15" s="1020">
        <v>0.97849162011173185</v>
      </c>
      <c r="P15" s="1020">
        <v>2.1508379888268158E-2</v>
      </c>
      <c r="Q15" s="1020">
        <v>0.88191710136129475</v>
      </c>
    </row>
    <row r="16" spans="1:17" s="101" customFormat="1" x14ac:dyDescent="0.35">
      <c r="B16" s="101" t="s">
        <v>38</v>
      </c>
      <c r="C16" s="1019">
        <v>15499</v>
      </c>
      <c r="D16" s="1019">
        <v>13351</v>
      </c>
      <c r="E16" s="1019">
        <v>2148</v>
      </c>
      <c r="F16" s="1020">
        <v>0.86141041357506931</v>
      </c>
      <c r="G16" s="1020">
        <v>0.13858958642493063</v>
      </c>
      <c r="I16" s="101">
        <v>13</v>
      </c>
      <c r="J16" s="101">
        <v>4</v>
      </c>
      <c r="K16" s="101">
        <v>6</v>
      </c>
      <c r="L16" s="101" t="s">
        <v>5</v>
      </c>
      <c r="M16" s="1019">
        <v>5103</v>
      </c>
      <c r="N16" s="1019">
        <v>166</v>
      </c>
      <c r="O16" s="1020">
        <v>0.96849497058265321</v>
      </c>
      <c r="P16" s="1020">
        <v>3.1505029417346744E-2</v>
      </c>
      <c r="Q16" s="1020">
        <v>0.88191710136129475</v>
      </c>
    </row>
    <row r="17" spans="2:17" s="101" customFormat="1" x14ac:dyDescent="0.35">
      <c r="B17" s="101" t="s">
        <v>6</v>
      </c>
      <c r="C17" s="1019">
        <v>16402</v>
      </c>
      <c r="D17" s="1019">
        <v>13621</v>
      </c>
      <c r="E17" s="1019">
        <v>2781</v>
      </c>
      <c r="F17" s="1020">
        <v>0.83044750640165832</v>
      </c>
      <c r="G17" s="1020">
        <v>0.16955249359834165</v>
      </c>
      <c r="I17" s="101">
        <v>16</v>
      </c>
      <c r="J17" s="101">
        <v>5</v>
      </c>
      <c r="K17" s="101">
        <v>17</v>
      </c>
      <c r="L17" s="101" t="s">
        <v>44</v>
      </c>
      <c r="M17" s="1019">
        <v>6644</v>
      </c>
      <c r="N17" s="1019">
        <v>256</v>
      </c>
      <c r="O17" s="1020">
        <v>0.9628985507246377</v>
      </c>
      <c r="P17" s="1020">
        <v>3.7101449275362318E-2</v>
      </c>
      <c r="Q17" s="1020">
        <v>0.88191710136129475</v>
      </c>
    </row>
    <row r="18" spans="2:17" s="101" customFormat="1" x14ac:dyDescent="0.35">
      <c r="B18" s="101" t="s">
        <v>5</v>
      </c>
      <c r="C18" s="1019">
        <v>5269</v>
      </c>
      <c r="D18" s="1019">
        <v>5103</v>
      </c>
      <c r="E18" s="1019">
        <v>166</v>
      </c>
      <c r="F18" s="1020">
        <v>0.96849497058265321</v>
      </c>
      <c r="G18" s="1020">
        <v>3.1505029417346744E-2</v>
      </c>
      <c r="I18" s="101">
        <v>4</v>
      </c>
      <c r="J18" s="101">
        <v>6</v>
      </c>
      <c r="K18" s="101">
        <v>10</v>
      </c>
      <c r="L18" s="101" t="s">
        <v>39</v>
      </c>
      <c r="M18" s="1019">
        <v>621</v>
      </c>
      <c r="N18" s="1019">
        <v>25</v>
      </c>
      <c r="O18" s="1020">
        <v>0.96130030959752322</v>
      </c>
      <c r="P18" s="1020">
        <v>3.8699690402476783E-2</v>
      </c>
      <c r="Q18" s="1020">
        <v>0.88191710136129475</v>
      </c>
    </row>
    <row r="19" spans="2:17" s="101" customFormat="1" x14ac:dyDescent="0.35">
      <c r="B19" s="101" t="s">
        <v>40</v>
      </c>
      <c r="C19" s="1019">
        <v>29715</v>
      </c>
      <c r="D19" s="1019">
        <v>28294</v>
      </c>
      <c r="E19" s="1019">
        <v>1421</v>
      </c>
      <c r="F19" s="1020">
        <v>0.95217903415783278</v>
      </c>
      <c r="G19" s="1020">
        <v>4.7820965842167253E-2</v>
      </c>
      <c r="I19" s="101">
        <v>8</v>
      </c>
      <c r="J19" s="101">
        <v>7</v>
      </c>
      <c r="K19" s="101">
        <v>13</v>
      </c>
      <c r="L19" s="101" t="s">
        <v>35</v>
      </c>
      <c r="M19" s="1019">
        <v>24492</v>
      </c>
      <c r="N19" s="1019">
        <v>991</v>
      </c>
      <c r="O19" s="1020">
        <v>0.96111132912137498</v>
      </c>
      <c r="P19" s="1020">
        <v>3.8888670878624965E-2</v>
      </c>
      <c r="Q19" s="1020">
        <v>0.88191710136129475</v>
      </c>
    </row>
    <row r="20" spans="2:17" s="101" customFormat="1" x14ac:dyDescent="0.35">
      <c r="B20" s="101" t="s">
        <v>4</v>
      </c>
      <c r="C20" s="1019">
        <v>49388</v>
      </c>
      <c r="D20" s="1019">
        <v>49321</v>
      </c>
      <c r="E20" s="1019">
        <v>67</v>
      </c>
      <c r="F20" s="1020">
        <v>0.99864339515671818</v>
      </c>
      <c r="G20" s="1020">
        <v>1.3566048432817688E-3</v>
      </c>
      <c r="I20" s="101">
        <v>1</v>
      </c>
      <c r="J20" s="101">
        <v>8</v>
      </c>
      <c r="K20" s="101">
        <v>7</v>
      </c>
      <c r="L20" s="101" t="s">
        <v>40</v>
      </c>
      <c r="M20" s="1019">
        <v>28294</v>
      </c>
      <c r="N20" s="1019">
        <v>1421</v>
      </c>
      <c r="O20" s="1020">
        <v>0.95217903415783278</v>
      </c>
      <c r="P20" s="1020">
        <v>4.7820965842167253E-2</v>
      </c>
      <c r="Q20" s="1020">
        <v>0.88191710136129475</v>
      </c>
    </row>
    <row r="21" spans="2:17" s="101" customFormat="1" x14ac:dyDescent="0.35">
      <c r="B21" s="101" t="s">
        <v>41</v>
      </c>
      <c r="C21" s="1019">
        <v>115971</v>
      </c>
      <c r="D21" s="1019">
        <v>90982</v>
      </c>
      <c r="E21" s="1019">
        <v>24989</v>
      </c>
      <c r="F21" s="1020">
        <v>0.78452371713618063</v>
      </c>
      <c r="G21" s="1020">
        <v>0.2154762828638194</v>
      </c>
      <c r="I21" s="101">
        <v>19</v>
      </c>
      <c r="J21" s="101">
        <v>9</v>
      </c>
      <c r="K21" s="101">
        <v>11</v>
      </c>
      <c r="L21" s="101" t="s">
        <v>3</v>
      </c>
      <c r="M21" s="1019">
        <v>55658</v>
      </c>
      <c r="N21" s="1019">
        <v>3402</v>
      </c>
      <c r="O21" s="1020">
        <v>0.94239756180155776</v>
      </c>
      <c r="P21" s="1020">
        <v>5.7602438198442261E-2</v>
      </c>
      <c r="Q21" s="1020">
        <v>0.88191710136129475</v>
      </c>
    </row>
    <row r="22" spans="2:17" s="101" customFormat="1" x14ac:dyDescent="0.35">
      <c r="B22" s="101" t="s">
        <v>39</v>
      </c>
      <c r="C22" s="1019">
        <v>646</v>
      </c>
      <c r="D22" s="1019">
        <v>621</v>
      </c>
      <c r="E22" s="1019">
        <v>25</v>
      </c>
      <c r="F22" s="1020">
        <v>0.96130030959752322</v>
      </c>
      <c r="G22" s="1020">
        <v>3.8699690402476783E-2</v>
      </c>
      <c r="I22" s="101">
        <v>6</v>
      </c>
      <c r="J22" s="101">
        <v>10</v>
      </c>
      <c r="K22" s="101">
        <v>1</v>
      </c>
      <c r="L22" s="101" t="s">
        <v>8</v>
      </c>
      <c r="M22" s="1019">
        <v>85751</v>
      </c>
      <c r="N22" s="1019">
        <v>10470</v>
      </c>
      <c r="O22" s="1020">
        <v>0.89118799430477758</v>
      </c>
      <c r="P22" s="1020">
        <v>0.10881200569522245</v>
      </c>
      <c r="Q22" s="1020">
        <v>0.88191710136129475</v>
      </c>
    </row>
    <row r="23" spans="2:17" s="101" customFormat="1" x14ac:dyDescent="0.35">
      <c r="B23" s="101" t="s">
        <v>3</v>
      </c>
      <c r="C23" s="1019">
        <v>59060</v>
      </c>
      <c r="D23" s="1019">
        <v>55658</v>
      </c>
      <c r="E23" s="1019">
        <v>3402</v>
      </c>
      <c r="F23" s="1020">
        <v>0.94239756180155776</v>
      </c>
      <c r="G23" s="1020">
        <v>5.7602438198442261E-2</v>
      </c>
      <c r="I23" s="101">
        <v>9</v>
      </c>
      <c r="J23" s="101">
        <v>11</v>
      </c>
      <c r="K23" s="101">
        <v>14</v>
      </c>
      <c r="L23" s="101" t="s">
        <v>42</v>
      </c>
      <c r="M23" s="1019">
        <v>55083</v>
      </c>
      <c r="N23" s="1019">
        <v>7301</v>
      </c>
      <c r="O23" s="1020">
        <v>0.88296678635547576</v>
      </c>
      <c r="P23" s="1020">
        <v>0.11703321364452424</v>
      </c>
      <c r="Q23" s="1020">
        <v>0.88191710136129475</v>
      </c>
    </row>
    <row r="24" spans="2:17" s="101" customFormat="1" x14ac:dyDescent="0.35">
      <c r="B24" s="101" t="s">
        <v>2</v>
      </c>
      <c r="C24" s="1019">
        <v>14168</v>
      </c>
      <c r="D24" s="1019">
        <v>12137</v>
      </c>
      <c r="E24" s="1019">
        <v>2031</v>
      </c>
      <c r="F24" s="1020">
        <v>0.85664878599661209</v>
      </c>
      <c r="G24" s="1020">
        <v>0.14335121400338791</v>
      </c>
      <c r="I24" s="101">
        <v>14</v>
      </c>
      <c r="J24" s="101">
        <v>12</v>
      </c>
      <c r="K24" s="101">
        <v>20</v>
      </c>
      <c r="L24" s="101" t="s">
        <v>108</v>
      </c>
      <c r="M24" s="1019">
        <v>517180</v>
      </c>
      <c r="N24" s="1019">
        <v>69247</v>
      </c>
      <c r="O24" s="1020">
        <v>0.88191710136129475</v>
      </c>
      <c r="P24" s="1020">
        <v>0.11808289863870525</v>
      </c>
      <c r="Q24" s="1020">
        <v>0.88191710136129475</v>
      </c>
    </row>
    <row r="25" spans="2:17" s="101" customFormat="1" x14ac:dyDescent="0.35">
      <c r="B25" s="101" t="s">
        <v>35</v>
      </c>
      <c r="C25" s="1019">
        <v>25483</v>
      </c>
      <c r="D25" s="1019">
        <v>24492</v>
      </c>
      <c r="E25" s="1019">
        <v>991</v>
      </c>
      <c r="F25" s="1020">
        <v>0.96111132912137498</v>
      </c>
      <c r="G25" s="1020">
        <v>3.8888670878624965E-2</v>
      </c>
      <c r="I25" s="101">
        <v>7</v>
      </c>
      <c r="J25" s="101">
        <v>13</v>
      </c>
      <c r="K25" s="101">
        <v>4</v>
      </c>
      <c r="L25" s="101" t="s">
        <v>38</v>
      </c>
      <c r="M25" s="1019">
        <v>13351</v>
      </c>
      <c r="N25" s="1019">
        <v>2148</v>
      </c>
      <c r="O25" s="1020">
        <v>0.86141041357506931</v>
      </c>
      <c r="P25" s="1020">
        <v>0.13858958642493063</v>
      </c>
      <c r="Q25" s="1020">
        <v>0.88191710136129475</v>
      </c>
    </row>
    <row r="26" spans="2:17" s="101" customFormat="1" x14ac:dyDescent="0.35">
      <c r="B26" s="101" t="s">
        <v>42</v>
      </c>
      <c r="C26" s="1019">
        <v>62384</v>
      </c>
      <c r="D26" s="1019">
        <v>55083</v>
      </c>
      <c r="E26" s="1019">
        <v>7301</v>
      </c>
      <c r="F26" s="1020">
        <v>0.88296678635547576</v>
      </c>
      <c r="G26" s="1020">
        <v>0.11703321364452424</v>
      </c>
      <c r="I26" s="101">
        <v>11</v>
      </c>
      <c r="J26" s="101">
        <v>14</v>
      </c>
      <c r="K26" s="101">
        <v>12</v>
      </c>
      <c r="L26" s="101" t="s">
        <v>2</v>
      </c>
      <c r="M26" s="1019">
        <v>12137</v>
      </c>
      <c r="N26" s="1019">
        <v>2031</v>
      </c>
      <c r="O26" s="1020">
        <v>0.85664878599661209</v>
      </c>
      <c r="P26" s="1020">
        <v>0.14335121400338791</v>
      </c>
      <c r="Q26" s="1020">
        <v>0.88191710136129475</v>
      </c>
    </row>
    <row r="27" spans="2:17" s="101" customFormat="1" x14ac:dyDescent="0.35">
      <c r="B27" s="101" t="s">
        <v>47</v>
      </c>
      <c r="C27" s="1019">
        <v>613</v>
      </c>
      <c r="D27" s="1019">
        <v>512</v>
      </c>
      <c r="E27" s="1019">
        <v>101</v>
      </c>
      <c r="F27" s="1020">
        <v>0.83523654159869498</v>
      </c>
      <c r="G27" s="1020">
        <v>0.16476345840130505</v>
      </c>
      <c r="I27" s="101">
        <v>15</v>
      </c>
      <c r="J27" s="101">
        <v>15</v>
      </c>
      <c r="K27" s="101">
        <v>15</v>
      </c>
      <c r="L27" s="101" t="s">
        <v>47</v>
      </c>
      <c r="M27" s="1019">
        <v>512</v>
      </c>
      <c r="N27" s="1019">
        <v>101</v>
      </c>
      <c r="O27" s="1020">
        <v>0.83523654159869498</v>
      </c>
      <c r="P27" s="1020">
        <v>0.16476345840130505</v>
      </c>
      <c r="Q27" s="1020">
        <v>0.88191710136129475</v>
      </c>
    </row>
    <row r="28" spans="2:17" s="101" customFormat="1" x14ac:dyDescent="0.35">
      <c r="B28" s="101" t="s">
        <v>43</v>
      </c>
      <c r="C28" s="1019">
        <v>16940</v>
      </c>
      <c r="D28" s="1019">
        <v>13470</v>
      </c>
      <c r="E28" s="1019">
        <v>3470</v>
      </c>
      <c r="F28" s="1020">
        <v>0.79515938606847703</v>
      </c>
      <c r="G28" s="1020">
        <v>0.20484061393152303</v>
      </c>
      <c r="I28" s="101">
        <v>18</v>
      </c>
      <c r="J28" s="101">
        <v>16</v>
      </c>
      <c r="K28" s="101">
        <v>5</v>
      </c>
      <c r="L28" s="101" t="s">
        <v>6</v>
      </c>
      <c r="M28" s="1019">
        <v>13621</v>
      </c>
      <c r="N28" s="1019">
        <v>2781</v>
      </c>
      <c r="O28" s="1020">
        <v>0.83044750640165832</v>
      </c>
      <c r="P28" s="1020">
        <v>0.16955249359834165</v>
      </c>
      <c r="Q28" s="1020">
        <v>0.88191710136129475</v>
      </c>
    </row>
    <row r="29" spans="2:17" s="101" customFormat="1" x14ac:dyDescent="0.35">
      <c r="B29" s="101" t="s">
        <v>44</v>
      </c>
      <c r="C29" s="1019">
        <v>6900</v>
      </c>
      <c r="D29" s="1019">
        <v>6644</v>
      </c>
      <c r="E29" s="1019">
        <v>256</v>
      </c>
      <c r="F29" s="1020">
        <v>0.9628985507246377</v>
      </c>
      <c r="G29" s="1020">
        <v>3.7101449275362318E-2</v>
      </c>
      <c r="I29" s="101">
        <v>5</v>
      </c>
      <c r="J29" s="101">
        <v>17</v>
      </c>
      <c r="K29" s="101">
        <v>19</v>
      </c>
      <c r="L29" s="101" t="s">
        <v>46</v>
      </c>
      <c r="M29" s="1019">
        <v>2926</v>
      </c>
      <c r="N29" s="1019">
        <v>726</v>
      </c>
      <c r="O29" s="1020">
        <v>0.8012048192771084</v>
      </c>
      <c r="P29" s="1020">
        <v>0.19879518072289157</v>
      </c>
      <c r="Q29" s="1020">
        <v>0.88191710136129475</v>
      </c>
    </row>
    <row r="30" spans="2:17" s="101" customFormat="1" x14ac:dyDescent="0.35">
      <c r="B30" s="101" t="s">
        <v>45</v>
      </c>
      <c r="C30" s="1019">
        <v>38104</v>
      </c>
      <c r="D30" s="1019">
        <v>29565</v>
      </c>
      <c r="E30" s="1019">
        <v>8539</v>
      </c>
      <c r="F30" s="1020">
        <v>0.77590279235775772</v>
      </c>
      <c r="G30" s="1020">
        <v>0.22409720764224228</v>
      </c>
      <c r="I30" s="101">
        <v>20</v>
      </c>
      <c r="J30" s="101">
        <v>18</v>
      </c>
      <c r="K30" s="101">
        <v>16</v>
      </c>
      <c r="L30" s="101" t="s">
        <v>43</v>
      </c>
      <c r="M30" s="1019">
        <v>13470</v>
      </c>
      <c r="N30" s="1019">
        <v>3470</v>
      </c>
      <c r="O30" s="1020">
        <v>0.79515938606847703</v>
      </c>
      <c r="P30" s="1020">
        <v>0.20484061393152303</v>
      </c>
      <c r="Q30" s="1020">
        <v>0.88191710136129475</v>
      </c>
    </row>
    <row r="31" spans="2:17" s="101" customFormat="1" x14ac:dyDescent="0.35">
      <c r="B31" s="101" t="s">
        <v>46</v>
      </c>
      <c r="C31" s="1019">
        <v>3652</v>
      </c>
      <c r="D31" s="1019">
        <v>2926</v>
      </c>
      <c r="E31" s="1019">
        <v>726</v>
      </c>
      <c r="F31" s="1020">
        <v>0.8012048192771084</v>
      </c>
      <c r="G31" s="1020">
        <v>0.19879518072289157</v>
      </c>
      <c r="I31" s="101">
        <v>17</v>
      </c>
      <c r="J31" s="101">
        <v>19</v>
      </c>
      <c r="K31" s="101">
        <v>9</v>
      </c>
      <c r="L31" s="101" t="s">
        <v>41</v>
      </c>
      <c r="M31" s="1019">
        <v>90982</v>
      </c>
      <c r="N31" s="1019">
        <v>24989</v>
      </c>
      <c r="O31" s="1020">
        <v>0.78452371713618063</v>
      </c>
      <c r="P31" s="1020">
        <v>0.2154762828638194</v>
      </c>
      <c r="Q31" s="1020">
        <v>0.88191710136129475</v>
      </c>
    </row>
    <row r="32" spans="2:17" s="101" customFormat="1" x14ac:dyDescent="0.35">
      <c r="B32" s="104" t="s">
        <v>108</v>
      </c>
      <c r="C32" s="105">
        <v>586427</v>
      </c>
      <c r="D32" s="105">
        <v>517180</v>
      </c>
      <c r="E32" s="105">
        <v>69247</v>
      </c>
      <c r="F32" s="106">
        <v>0.88191710136129475</v>
      </c>
      <c r="G32" s="106">
        <v>0.11808289863870525</v>
      </c>
      <c r="I32" s="101">
        <v>12</v>
      </c>
      <c r="J32" s="101">
        <v>20</v>
      </c>
      <c r="K32" s="101">
        <v>18</v>
      </c>
      <c r="L32" s="101" t="s">
        <v>45</v>
      </c>
      <c r="M32" s="1019">
        <v>29565</v>
      </c>
      <c r="N32" s="1019">
        <v>8539</v>
      </c>
      <c r="O32" s="1020">
        <v>0.77590279235775772</v>
      </c>
      <c r="P32" s="1020">
        <v>0.22409720764224228</v>
      </c>
      <c r="Q32" s="1020">
        <v>0.88191710136129475</v>
      </c>
    </row>
    <row r="33" spans="13:16" s="113" customFormat="1" x14ac:dyDescent="0.35">
      <c r="M33" s="1150"/>
      <c r="N33" s="1150"/>
      <c r="O33" s="1151"/>
      <c r="P33" s="1151"/>
    </row>
    <row r="34" spans="13:16" s="113" customFormat="1" x14ac:dyDescent="0.35"/>
  </sheetData>
  <mergeCells count="3">
    <mergeCell ref="B6:N7"/>
    <mergeCell ref="B8:N8"/>
    <mergeCell ref="C11:E11"/>
  </mergeCells>
  <printOptions horizontalCentered="1"/>
  <pageMargins left="0" right="0" top="0.43307086614173229" bottom="0.43307086614173229" header="0" footer="0"/>
  <pageSetup paperSize="9" scale="85" orientation="landscape" horizontalDpi="300" verticalDpi="300" r:id="rId1"/>
  <headerFooter alignWithMargins="0"/>
  <rowBreaks count="1" manualBreakCount="1">
    <brk id="42" max="13" man="1"/>
  </rowBreaks>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Hoja104">
    <tabColor rgb="FFFFFF00"/>
    <pageSetUpPr fitToPage="1"/>
  </sheetPr>
  <dimension ref="A2:S33"/>
  <sheetViews>
    <sheetView zoomScale="80" zoomScaleNormal="80" workbookViewId="0">
      <selection activeCell="L44" sqref="L44"/>
    </sheetView>
  </sheetViews>
  <sheetFormatPr baseColWidth="10" defaultColWidth="11.453125" defaultRowHeight="14.5" x14ac:dyDescent="0.35"/>
  <cols>
    <col min="1" max="1" width="4.453125" style="1014" customWidth="1"/>
    <col min="2" max="2" width="28.7265625" style="1014" customWidth="1"/>
    <col min="3" max="3" width="0.54296875" style="1014" customWidth="1"/>
    <col min="4" max="4" width="13.453125" style="1014" customWidth="1"/>
    <col min="5" max="5" width="0.54296875" style="1014" customWidth="1"/>
    <col min="6" max="6" width="13.453125" style="1014" customWidth="1"/>
    <col min="7" max="7" width="10.453125" style="1014" customWidth="1"/>
    <col min="8" max="8" width="0.7265625" style="1014" customWidth="1"/>
    <col min="9" max="9" width="11.1796875" style="1014" customWidth="1"/>
    <col min="10" max="10" width="10.453125" style="1014" customWidth="1"/>
    <col min="11" max="11" width="0.7265625" style="1014" customWidth="1"/>
    <col min="12" max="12" width="9.54296875" style="1014" customWidth="1"/>
    <col min="13" max="13" width="11.453125" style="1014"/>
    <col min="14" max="14" width="9.54296875" style="1014" customWidth="1"/>
    <col min="15" max="15" width="11.453125" style="1014"/>
    <col min="16" max="16" width="9.54296875" style="1014" customWidth="1"/>
    <col min="17" max="16384" width="11.453125" style="1014"/>
  </cols>
  <sheetData>
    <row r="2" spans="1:19" s="965" customFormat="1" x14ac:dyDescent="0.35">
      <c r="B2" s="1694"/>
      <c r="C2" s="1694"/>
      <c r="D2" s="1160"/>
      <c r="E2" s="1161"/>
      <c r="F2" s="1159"/>
      <c r="G2" s="1161"/>
    </row>
    <row r="3" spans="1:19" s="965" customFormat="1" ht="38.25" customHeight="1" x14ac:dyDescent="0.35">
      <c r="B3" s="1159"/>
      <c r="C3" s="1159"/>
      <c r="D3" s="1159"/>
      <c r="E3" s="1161"/>
      <c r="F3" s="1159"/>
      <c r="G3" s="1161"/>
    </row>
    <row r="4" spans="1:19" s="967" customFormat="1" ht="37.5" customHeight="1" x14ac:dyDescent="0.25">
      <c r="B4" s="1715" t="s">
        <v>337</v>
      </c>
      <c r="C4" s="1715"/>
      <c r="D4" s="1715"/>
      <c r="E4" s="1715"/>
      <c r="F4" s="1715"/>
      <c r="G4" s="1715"/>
      <c r="H4" s="1715"/>
      <c r="I4" s="1715"/>
      <c r="J4" s="1715"/>
      <c r="K4" s="1715"/>
      <c r="L4" s="1715"/>
      <c r="M4" s="1715"/>
      <c r="N4" s="1715"/>
      <c r="O4" s="1715"/>
      <c r="P4" s="1715"/>
      <c r="Q4" s="1715"/>
    </row>
    <row r="5" spans="1:19" s="967" customFormat="1" ht="15.5" x14ac:dyDescent="0.25">
      <c r="B5" s="1420" t="str">
        <f>porsaad!$B$6</f>
        <v>Situación a 30 de noviembre de 2024</v>
      </c>
      <c r="C5" s="1420"/>
      <c r="D5" s="1420"/>
      <c r="E5" s="1420"/>
      <c r="F5" s="1420"/>
      <c r="G5" s="1420"/>
      <c r="H5" s="1420"/>
      <c r="I5" s="1420"/>
      <c r="J5" s="1420"/>
      <c r="K5" s="1420"/>
      <c r="L5" s="1420"/>
      <c r="M5" s="1420"/>
      <c r="N5" s="1420"/>
      <c r="O5" s="1420"/>
      <c r="P5" s="1420"/>
      <c r="Q5" s="1420"/>
    </row>
    <row r="6" spans="1:19" s="967" customFormat="1" ht="6" customHeight="1" x14ac:dyDescent="0.25">
      <c r="B6" s="968"/>
      <c r="C6" s="968"/>
      <c r="D6" s="1162"/>
      <c r="E6" s="1162"/>
      <c r="F6" s="1162"/>
      <c r="G6" s="1162"/>
      <c r="H6" s="968"/>
      <c r="I6" s="968"/>
      <c r="J6" s="968"/>
      <c r="K6" s="968"/>
      <c r="L6" s="968"/>
      <c r="M6" s="968"/>
      <c r="N6" s="968"/>
      <c r="O6" s="968"/>
      <c r="P6" s="968"/>
      <c r="Q6" s="968"/>
    </row>
    <row r="7" spans="1:19" s="972" customFormat="1" ht="4.5" customHeight="1" x14ac:dyDescent="0.25">
      <c r="A7" s="1152"/>
      <c r="B7" s="1695" t="s">
        <v>12</v>
      </c>
      <c r="C7" s="1153"/>
      <c r="D7" s="1695" t="s">
        <v>274</v>
      </c>
      <c r="E7" s="1154"/>
      <c r="F7" s="1698" t="s">
        <v>466</v>
      </c>
      <c r="G7" s="1699"/>
      <c r="H7" s="1155"/>
      <c r="I7" s="1698" t="s">
        <v>275</v>
      </c>
      <c r="J7" s="1702"/>
      <c r="K7" s="1163"/>
      <c r="L7" s="1163"/>
      <c r="M7" s="1163"/>
      <c r="N7" s="1163"/>
      <c r="O7" s="1163"/>
      <c r="P7" s="1163"/>
      <c r="Q7" s="1164"/>
    </row>
    <row r="8" spans="1:19" s="972" customFormat="1" ht="15" customHeight="1" x14ac:dyDescent="0.25">
      <c r="A8" s="1152"/>
      <c r="B8" s="1696"/>
      <c r="C8" s="1153"/>
      <c r="D8" s="1696"/>
      <c r="E8" s="1154"/>
      <c r="F8" s="1700"/>
      <c r="G8" s="1701"/>
      <c r="H8" s="1155"/>
      <c r="I8" s="1700"/>
      <c r="J8" s="1703"/>
      <c r="K8" s="1156"/>
      <c r="L8" s="1706" t="s">
        <v>133</v>
      </c>
      <c r="M8" s="1707"/>
      <c r="N8" s="1710" t="s">
        <v>134</v>
      </c>
      <c r="O8" s="1684"/>
      <c r="P8" s="1684"/>
      <c r="Q8" s="1684"/>
    </row>
    <row r="9" spans="1:19" s="972" customFormat="1" ht="44.25" customHeight="1" x14ac:dyDescent="0.25">
      <c r="A9" s="1152"/>
      <c r="B9" s="1696"/>
      <c r="C9" s="1153"/>
      <c r="D9" s="1696"/>
      <c r="E9" s="1154"/>
      <c r="F9" s="1700"/>
      <c r="G9" s="1701"/>
      <c r="H9" s="1155"/>
      <c r="I9" s="1704"/>
      <c r="J9" s="1705"/>
      <c r="K9" s="1156"/>
      <c r="L9" s="1708"/>
      <c r="M9" s="1709"/>
      <c r="N9" s="1711" t="s">
        <v>469</v>
      </c>
      <c r="O9" s="1712"/>
      <c r="P9" s="1713" t="s">
        <v>470</v>
      </c>
      <c r="Q9" s="1714"/>
    </row>
    <row r="10" spans="1:19" s="972" customFormat="1" ht="72.5" x14ac:dyDescent="0.25">
      <c r="A10" s="1152"/>
      <c r="B10" s="1697"/>
      <c r="C10" s="1155"/>
      <c r="D10" s="1197" t="s">
        <v>9</v>
      </c>
      <c r="E10" s="1165"/>
      <c r="F10" s="1198" t="s">
        <v>9</v>
      </c>
      <c r="G10" s="1199" t="s">
        <v>276</v>
      </c>
      <c r="H10" s="1155"/>
      <c r="I10" s="1198" t="s">
        <v>9</v>
      </c>
      <c r="J10" s="1195" t="s">
        <v>276</v>
      </c>
      <c r="K10" s="1166"/>
      <c r="L10" s="1200" t="s">
        <v>9</v>
      </c>
      <c r="M10" s="1196" t="s">
        <v>471</v>
      </c>
      <c r="N10" s="1149" t="s">
        <v>9</v>
      </c>
      <c r="O10" s="1202" t="s">
        <v>471</v>
      </c>
      <c r="P10" s="1201" t="s">
        <v>9</v>
      </c>
      <c r="Q10" s="1148" t="s">
        <v>471</v>
      </c>
    </row>
    <row r="11" spans="1:19" s="961" customFormat="1" ht="9" customHeight="1" x14ac:dyDescent="0.35">
      <c r="A11" s="1157"/>
      <c r="B11" s="1158"/>
      <c r="D11" s="127"/>
      <c r="E11" s="1158"/>
      <c r="F11" s="127"/>
      <c r="G11" s="1158"/>
      <c r="I11" s="1158"/>
      <c r="J11" s="1158"/>
    </row>
    <row r="12" spans="1:19" s="962" customFormat="1" x14ac:dyDescent="0.25">
      <c r="A12" s="1167"/>
      <c r="B12" s="1168" t="s">
        <v>8</v>
      </c>
      <c r="D12" s="1169">
        <f>'41benpresaad'!D10</f>
        <v>291702</v>
      </c>
      <c r="E12" s="1170">
        <v>53364</v>
      </c>
      <c r="F12" s="1171">
        <f>D12-I12</f>
        <v>288258</v>
      </c>
      <c r="G12" s="1172">
        <f>F12*100/D12</f>
        <v>98.819343028158869</v>
      </c>
      <c r="I12" s="1171">
        <f>L12+N12+P12</f>
        <v>3444</v>
      </c>
      <c r="J12" s="1172">
        <f t="shared" ref="J12:J29" si="0">I12*100/D12</f>
        <v>1.1806569718411255</v>
      </c>
      <c r="L12" s="1171">
        <v>0</v>
      </c>
      <c r="M12" s="1173">
        <f>L12/$I12*100</f>
        <v>0</v>
      </c>
      <c r="N12" s="1171">
        <v>2919</v>
      </c>
      <c r="O12" s="1130">
        <f>N12/$I12*100</f>
        <v>84.756097560975604</v>
      </c>
      <c r="P12" s="1171">
        <v>525</v>
      </c>
      <c r="Q12" s="1130">
        <f>P12/$I12*100</f>
        <v>15.24390243902439</v>
      </c>
      <c r="R12" s="1174"/>
      <c r="S12" s="1174"/>
    </row>
    <row r="13" spans="1:19" s="962" customFormat="1" x14ac:dyDescent="0.25">
      <c r="A13" s="1167"/>
      <c r="B13" s="1175" t="s">
        <v>7</v>
      </c>
      <c r="D13" s="1176">
        <f>'41benpresaad'!D11</f>
        <v>44856</v>
      </c>
      <c r="E13" s="1170">
        <v>5161</v>
      </c>
      <c r="F13" s="1177">
        <f t="shared" ref="F13:F29" si="1">D13-I13</f>
        <v>44131</v>
      </c>
      <c r="G13" s="1178">
        <f t="shared" ref="G13:G29" si="2">F13*100/D13</f>
        <v>98.383716782593183</v>
      </c>
      <c r="I13" s="1177">
        <f t="shared" ref="I13:I29" si="3">L13+N13+P13</f>
        <v>725</v>
      </c>
      <c r="J13" s="1178">
        <f t="shared" si="0"/>
        <v>1.6162832174068129</v>
      </c>
      <c r="L13" s="1177">
        <v>0</v>
      </c>
      <c r="M13" s="1179">
        <f>L13/$I13*100</f>
        <v>0</v>
      </c>
      <c r="N13" s="1177">
        <v>469</v>
      </c>
      <c r="O13" s="1131">
        <f>N13/$I13*100</f>
        <v>64.689655172413794</v>
      </c>
      <c r="P13" s="1177">
        <v>256</v>
      </c>
      <c r="Q13" s="1131">
        <f>P13/$I13*100</f>
        <v>35.310344827586206</v>
      </c>
      <c r="R13" s="1174"/>
      <c r="S13" s="1174"/>
    </row>
    <row r="14" spans="1:19" s="962" customFormat="1" x14ac:dyDescent="0.25">
      <c r="A14" s="1167"/>
      <c r="B14" s="1175" t="s">
        <v>37</v>
      </c>
      <c r="D14" s="1176">
        <f>'41benpresaad'!D12</f>
        <v>32810</v>
      </c>
      <c r="E14" s="1170">
        <v>3593</v>
      </c>
      <c r="F14" s="1177">
        <f t="shared" si="1"/>
        <v>31954</v>
      </c>
      <c r="G14" s="1178">
        <f t="shared" si="2"/>
        <v>97.391039317281312</v>
      </c>
      <c r="I14" s="1177">
        <f t="shared" si="3"/>
        <v>856</v>
      </c>
      <c r="J14" s="1178">
        <f t="shared" si="0"/>
        <v>2.6089606827186835</v>
      </c>
      <c r="L14" s="1177">
        <v>3</v>
      </c>
      <c r="M14" s="1179">
        <f>L14/$I14*100</f>
        <v>0.35046728971962615</v>
      </c>
      <c r="N14" s="1177">
        <v>193</v>
      </c>
      <c r="O14" s="1131">
        <f>N14/$I14*100</f>
        <v>22.546728971962619</v>
      </c>
      <c r="P14" s="1177">
        <v>660</v>
      </c>
      <c r="Q14" s="1131">
        <f>P14/$I14*100</f>
        <v>77.10280373831776</v>
      </c>
      <c r="R14" s="1174"/>
      <c r="S14" s="1174"/>
    </row>
    <row r="15" spans="1:19" s="962" customFormat="1" x14ac:dyDescent="0.25">
      <c r="A15" s="1167"/>
      <c r="B15" s="1175" t="s">
        <v>38</v>
      </c>
      <c r="D15" s="1176">
        <f>'41benpresaad'!D13</f>
        <v>31849</v>
      </c>
      <c r="E15" s="1170">
        <v>2742</v>
      </c>
      <c r="F15" s="1177">
        <f t="shared" si="1"/>
        <v>31849</v>
      </c>
      <c r="G15" s="1178">
        <f t="shared" si="2"/>
        <v>100</v>
      </c>
      <c r="I15" s="1177">
        <f t="shared" si="3"/>
        <v>0</v>
      </c>
      <c r="J15" s="1178">
        <f t="shared" si="0"/>
        <v>0</v>
      </c>
      <c r="L15" s="1177">
        <v>0</v>
      </c>
      <c r="M15" s="1179" t="s">
        <v>364</v>
      </c>
      <c r="N15" s="1177">
        <v>0</v>
      </c>
      <c r="O15" s="1131" t="s">
        <v>364</v>
      </c>
      <c r="P15" s="1177">
        <v>0</v>
      </c>
      <c r="Q15" s="1131" t="s">
        <v>364</v>
      </c>
      <c r="R15" s="1174"/>
      <c r="S15" s="1174"/>
    </row>
    <row r="16" spans="1:19" s="962" customFormat="1" x14ac:dyDescent="0.25">
      <c r="A16" s="1167"/>
      <c r="B16" s="1175" t="s">
        <v>6</v>
      </c>
      <c r="D16" s="1176">
        <f>'41benpresaad'!D14</f>
        <v>44273</v>
      </c>
      <c r="E16" s="1170">
        <v>7296</v>
      </c>
      <c r="F16" s="1177">
        <f t="shared" si="1"/>
        <v>36707</v>
      </c>
      <c r="G16" s="1178">
        <f t="shared" si="2"/>
        <v>82.910577552910354</v>
      </c>
      <c r="I16" s="1177">
        <f t="shared" si="3"/>
        <v>7566</v>
      </c>
      <c r="J16" s="1178">
        <f t="shared" si="0"/>
        <v>17.08942244708965</v>
      </c>
      <c r="L16" s="1177">
        <v>2</v>
      </c>
      <c r="M16" s="1179">
        <f>L16/$I16*100</f>
        <v>2.6434047052603753E-2</v>
      </c>
      <c r="N16" s="1177">
        <v>1759</v>
      </c>
      <c r="O16" s="1131">
        <f>N16/$I16*100</f>
        <v>23.248744382765</v>
      </c>
      <c r="P16" s="1177">
        <v>5805</v>
      </c>
      <c r="Q16" s="1131">
        <f>P16/$I16*100</f>
        <v>76.724821570182399</v>
      </c>
      <c r="R16" s="1174"/>
      <c r="S16" s="1174"/>
    </row>
    <row r="17" spans="1:19" s="962" customFormat="1" x14ac:dyDescent="0.25">
      <c r="A17" s="1167"/>
      <c r="B17" s="1175" t="s">
        <v>5</v>
      </c>
      <c r="D17" s="1176">
        <f>'41benpresaad'!D15</f>
        <v>18285</v>
      </c>
      <c r="E17" s="1170">
        <v>3462</v>
      </c>
      <c r="F17" s="1177">
        <f t="shared" si="1"/>
        <v>18284</v>
      </c>
      <c r="G17" s="1178">
        <f t="shared" si="2"/>
        <v>99.994531036368613</v>
      </c>
      <c r="I17" s="1177">
        <f t="shared" si="3"/>
        <v>1</v>
      </c>
      <c r="J17" s="1178">
        <f t="shared" si="0"/>
        <v>5.4689636313918514E-3</v>
      </c>
      <c r="L17" s="1177">
        <v>0</v>
      </c>
      <c r="M17" s="1179" t="s">
        <v>364</v>
      </c>
      <c r="N17" s="1177">
        <v>0</v>
      </c>
      <c r="O17" s="1131" t="s">
        <v>364</v>
      </c>
      <c r="P17" s="1177">
        <v>1</v>
      </c>
      <c r="Q17" s="1131" t="s">
        <v>364</v>
      </c>
      <c r="R17" s="1174"/>
      <c r="S17" s="1174"/>
    </row>
    <row r="18" spans="1:19" s="962" customFormat="1" x14ac:dyDescent="0.25">
      <c r="A18" s="1167"/>
      <c r="B18" s="1175" t="s">
        <v>4</v>
      </c>
      <c r="D18" s="1176">
        <f>'41benpresaad'!D16</f>
        <v>125746</v>
      </c>
      <c r="E18" s="1170">
        <v>14325</v>
      </c>
      <c r="F18" s="1177">
        <f t="shared" si="1"/>
        <v>118113</v>
      </c>
      <c r="G18" s="1178">
        <f t="shared" si="2"/>
        <v>93.929826793695227</v>
      </c>
      <c r="I18" s="1177">
        <f t="shared" si="3"/>
        <v>7633</v>
      </c>
      <c r="J18" s="1178">
        <f>I18*100/D18</f>
        <v>6.0701732063047729</v>
      </c>
      <c r="L18" s="1177">
        <v>6908</v>
      </c>
      <c r="M18" s="1179">
        <f>L18/$I18*100</f>
        <v>90.501768636184991</v>
      </c>
      <c r="N18" s="1177">
        <v>725</v>
      </c>
      <c r="O18" s="1131">
        <f>N18/$I18*100</f>
        <v>9.4982313638150142</v>
      </c>
      <c r="P18" s="1177">
        <v>0</v>
      </c>
      <c r="Q18" s="1131">
        <f>P18/$I18*100</f>
        <v>0</v>
      </c>
      <c r="R18" s="1174"/>
      <c r="S18" s="1174"/>
    </row>
    <row r="19" spans="1:19" s="962" customFormat="1" x14ac:dyDescent="0.25">
      <c r="A19" s="1167"/>
      <c r="B19" s="1175" t="s">
        <v>40</v>
      </c>
      <c r="D19" s="1176">
        <f>'41benpresaad'!D17</f>
        <v>76774</v>
      </c>
      <c r="E19" s="1170">
        <v>9188</v>
      </c>
      <c r="F19" s="1177">
        <f t="shared" si="1"/>
        <v>74831</v>
      </c>
      <c r="G19" s="1178">
        <f t="shared" si="2"/>
        <v>97.469195300492359</v>
      </c>
      <c r="I19" s="1177">
        <f t="shared" si="3"/>
        <v>1943</v>
      </c>
      <c r="J19" s="1178">
        <f t="shared" si="0"/>
        <v>2.5308046995076459</v>
      </c>
      <c r="L19" s="1177">
        <v>3</v>
      </c>
      <c r="M19" s="1179">
        <f>L19/$I19*100</f>
        <v>0.15440041173443131</v>
      </c>
      <c r="N19" s="1177">
        <v>777</v>
      </c>
      <c r="O19" s="1131">
        <f>N19/$I19*100</f>
        <v>39.989706639217701</v>
      </c>
      <c r="P19" s="1177">
        <v>1163</v>
      </c>
      <c r="Q19" s="1131">
        <f>P19/$I19*100</f>
        <v>59.855892949047863</v>
      </c>
      <c r="R19" s="1174"/>
      <c r="S19" s="1174"/>
    </row>
    <row r="20" spans="1:19" s="962" customFormat="1" x14ac:dyDescent="0.25">
      <c r="A20" s="1167"/>
      <c r="B20" s="1175" t="s">
        <v>41</v>
      </c>
      <c r="D20" s="1176">
        <f>'41benpresaad'!D18</f>
        <v>227099</v>
      </c>
      <c r="E20" s="1170">
        <v>34612</v>
      </c>
      <c r="F20" s="1177">
        <f t="shared" si="1"/>
        <v>227099</v>
      </c>
      <c r="G20" s="1178">
        <f t="shared" si="2"/>
        <v>100</v>
      </c>
      <c r="I20" s="1177">
        <f t="shared" si="3"/>
        <v>0</v>
      </c>
      <c r="J20" s="1178">
        <f t="shared" si="0"/>
        <v>0</v>
      </c>
      <c r="L20" s="1177">
        <v>0</v>
      </c>
      <c r="M20" s="1179" t="s">
        <v>364</v>
      </c>
      <c r="N20" s="1177">
        <v>0</v>
      </c>
      <c r="O20" s="1131" t="s">
        <v>364</v>
      </c>
      <c r="P20" s="1177">
        <v>0</v>
      </c>
      <c r="Q20" s="1131" t="s">
        <v>364</v>
      </c>
      <c r="R20" s="1174"/>
      <c r="S20" s="1174"/>
    </row>
    <row r="21" spans="1:19" s="962" customFormat="1" x14ac:dyDescent="0.25">
      <c r="A21" s="1167"/>
      <c r="B21" s="1175" t="s">
        <v>3</v>
      </c>
      <c r="D21" s="1176">
        <f>'41benpresaad'!D19</f>
        <v>163267</v>
      </c>
      <c r="E21" s="1170">
        <v>13397</v>
      </c>
      <c r="F21" s="1177">
        <f t="shared" si="1"/>
        <v>161299</v>
      </c>
      <c r="G21" s="1178">
        <f t="shared" si="2"/>
        <v>98.794612505895245</v>
      </c>
      <c r="I21" s="1177">
        <f t="shared" si="3"/>
        <v>1968</v>
      </c>
      <c r="J21" s="1178">
        <f t="shared" si="0"/>
        <v>1.2053874941047487</v>
      </c>
      <c r="L21" s="1177">
        <v>40</v>
      </c>
      <c r="M21" s="1179">
        <f>L21/$I21*100</f>
        <v>2.0325203252032518</v>
      </c>
      <c r="N21" s="1177">
        <v>1133</v>
      </c>
      <c r="O21" s="1131">
        <f>N21/$I21*100</f>
        <v>57.571138211382113</v>
      </c>
      <c r="P21" s="1177">
        <v>795</v>
      </c>
      <c r="Q21" s="1131">
        <f>P21/$I21*100</f>
        <v>40.396341463414636</v>
      </c>
      <c r="R21" s="1174"/>
      <c r="S21" s="1174"/>
    </row>
    <row r="22" spans="1:19" s="962" customFormat="1" x14ac:dyDescent="0.25">
      <c r="A22" s="1167"/>
      <c r="B22" s="1175" t="s">
        <v>2</v>
      </c>
      <c r="D22" s="1176">
        <f>'41benpresaad'!D20</f>
        <v>37195</v>
      </c>
      <c r="E22" s="1170">
        <v>6540</v>
      </c>
      <c r="F22" s="1177">
        <f t="shared" si="1"/>
        <v>36952</v>
      </c>
      <c r="G22" s="1178">
        <f t="shared" si="2"/>
        <v>99.346686382578298</v>
      </c>
      <c r="I22" s="1177">
        <f t="shared" si="3"/>
        <v>243</v>
      </c>
      <c r="J22" s="1178">
        <f t="shared" si="0"/>
        <v>0.65331361742169647</v>
      </c>
      <c r="L22" s="1177">
        <v>0</v>
      </c>
      <c r="M22" s="1179">
        <f>L22/$I22*100</f>
        <v>0</v>
      </c>
      <c r="N22" s="1177">
        <v>68</v>
      </c>
      <c r="O22" s="1131">
        <f>N22/$I22*100</f>
        <v>27.983539094650205</v>
      </c>
      <c r="P22" s="1177">
        <v>175</v>
      </c>
      <c r="Q22" s="1131">
        <f>P22/$I22*100</f>
        <v>72.016460905349803</v>
      </c>
      <c r="R22" s="1174"/>
      <c r="S22" s="1174"/>
    </row>
    <row r="23" spans="1:19" s="962" customFormat="1" x14ac:dyDescent="0.25">
      <c r="A23" s="1167"/>
      <c r="B23" s="1175" t="s">
        <v>35</v>
      </c>
      <c r="D23" s="1176">
        <f>'41benpresaad'!D21</f>
        <v>77075</v>
      </c>
      <c r="E23" s="1170">
        <v>13798</v>
      </c>
      <c r="F23" s="1177">
        <f t="shared" si="1"/>
        <v>75633</v>
      </c>
      <c r="G23" s="1178">
        <f t="shared" si="2"/>
        <v>98.129095037301326</v>
      </c>
      <c r="I23" s="1177">
        <f t="shared" si="3"/>
        <v>1442</v>
      </c>
      <c r="J23" s="1178">
        <f t="shared" si="0"/>
        <v>1.87090496269867</v>
      </c>
      <c r="L23" s="1177">
        <v>29</v>
      </c>
      <c r="M23" s="1179">
        <f>L23/$I23*100</f>
        <v>2.0110957004160888</v>
      </c>
      <c r="N23" s="1177">
        <v>32</v>
      </c>
      <c r="O23" s="1131">
        <f>N23/$I23*100</f>
        <v>2.219140083217753</v>
      </c>
      <c r="P23" s="1177">
        <v>1381</v>
      </c>
      <c r="Q23" s="1131">
        <f>P23/$I23*100</f>
        <v>95.769764216366156</v>
      </c>
      <c r="R23" s="1174"/>
      <c r="S23" s="1174"/>
    </row>
    <row r="24" spans="1:19" s="962" customFormat="1" x14ac:dyDescent="0.25">
      <c r="A24" s="1167"/>
      <c r="B24" s="1175" t="s">
        <v>42</v>
      </c>
      <c r="D24" s="1176">
        <f>'41benpresaad'!D22</f>
        <v>189638</v>
      </c>
      <c r="E24" s="1170">
        <v>24812</v>
      </c>
      <c r="F24" s="1177">
        <f t="shared" si="1"/>
        <v>189638</v>
      </c>
      <c r="G24" s="1178">
        <f t="shared" si="2"/>
        <v>100</v>
      </c>
      <c r="I24" s="1177">
        <f t="shared" si="3"/>
        <v>0</v>
      </c>
      <c r="J24" s="1178">
        <f t="shared" si="0"/>
        <v>0</v>
      </c>
      <c r="L24" s="1177">
        <v>0</v>
      </c>
      <c r="M24" s="1179" t="s">
        <v>364</v>
      </c>
      <c r="N24" s="1177">
        <v>0</v>
      </c>
      <c r="O24" s="1131" t="s">
        <v>364</v>
      </c>
      <c r="P24" s="1177">
        <v>0</v>
      </c>
      <c r="Q24" s="1131" t="s">
        <v>364</v>
      </c>
      <c r="R24" s="1174"/>
      <c r="S24" s="1174"/>
    </row>
    <row r="25" spans="1:19" s="962" customFormat="1" x14ac:dyDescent="0.25">
      <c r="A25" s="1167"/>
      <c r="B25" s="1175" t="s">
        <v>43</v>
      </c>
      <c r="D25" s="1176">
        <f>'41benpresaad'!D23</f>
        <v>44420</v>
      </c>
      <c r="E25" s="1170">
        <v>10064</v>
      </c>
      <c r="F25" s="1177">
        <f t="shared" si="1"/>
        <v>44332</v>
      </c>
      <c r="G25" s="1178">
        <f t="shared" si="2"/>
        <v>99.801891040072036</v>
      </c>
      <c r="I25" s="1177">
        <f t="shared" si="3"/>
        <v>88</v>
      </c>
      <c r="J25" s="1178">
        <f t="shared" si="0"/>
        <v>0.19810895992796038</v>
      </c>
      <c r="L25" s="1177">
        <v>0</v>
      </c>
      <c r="M25" s="1179">
        <f>L25/$I25*100</f>
        <v>0</v>
      </c>
      <c r="N25" s="1177">
        <v>71</v>
      </c>
      <c r="O25" s="1131">
        <f>N25/$I25*100</f>
        <v>80.681818181818173</v>
      </c>
      <c r="P25" s="1177">
        <v>17</v>
      </c>
      <c r="Q25" s="1131">
        <f>P25/$I25*100</f>
        <v>19.318181818181817</v>
      </c>
      <c r="R25" s="1174"/>
      <c r="S25" s="1174"/>
    </row>
    <row r="26" spans="1:19" s="962" customFormat="1" x14ac:dyDescent="0.25">
      <c r="B26" s="1175" t="s">
        <v>44</v>
      </c>
      <c r="D26" s="1176">
        <f>'41benpresaad'!D24</f>
        <v>16137</v>
      </c>
      <c r="E26" s="1170">
        <v>1275</v>
      </c>
      <c r="F26" s="1180">
        <f t="shared" si="1"/>
        <v>16137</v>
      </c>
      <c r="G26" s="1178">
        <f t="shared" si="2"/>
        <v>100</v>
      </c>
      <c r="I26" s="1180">
        <f t="shared" si="3"/>
        <v>0</v>
      </c>
      <c r="J26" s="1178">
        <f t="shared" si="0"/>
        <v>0</v>
      </c>
      <c r="L26" s="1180">
        <v>0</v>
      </c>
      <c r="M26" s="1179" t="s">
        <v>364</v>
      </c>
      <c r="N26" s="1180">
        <v>0</v>
      </c>
      <c r="O26" s="1131" t="s">
        <v>364</v>
      </c>
      <c r="P26" s="1180">
        <v>0</v>
      </c>
      <c r="Q26" s="1131" t="s">
        <v>364</v>
      </c>
      <c r="R26" s="1174"/>
      <c r="S26" s="1174"/>
    </row>
    <row r="27" spans="1:19" s="962" customFormat="1" x14ac:dyDescent="0.25">
      <c r="B27" s="1175" t="s">
        <v>45</v>
      </c>
      <c r="D27" s="1181">
        <f>'41benpresaad'!D25</f>
        <v>70589</v>
      </c>
      <c r="E27" s="1170">
        <v>8030</v>
      </c>
      <c r="F27" s="1180">
        <f t="shared" si="1"/>
        <v>70589</v>
      </c>
      <c r="G27" s="1178">
        <f t="shared" si="2"/>
        <v>100</v>
      </c>
      <c r="I27" s="1180">
        <f t="shared" si="3"/>
        <v>0</v>
      </c>
      <c r="J27" s="1178">
        <f t="shared" si="0"/>
        <v>0</v>
      </c>
      <c r="L27" s="1180">
        <v>0</v>
      </c>
      <c r="M27" s="1179" t="s">
        <v>364</v>
      </c>
      <c r="N27" s="1180">
        <v>0</v>
      </c>
      <c r="O27" s="1131" t="s">
        <v>364</v>
      </c>
      <c r="P27" s="1180">
        <v>0</v>
      </c>
      <c r="Q27" s="1131" t="s">
        <v>364</v>
      </c>
      <c r="R27" s="1174"/>
      <c r="S27" s="1174"/>
    </row>
    <row r="28" spans="1:19" s="962" customFormat="1" x14ac:dyDescent="0.25">
      <c r="B28" s="1175" t="s">
        <v>46</v>
      </c>
      <c r="D28" s="1181">
        <f>'41benpresaad'!D26</f>
        <v>9320</v>
      </c>
      <c r="E28" s="1182">
        <v>1753</v>
      </c>
      <c r="F28" s="1180">
        <f t="shared" si="1"/>
        <v>9320</v>
      </c>
      <c r="G28" s="1183">
        <f t="shared" si="2"/>
        <v>100</v>
      </c>
      <c r="I28" s="1180">
        <f t="shared" si="3"/>
        <v>0</v>
      </c>
      <c r="J28" s="1183">
        <f t="shared" si="0"/>
        <v>0</v>
      </c>
      <c r="L28" s="1180">
        <v>0</v>
      </c>
      <c r="M28" s="1179" t="s">
        <v>364</v>
      </c>
      <c r="N28" s="1180">
        <v>0</v>
      </c>
      <c r="O28" s="1179" t="s">
        <v>364</v>
      </c>
      <c r="P28" s="1180">
        <v>0</v>
      </c>
      <c r="Q28" s="1179" t="s">
        <v>364</v>
      </c>
      <c r="R28" s="1174"/>
      <c r="S28" s="1174"/>
    </row>
    <row r="29" spans="1:19" s="962" customFormat="1" x14ac:dyDescent="0.25">
      <c r="B29" s="1184" t="s">
        <v>1</v>
      </c>
      <c r="D29" s="1185">
        <f>'41benpresaad'!D27</f>
        <v>3690</v>
      </c>
      <c r="E29" s="1182">
        <v>384</v>
      </c>
      <c r="F29" s="1186">
        <f t="shared" si="1"/>
        <v>3607</v>
      </c>
      <c r="G29" s="1187">
        <f t="shared" si="2"/>
        <v>97.750677506775062</v>
      </c>
      <c r="I29" s="1186">
        <f t="shared" si="3"/>
        <v>83</v>
      </c>
      <c r="J29" s="1187">
        <f t="shared" si="0"/>
        <v>2.2493224932249323</v>
      </c>
      <c r="L29" s="1186">
        <v>0</v>
      </c>
      <c r="M29" s="1188">
        <f>L29/$I29*100</f>
        <v>0</v>
      </c>
      <c r="N29" s="1186">
        <v>20</v>
      </c>
      <c r="O29" s="1133">
        <f>N29/$I29*100</f>
        <v>24.096385542168676</v>
      </c>
      <c r="P29" s="1186">
        <v>63</v>
      </c>
      <c r="Q29" s="1133">
        <f>P29/$I29*100</f>
        <v>75.903614457831324</v>
      </c>
      <c r="R29" s="1174"/>
      <c r="S29" s="1174"/>
    </row>
    <row r="30" spans="1:19" s="961" customFormat="1" ht="7.5" customHeight="1" x14ac:dyDescent="0.35">
      <c r="A30" s="1157"/>
      <c r="B30" s="1158"/>
      <c r="D30" s="1189"/>
      <c r="E30" s="1190"/>
      <c r="F30" s="1189"/>
      <c r="G30" s="1191"/>
      <c r="I30" s="1192"/>
      <c r="J30" s="1191"/>
      <c r="L30" s="1192"/>
      <c r="M30" s="1191"/>
      <c r="N30" s="1192"/>
      <c r="O30" s="1191"/>
      <c r="P30" s="1192"/>
      <c r="Q30" s="1191"/>
    </row>
    <row r="31" spans="1:19" s="1316" customFormat="1" x14ac:dyDescent="0.25">
      <c r="B31" s="1317" t="s">
        <v>0</v>
      </c>
      <c r="D31" s="1318">
        <f>SUM(D12:D29)</f>
        <v>1504725</v>
      </c>
      <c r="E31" s="1319"/>
      <c r="F31" s="1320">
        <f>SUM(F12:F29)</f>
        <v>1478733</v>
      </c>
      <c r="G31" s="1321">
        <f>F31*100/D31</f>
        <v>98.272641180282108</v>
      </c>
      <c r="I31" s="1322">
        <f>SUM(I12:I29)</f>
        <v>25992</v>
      </c>
      <c r="J31" s="1321">
        <f>I31*100/D31</f>
        <v>1.7273588197178886</v>
      </c>
      <c r="L31" s="1322">
        <f>SUM(L12:L29)</f>
        <v>6985</v>
      </c>
      <c r="M31" s="1321">
        <f>L31/$I31*100</f>
        <v>26.873653431825179</v>
      </c>
      <c r="N31" s="1322">
        <f>SUM(N12:N29)</f>
        <v>8166</v>
      </c>
      <c r="O31" s="1321">
        <f>N31/$I31*100</f>
        <v>31.41735918744229</v>
      </c>
      <c r="P31" s="1322">
        <f>SUM(P12:P29)</f>
        <v>10841</v>
      </c>
      <c r="Q31" s="1321">
        <f>P31/$I31*100</f>
        <v>41.70898738073253</v>
      </c>
    </row>
    <row r="32" spans="1:19" s="961" customFormat="1" x14ac:dyDescent="0.35">
      <c r="B32" s="1193" t="s">
        <v>39</v>
      </c>
      <c r="C32" s="1194"/>
    </row>
    <row r="33" spans="2:16" ht="33" customHeight="1" x14ac:dyDescent="0.35">
      <c r="B33" s="1693" t="s">
        <v>277</v>
      </c>
      <c r="C33" s="1693"/>
      <c r="D33" s="1693"/>
      <c r="E33" s="1693"/>
      <c r="F33" s="1693"/>
      <c r="G33" s="1693"/>
      <c r="H33" s="1693"/>
      <c r="I33" s="1693"/>
      <c r="J33" s="1693"/>
      <c r="K33" s="1693"/>
      <c r="L33" s="1693"/>
      <c r="M33" s="1693"/>
      <c r="N33" s="1693"/>
      <c r="O33" s="1693"/>
      <c r="P33" s="1693"/>
    </row>
  </sheetData>
  <mergeCells count="12">
    <mergeCell ref="B33:P33"/>
    <mergeCell ref="B2:C2"/>
    <mergeCell ref="B7:B10"/>
    <mergeCell ref="D7:D9"/>
    <mergeCell ref="F7:G9"/>
    <mergeCell ref="I7:J9"/>
    <mergeCell ref="L8:M9"/>
    <mergeCell ref="N8:Q8"/>
    <mergeCell ref="N9:O9"/>
    <mergeCell ref="P9:Q9"/>
    <mergeCell ref="B4:Q4"/>
    <mergeCell ref="B5:Q5"/>
  </mergeCells>
  <conditionalFormatting sqref="E12:E29 G12:G29">
    <cfRule type="cellIs" dxfId="0" priority="1" stopIfTrue="1" operator="greaterThan">
      <formula>100</formula>
    </cfRule>
  </conditionalFormatting>
  <printOptions horizontalCentered="1"/>
  <pageMargins left="0" right="0" top="0.43307086614173229" bottom="0.43307086614173229" header="0" footer="0"/>
  <pageSetup paperSize="9" scale="87"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92</vt:i4>
      </vt:variant>
      <vt:variant>
        <vt:lpstr>Rangos con nombre</vt:lpstr>
      </vt:variant>
      <vt:variant>
        <vt:i4>79</vt:i4>
      </vt:variant>
    </vt:vector>
  </HeadingPairs>
  <TitlesOfParts>
    <vt:vector size="171" baseType="lpstr">
      <vt:lpstr>porsaad</vt:lpstr>
      <vt:lpstr>indsaad</vt:lpstr>
      <vt:lpstr>indsaad2</vt:lpstr>
      <vt:lpstr>EVO</vt:lpstr>
      <vt:lpstr>EVO_sol</vt:lpstr>
      <vt:lpstr>EVO_resol</vt:lpstr>
      <vt:lpstr>EVO_derecho</vt:lpstr>
      <vt:lpstr>EVO_resolPIA</vt:lpstr>
      <vt:lpstr>EVO_sinPIA</vt:lpstr>
      <vt:lpstr>EVO_prest</vt:lpstr>
      <vt:lpstr>20pobl</vt:lpstr>
      <vt:lpstr>21solsaad</vt:lpstr>
      <vt:lpstr>22solcasaadpot</vt:lpstr>
      <vt:lpstr>23solcasaad</vt:lpstr>
      <vt:lpstr>24solcasaad_pobl</vt:lpstr>
      <vt:lpstr>3solcasaad</vt:lpstr>
      <vt:lpstr>24asolcasaad_pobl</vt:lpstr>
      <vt:lpstr>25solaltabaja</vt:lpstr>
      <vt:lpstr>26perfsaad</vt:lpstr>
      <vt:lpstr>31dictsaad</vt:lpstr>
      <vt:lpstr>31adictsaad</vt:lpstr>
      <vt:lpstr>31bdictsaad</vt:lpstr>
      <vt:lpstr>32dictcasaadpot</vt:lpstr>
      <vt:lpstr>33dictcasaad</vt:lpstr>
      <vt:lpstr>33dictcasaadGIII</vt:lpstr>
      <vt:lpstr>33dictcasaadGII</vt:lpstr>
      <vt:lpstr>33dictcasaadGI</vt:lpstr>
      <vt:lpstr>33dictcasaadG0</vt:lpstr>
      <vt:lpstr>34adictcasaad</vt:lpstr>
      <vt:lpstr>8dictcasaad</vt:lpstr>
      <vt:lpstr>34bdictcasaad</vt:lpstr>
      <vt:lpstr>35ResolGraAltaBaj</vt:lpstr>
      <vt:lpstr>36perfresol</vt:lpstr>
      <vt:lpstr>36aperfresol_graf</vt:lpstr>
      <vt:lpstr>36bperfresol_graf</vt:lpstr>
      <vt:lpstr>41benpresaad</vt:lpstr>
      <vt:lpstr>41benpresaad_graf</vt:lpstr>
      <vt:lpstr>41abenpreGIII</vt:lpstr>
      <vt:lpstr>41abenpreGIII_graf</vt:lpstr>
      <vt:lpstr>41bbenpreGII</vt:lpstr>
      <vt:lpstr>41bbenpreGII_graf</vt:lpstr>
      <vt:lpstr>41cbenpreGI</vt:lpstr>
      <vt:lpstr>41cbenpreGI_graf</vt:lpstr>
      <vt:lpstr>42pbpcasaadpot</vt:lpstr>
      <vt:lpstr>43pbpcasaad</vt:lpstr>
      <vt:lpstr>43pbpcasaadGIII</vt:lpstr>
      <vt:lpstr>43pbpcasaadGII</vt:lpstr>
      <vt:lpstr>43pbpcasaadGI</vt:lpstr>
      <vt:lpstr>44apbpcasaad</vt:lpstr>
      <vt:lpstr>44bpbpcasaad</vt:lpstr>
      <vt:lpstr>45ResolPIAAltaBaj</vt:lpstr>
      <vt:lpstr>46perfpbsaad</vt:lpstr>
      <vt:lpstr>15pbpcasaad</vt:lpstr>
      <vt:lpstr>46aperfpb_graf</vt:lpstr>
      <vt:lpstr>51pbgrado</vt:lpstr>
      <vt:lpstr>51aPAPDgrado</vt:lpstr>
      <vt:lpstr>51bTeleasgrado</vt:lpstr>
      <vt:lpstr>51cSADgrado</vt:lpstr>
      <vt:lpstr>51dCDgrado</vt:lpstr>
      <vt:lpstr>51eSARgrado</vt:lpstr>
      <vt:lpstr>51fPEVincgrado</vt:lpstr>
      <vt:lpstr>51gPECgrado</vt:lpstr>
      <vt:lpstr>51hPEAsistPgrado</vt:lpstr>
      <vt:lpstr>52SubtipoVinculada</vt:lpstr>
      <vt:lpstr>52SubtipoVinculadaGIII</vt:lpstr>
      <vt:lpstr>52SubtipoVinculadaGII</vt:lpstr>
      <vt:lpstr>52SubtipoVinculadaGI</vt:lpstr>
      <vt:lpstr>6perfcuidador</vt:lpstr>
      <vt:lpstr>61aperfcuidadorCCAA</vt:lpstr>
      <vt:lpstr>62bperfcuidadorCCAA</vt:lpstr>
      <vt:lpstr>63cperfcuidadorCCAA</vt:lpstr>
      <vt:lpstr>7Intensidad</vt:lpstr>
      <vt:lpstr>7IntensidadCCAA</vt:lpstr>
      <vt:lpstr>7IntenSAD_CCAA</vt:lpstr>
      <vt:lpstr>7IntenPE_SAD_CCAA</vt:lpstr>
      <vt:lpstr>8CuantíaPrest</vt:lpstr>
      <vt:lpstr>8CuantíaPEC_CCAA</vt:lpstr>
      <vt:lpstr>8CuantíaAP_CCAA</vt:lpstr>
      <vt:lpstr>8CuantíaPEVsad_CCAA</vt:lpstr>
      <vt:lpstr>8CuantíaPEVsar_CCAA</vt:lpstr>
      <vt:lpstr>8CuantíaPEVcd_CCAA</vt:lpstr>
      <vt:lpstr>8CuantíaPEVpapd_CCAA</vt:lpstr>
      <vt:lpstr>8CuantíaPEVteleasist_CCAA</vt:lpstr>
      <vt:lpstr>9TiempoEspera</vt:lpstr>
      <vt:lpstr>10pendResol</vt:lpstr>
      <vt:lpstr>10pendPrest</vt:lpstr>
      <vt:lpstr>10pend</vt:lpstr>
      <vt:lpstr>11ListaEspera</vt:lpstr>
      <vt:lpstr>11ListaEsperaGIII</vt:lpstr>
      <vt:lpstr>11ListaEsperaGII</vt:lpstr>
      <vt:lpstr>11ListaEsperaGI</vt:lpstr>
      <vt:lpstr>12BenefEfect</vt:lpstr>
      <vt:lpstr>'10pend'!Área_de_impresión</vt:lpstr>
      <vt:lpstr>'10pendPrest'!Área_de_impresión</vt:lpstr>
      <vt:lpstr>'10pendResol'!Área_de_impresión</vt:lpstr>
      <vt:lpstr>'11ListaEspera'!Área_de_impresión</vt:lpstr>
      <vt:lpstr>'11ListaEsperaGI'!Área_de_impresión</vt:lpstr>
      <vt:lpstr>'11ListaEsperaGII'!Área_de_impresión</vt:lpstr>
      <vt:lpstr>'11ListaEsperaGIII'!Área_de_impresión</vt:lpstr>
      <vt:lpstr>'15pbpcasaad'!Área_de_impresión</vt:lpstr>
      <vt:lpstr>'20pobl'!Área_de_impresión</vt:lpstr>
      <vt:lpstr>'22solcasaadpot'!Área_de_impresión</vt:lpstr>
      <vt:lpstr>'23solcasaad'!Área_de_impresión</vt:lpstr>
      <vt:lpstr>'24asolcasaad_pobl'!Área_de_impresión</vt:lpstr>
      <vt:lpstr>'24solcasaad_pobl'!Área_de_impresión</vt:lpstr>
      <vt:lpstr>'25solaltabaja'!Área_de_impresión</vt:lpstr>
      <vt:lpstr>'31adictsaad'!Área_de_impresión</vt:lpstr>
      <vt:lpstr>'31bdictsaad'!Área_de_impresión</vt:lpstr>
      <vt:lpstr>'32dictcasaadpot'!Área_de_impresión</vt:lpstr>
      <vt:lpstr>'33dictcasaad'!Área_de_impresión</vt:lpstr>
      <vt:lpstr>'33dictcasaadG0'!Área_de_impresión</vt:lpstr>
      <vt:lpstr>'33dictcasaadGI'!Área_de_impresión</vt:lpstr>
      <vt:lpstr>'33dictcasaadGII'!Área_de_impresión</vt:lpstr>
      <vt:lpstr>'33dictcasaadGIII'!Área_de_impresión</vt:lpstr>
      <vt:lpstr>'34adictcasaad'!Área_de_impresión</vt:lpstr>
      <vt:lpstr>'34bdictcasaad'!Área_de_impresión</vt:lpstr>
      <vt:lpstr>'35ResolGraAltaBaj'!Área_de_impresión</vt:lpstr>
      <vt:lpstr>'36aperfresol_graf'!Área_de_impresión</vt:lpstr>
      <vt:lpstr>'36bperfresol_graf'!Área_de_impresión</vt:lpstr>
      <vt:lpstr>'36perfresol'!Área_de_impresión</vt:lpstr>
      <vt:lpstr>'3solcasaad'!Área_de_impresión</vt:lpstr>
      <vt:lpstr>'41abenpreGIII'!Área_de_impresión</vt:lpstr>
      <vt:lpstr>'41abenpreGIII_graf'!Área_de_impresión</vt:lpstr>
      <vt:lpstr>'41bbenpreGII'!Área_de_impresión</vt:lpstr>
      <vt:lpstr>'41bbenpreGII_graf'!Área_de_impresión</vt:lpstr>
      <vt:lpstr>'41benpresaad'!Área_de_impresión</vt:lpstr>
      <vt:lpstr>'41benpresaad_graf'!Área_de_impresión</vt:lpstr>
      <vt:lpstr>'41cbenpreGI'!Área_de_impresión</vt:lpstr>
      <vt:lpstr>'41cbenpreGI_graf'!Área_de_impresión</vt:lpstr>
      <vt:lpstr>'42pbpcasaadpot'!Área_de_impresión</vt:lpstr>
      <vt:lpstr>'43pbpcasaad'!Área_de_impresión</vt:lpstr>
      <vt:lpstr>'43pbpcasaadGI'!Área_de_impresión</vt:lpstr>
      <vt:lpstr>'43pbpcasaadGII'!Área_de_impresión</vt:lpstr>
      <vt:lpstr>'43pbpcasaadGIII'!Área_de_impresión</vt:lpstr>
      <vt:lpstr>'44apbpcasaad'!Área_de_impresión</vt:lpstr>
      <vt:lpstr>'44bpbpcasaad'!Área_de_impresión</vt:lpstr>
      <vt:lpstr>'45ResolPIAAltaBaj'!Área_de_impresión</vt:lpstr>
      <vt:lpstr>'46aperfpb_graf'!Área_de_impresión</vt:lpstr>
      <vt:lpstr>'46perfpbsaad'!Área_de_impresión</vt:lpstr>
      <vt:lpstr>'51aPAPDgrado'!Área_de_impresión</vt:lpstr>
      <vt:lpstr>'51bTeleasgrado'!Área_de_impresión</vt:lpstr>
      <vt:lpstr>'51cSADgrado'!Área_de_impresión</vt:lpstr>
      <vt:lpstr>'51dCDgrado'!Área_de_impresión</vt:lpstr>
      <vt:lpstr>'51eSARgrado'!Área_de_impresión</vt:lpstr>
      <vt:lpstr>'51fPEVincgrado'!Área_de_impresión</vt:lpstr>
      <vt:lpstr>'51gPECgrado'!Área_de_impresión</vt:lpstr>
      <vt:lpstr>'51hPEAsistPgrado'!Área_de_impresión</vt:lpstr>
      <vt:lpstr>'51pbgrado'!Área_de_impresión</vt:lpstr>
      <vt:lpstr>'52SubtipoVinculada'!Área_de_impresión</vt:lpstr>
      <vt:lpstr>'52SubtipoVinculadaGI'!Área_de_impresión</vt:lpstr>
      <vt:lpstr>'52SubtipoVinculadaGII'!Área_de_impresión</vt:lpstr>
      <vt:lpstr>'52SubtipoVinculadaGIII'!Área_de_impresión</vt:lpstr>
      <vt:lpstr>'61aperfcuidadorCCAA'!Área_de_impresión</vt:lpstr>
      <vt:lpstr>'62bperfcuidadorCCAA'!Área_de_impresión</vt:lpstr>
      <vt:lpstr>'63cperfcuidadorCCAA'!Área_de_impresión</vt:lpstr>
      <vt:lpstr>'6perfcuidador'!Área_de_impresión</vt:lpstr>
      <vt:lpstr>'7IntenPE_SAD_CCAA'!Área_de_impresión</vt:lpstr>
      <vt:lpstr>'7IntenSAD_CCAA'!Área_de_impresión</vt:lpstr>
      <vt:lpstr>'7Intensidad'!Área_de_impresión</vt:lpstr>
      <vt:lpstr>'7IntensidadCCAA'!Área_de_impresión</vt:lpstr>
      <vt:lpstr>'8CuantíaAP_CCAA'!Área_de_impresión</vt:lpstr>
      <vt:lpstr>'8CuantíaPEC_CCAA'!Área_de_impresión</vt:lpstr>
      <vt:lpstr>'8CuantíaPEVcd_CCAA'!Área_de_impresión</vt:lpstr>
      <vt:lpstr>'8CuantíaPEVpapd_CCAA'!Área_de_impresión</vt:lpstr>
      <vt:lpstr>'8CuantíaPEVsad_CCAA'!Área_de_impresión</vt:lpstr>
      <vt:lpstr>'8CuantíaPEVsar_CCAA'!Área_de_impresión</vt:lpstr>
      <vt:lpstr>'8CuantíaPEVteleasist_CCAA'!Área_de_impresión</vt:lpstr>
      <vt:lpstr>'8CuantíaPrest'!Área_de_impresión</vt:lpstr>
      <vt:lpstr>'8dictcasaad'!Área_de_impresión</vt:lpstr>
      <vt:lpstr>'9TiempoEspera'!Área_de_impresión</vt:lpstr>
      <vt:lpstr>porsaad!Área_de_impresión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María Llanos Hinojosa Cervera</cp:lastModifiedBy>
  <cp:lastPrinted>2024-12-04T11:47:51Z</cp:lastPrinted>
  <dcterms:created xsi:type="dcterms:W3CDTF">2023-11-02T11:23:22Z</dcterms:created>
  <dcterms:modified xsi:type="dcterms:W3CDTF">2025-01-10T09:06:53Z</dcterms:modified>
</cp:coreProperties>
</file>