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Z:\AREA DE ESTADÍSTICA\ESTADÍSTICA\Estadistica\2024\Informes especiales a 30 de noviembre de 2024\"/>
    </mc:Choice>
  </mc:AlternateContent>
  <xr:revisionPtr revIDLastSave="0" documentId="13_ncr:1_{F50C245D-4159-4CBA-BA9D-4A96FA548852}"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59" l="1"/>
  <c r="AA13" i="105"/>
  <c r="U27" i="164" l="1"/>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V27" i="160" l="1"/>
  <c r="T43" i="158" l="1"/>
  <c r="S26" i="159" l="1"/>
  <c r="M43" i="158"/>
  <c r="O43" i="158"/>
  <c r="Q43" i="158"/>
  <c r="D33" i="90"/>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Q34" i="54"/>
  <c r="G34" i="54"/>
  <c r="K35" i="54"/>
  <c r="Q35" i="54"/>
  <c r="P35" i="54"/>
  <c r="P34" i="54"/>
  <c r="G35" i="54"/>
  <c r="K34" i="54"/>
  <c r="L34" i="54"/>
  <c r="L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X12" i="167" l="1"/>
  <c r="M27" i="163"/>
  <c r="N27" i="164"/>
  <c r="M27" i="162"/>
  <c r="M27" i="160"/>
  <c r="M27" i="159"/>
  <c r="X19" i="167"/>
  <c r="X28" i="167"/>
  <c r="X18" i="167"/>
  <c r="X25"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D29" i="155" l="1"/>
  <c r="F29" i="155" s="1"/>
  <c r="G45" i="112"/>
  <c r="G46" i="111"/>
  <c r="Q38" i="134"/>
  <c r="Z38" i="134"/>
  <c r="Q38" i="10"/>
  <c r="K38" i="10"/>
  <c r="G45" i="110"/>
  <c r="L38" i="134"/>
  <c r="D36" i="47"/>
  <c r="G46" i="112"/>
  <c r="Q37" i="134"/>
  <c r="N36" i="49"/>
  <c r="N37" i="10"/>
  <c r="X38" i="134"/>
  <c r="W38" i="10"/>
  <c r="G45" i="111"/>
  <c r="AB37" i="134"/>
  <c r="Z37" i="134"/>
  <c r="N38" i="10"/>
  <c r="S38" i="134"/>
  <c r="AB38" i="134"/>
  <c r="D35" i="48"/>
  <c r="X37" i="134"/>
  <c r="Q37" i="10"/>
  <c r="L37" i="134"/>
  <c r="N38" i="134"/>
  <c r="W37" i="10"/>
  <c r="D36" i="48"/>
  <c r="K37" i="10"/>
  <c r="G46" i="110"/>
  <c r="S37" i="134"/>
  <c r="N35" i="48"/>
  <c r="D35" i="49"/>
  <c r="U38" i="134"/>
  <c r="N36" i="47"/>
  <c r="N35" i="49"/>
  <c r="N36" i="48"/>
  <c r="N35" i="47"/>
  <c r="N37" i="134"/>
  <c r="U37" i="134"/>
  <c r="D35" i="47"/>
  <c r="D36" i="49"/>
  <c r="V37" i="134" l="1"/>
  <c r="O37" i="134"/>
  <c r="V38" i="134"/>
  <c r="T37" i="134"/>
  <c r="T37" i="10"/>
  <c r="U37" i="10" s="1"/>
  <c r="L37" i="10"/>
  <c r="X37" i="10"/>
  <c r="O38" i="134"/>
  <c r="M37" i="134"/>
  <c r="R37" i="10"/>
  <c r="Y37" i="134"/>
  <c r="AC38" i="134"/>
  <c r="T38" i="134"/>
  <c r="O38" i="10"/>
  <c r="AA37" i="134"/>
  <c r="AC37" i="134"/>
  <c r="X38" i="10"/>
  <c r="Y38" i="134"/>
  <c r="O37" i="10"/>
  <c r="R37" i="134"/>
  <c r="M38" i="134"/>
  <c r="T38" i="10"/>
  <c r="U38" i="10" s="1"/>
  <c r="L38" i="10"/>
  <c r="R38" i="10"/>
  <c r="AA38" i="134"/>
  <c r="R38"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O30" i="45" l="1"/>
  <c r="C16" i="112"/>
  <c r="C13" i="109"/>
  <c r="P13" i="109" s="1"/>
  <c r="G25" i="143"/>
  <c r="AB31" i="143"/>
  <c r="J22" i="141"/>
  <c r="J22" i="108"/>
  <c r="C13" i="111"/>
  <c r="P13" i="111" s="1"/>
  <c r="C18" i="45"/>
  <c r="G29" i="50"/>
  <c r="D11" i="50"/>
  <c r="C16" i="109"/>
  <c r="P16" i="109" s="1"/>
  <c r="J23" i="145"/>
  <c r="E23" i="145"/>
  <c r="J23" i="141"/>
  <c r="J23" i="108"/>
  <c r="C23" i="109"/>
  <c r="P23" i="109" s="1"/>
  <c r="S18" i="104"/>
  <c r="D19" i="138"/>
  <c r="E19" i="138" s="1"/>
  <c r="K21" i="43"/>
  <c r="L21" i="43"/>
  <c r="C10" i="109"/>
  <c r="E20" i="137"/>
  <c r="G27" i="142"/>
  <c r="E22" i="142"/>
  <c r="J22" i="142"/>
  <c r="D28" i="51"/>
  <c r="C15" i="45"/>
  <c r="J15" i="145"/>
  <c r="E15" i="145"/>
  <c r="T25" i="50"/>
  <c r="E13" i="45"/>
  <c r="J17" i="143"/>
  <c r="E17" i="143"/>
  <c r="C21" i="45"/>
  <c r="C24" i="112"/>
  <c r="D26" i="50"/>
  <c r="C21" i="112"/>
  <c r="J20" i="108"/>
  <c r="J20" i="141"/>
  <c r="C26" i="111"/>
  <c r="P26" i="111" s="1"/>
  <c r="T26" i="50"/>
  <c r="C13" i="112"/>
  <c r="P13" i="112" s="1"/>
  <c r="G23" i="142"/>
  <c r="N27" i="138"/>
  <c r="Y26" i="104"/>
  <c r="Z26" i="104" s="1"/>
  <c r="D15" i="138"/>
  <c r="E15" i="138" s="1"/>
  <c r="S14" i="104"/>
  <c r="M12" i="92"/>
  <c r="M12" i="152"/>
  <c r="Q16" i="68"/>
  <c r="G26" i="143"/>
  <c r="D18" i="51"/>
  <c r="E18" i="145"/>
  <c r="J18" i="145"/>
  <c r="D15" i="50"/>
  <c r="N31" i="142"/>
  <c r="G12" i="142"/>
  <c r="D25" i="50"/>
  <c r="D15" i="51"/>
  <c r="C29" i="45"/>
  <c r="C24" i="109"/>
  <c r="C17" i="109"/>
  <c r="T24" i="51"/>
  <c r="D26" i="51"/>
  <c r="D25" i="51"/>
  <c r="I30" i="45"/>
  <c r="E12" i="45"/>
  <c r="Q29" i="50"/>
  <c r="I19" i="152"/>
  <c r="I19" i="92"/>
  <c r="D20" i="137"/>
  <c r="L12" i="43"/>
  <c r="K12" i="43"/>
  <c r="C11" i="112"/>
  <c r="AC22" i="137"/>
  <c r="E14" i="145"/>
  <c r="J14" i="145"/>
  <c r="Q19" i="152"/>
  <c r="Q19" i="92"/>
  <c r="K19" i="58"/>
  <c r="T25" i="51"/>
  <c r="C14" i="109"/>
  <c r="C25" i="45"/>
  <c r="T17" i="50"/>
  <c r="C25" i="109"/>
  <c r="C18" i="111"/>
  <c r="K13" i="152"/>
  <c r="K13" i="92"/>
  <c r="L29" i="50"/>
  <c r="C16" i="45"/>
  <c r="E23" i="45"/>
  <c r="T14" i="50"/>
  <c r="Q12" i="92"/>
  <c r="W16" i="68"/>
  <c r="Q12" i="152"/>
  <c r="AC28" i="137"/>
  <c r="J14" i="142"/>
  <c r="E14" i="142"/>
  <c r="AC13" i="137"/>
  <c r="C23" i="45"/>
  <c r="C16" i="111"/>
  <c r="C20" i="45"/>
  <c r="C27" i="45"/>
  <c r="D12" i="51"/>
  <c r="D19" i="50"/>
  <c r="AC20" i="137"/>
  <c r="G15" i="92"/>
  <c r="O13" i="92"/>
  <c r="O13" i="152"/>
  <c r="G23" i="143"/>
  <c r="E19" i="58"/>
  <c r="Y14" i="104"/>
  <c r="Z14" i="104" s="1"/>
  <c r="N15" i="138"/>
  <c r="E28" i="45"/>
  <c r="AC25" i="144"/>
  <c r="D23" i="50"/>
  <c r="C15" i="111"/>
  <c r="S24" i="104"/>
  <c r="D25" i="138"/>
  <c r="E25" i="138" s="1"/>
  <c r="T24" i="50"/>
  <c r="C12" i="111"/>
  <c r="P12" i="111" s="1"/>
  <c r="G16" i="144"/>
  <c r="E19" i="45"/>
  <c r="C26" i="110"/>
  <c r="P26" i="110" s="1"/>
  <c r="G13" i="144"/>
  <c r="C22" i="45"/>
  <c r="C24" i="110"/>
  <c r="J13" i="145"/>
  <c r="E13" i="145"/>
  <c r="Q30" i="45"/>
  <c r="C14" i="112"/>
  <c r="T14" i="51"/>
  <c r="L20" i="108"/>
  <c r="C14" i="45"/>
  <c r="D19" i="51"/>
  <c r="G27" i="143"/>
  <c r="N28" i="138"/>
  <c r="Y27" i="104"/>
  <c r="Z27" i="104" s="1"/>
  <c r="G15" i="144"/>
  <c r="D28" i="50"/>
  <c r="D24" i="137"/>
  <c r="E14" i="45"/>
  <c r="E30" i="45" s="1"/>
  <c r="D14" i="50"/>
  <c r="E26" i="137"/>
  <c r="W29" i="10"/>
  <c r="L10" i="108"/>
  <c r="Q29" i="51"/>
  <c r="D24" i="50"/>
  <c r="T22" i="50"/>
  <c r="C10" i="110"/>
  <c r="C28" i="45"/>
  <c r="C17" i="110"/>
  <c r="P17" i="110" s="1"/>
  <c r="C22" i="112"/>
  <c r="P22" i="112" s="1"/>
  <c r="M19" i="92"/>
  <c r="M19" i="152"/>
  <c r="T20" i="51"/>
  <c r="C26" i="112"/>
  <c r="C23" i="111"/>
  <c r="P23" i="111" s="1"/>
  <c r="C10" i="112"/>
  <c r="P10" i="112" s="1"/>
  <c r="E13" i="137"/>
  <c r="G14" i="137"/>
  <c r="C19" i="110"/>
  <c r="P19" i="110" s="1"/>
  <c r="G17" i="137"/>
  <c r="V15" i="104"/>
  <c r="W15" i="104" s="1"/>
  <c r="E15" i="144"/>
  <c r="J15" i="144"/>
  <c r="J31" i="138"/>
  <c r="K31" i="138" s="1"/>
  <c r="V11" i="104"/>
  <c r="E17" i="142"/>
  <c r="J17" i="142"/>
  <c r="O12" i="92"/>
  <c r="T16" i="68"/>
  <c r="O12" i="152"/>
  <c r="T21" i="51"/>
  <c r="E25" i="45"/>
  <c r="C20" i="111"/>
  <c r="D16" i="51"/>
  <c r="J27" i="141"/>
  <c r="J27" i="108"/>
  <c r="E29" i="145"/>
  <c r="J29" i="145"/>
  <c r="T12" i="51"/>
  <c r="E29" i="144"/>
  <c r="J29" i="144"/>
  <c r="H25" i="108"/>
  <c r="H25" i="141"/>
  <c r="D21" i="50"/>
  <c r="V16" i="104"/>
  <c r="W16" i="104" s="1"/>
  <c r="Z31" i="144"/>
  <c r="AC12" i="144"/>
  <c r="Z31" i="142"/>
  <c r="AC12" i="142"/>
  <c r="L13" i="43"/>
  <c r="K13" i="43"/>
  <c r="L23" i="108"/>
  <c r="E26" i="45"/>
  <c r="T18" i="50"/>
  <c r="C22" i="109"/>
  <c r="P22" i="109" s="1"/>
  <c r="U31" i="142"/>
  <c r="J26" i="145"/>
  <c r="E26" i="145"/>
  <c r="H10" i="108"/>
  <c r="H10" i="141"/>
  <c r="N29" i="10"/>
  <c r="G24" i="142"/>
  <c r="J20" i="142"/>
  <c r="E20" i="142"/>
  <c r="Z31" i="145"/>
  <c r="D12" i="50"/>
  <c r="C13" i="110"/>
  <c r="P13" i="110" s="1"/>
  <c r="G22" i="145"/>
  <c r="J15" i="143"/>
  <c r="E15" i="143"/>
  <c r="S20" i="104"/>
  <c r="D21" i="138"/>
  <c r="E21" i="138" s="1"/>
  <c r="E27" i="143"/>
  <c r="J27" i="143"/>
  <c r="K15" i="92"/>
  <c r="D18" i="50"/>
  <c r="T23" i="50"/>
  <c r="C20" i="109"/>
  <c r="AC25" i="143"/>
  <c r="D27" i="137"/>
  <c r="AC21" i="137"/>
  <c r="E15" i="45"/>
  <c r="J19" i="141"/>
  <c r="J19" i="108"/>
  <c r="D16" i="138"/>
  <c r="E16" i="138" s="1"/>
  <c r="S15" i="104"/>
  <c r="Z31" i="137"/>
  <c r="D28" i="138"/>
  <c r="E28" i="138" s="1"/>
  <c r="S27" i="104"/>
  <c r="F10" i="141"/>
  <c r="T10" i="10"/>
  <c r="K29" i="10"/>
  <c r="F10" i="108"/>
  <c r="D24" i="139"/>
  <c r="J24" i="142"/>
  <c r="E24" i="142"/>
  <c r="G28" i="147"/>
  <c r="G15" i="134"/>
  <c r="Y17" i="105"/>
  <c r="Z17" i="105" s="1"/>
  <c r="N18" i="140"/>
  <c r="Q20" i="92"/>
  <c r="Q19" i="58"/>
  <c r="K19" i="92"/>
  <c r="K19" i="152"/>
  <c r="T19" i="50"/>
  <c r="T17" i="51"/>
  <c r="G25" i="137"/>
  <c r="T27" i="51"/>
  <c r="E12" i="137"/>
  <c r="L31" i="137"/>
  <c r="T13" i="51"/>
  <c r="C12" i="112"/>
  <c r="H12" i="141"/>
  <c r="H12" i="108"/>
  <c r="D11" i="51"/>
  <c r="G29" i="51"/>
  <c r="C12" i="110"/>
  <c r="L19" i="58"/>
  <c r="G18" i="137"/>
  <c r="AC26" i="137"/>
  <c r="Q15" i="92"/>
  <c r="E25" i="137"/>
  <c r="V20" i="104"/>
  <c r="W20" i="104" s="1"/>
  <c r="E16" i="145"/>
  <c r="J16" i="145"/>
  <c r="J10" i="108"/>
  <c r="Q29" i="10"/>
  <c r="J10" i="141"/>
  <c r="D29" i="137"/>
  <c r="E29" i="45"/>
  <c r="D22" i="50"/>
  <c r="C23" i="110"/>
  <c r="H22" i="141"/>
  <c r="H22" i="108"/>
  <c r="G25" i="142"/>
  <c r="AC18" i="137"/>
  <c r="E24" i="45"/>
  <c r="I29" i="50"/>
  <c r="J29" i="50" s="1"/>
  <c r="T19" i="51"/>
  <c r="C11" i="110"/>
  <c r="P11" i="110" s="1"/>
  <c r="G23" i="145"/>
  <c r="Q21" i="68"/>
  <c r="M17" i="152"/>
  <c r="M17" i="92"/>
  <c r="V25" i="104"/>
  <c r="W25" i="104" s="1"/>
  <c r="E24" i="143"/>
  <c r="J24" i="143"/>
  <c r="G24" i="137"/>
  <c r="E18" i="45"/>
  <c r="D21" i="51"/>
  <c r="C9" i="110"/>
  <c r="O27" i="110"/>
  <c r="E13" i="144"/>
  <c r="J13" i="144"/>
  <c r="E18" i="142"/>
  <c r="J18" i="142"/>
  <c r="Y25" i="104"/>
  <c r="Z25" i="104" s="1"/>
  <c r="N26" i="138"/>
  <c r="T15" i="50"/>
  <c r="C19" i="109"/>
  <c r="AC29" i="137"/>
  <c r="G16" i="145"/>
  <c r="V23" i="104"/>
  <c r="W23" i="104" s="1"/>
  <c r="H17" i="108"/>
  <c r="H17" i="141"/>
  <c r="AC14" i="137"/>
  <c r="G17" i="142"/>
  <c r="Y11" i="103"/>
  <c r="X31" i="134"/>
  <c r="G18" i="134"/>
  <c r="N31" i="143"/>
  <c r="G12" i="143"/>
  <c r="F24" i="108"/>
  <c r="F24" i="141"/>
  <c r="T24" i="10"/>
  <c r="V19" i="105"/>
  <c r="W19" i="105" s="1"/>
  <c r="K19" i="43"/>
  <c r="L19" i="43"/>
  <c r="G19" i="137"/>
  <c r="H27" i="107"/>
  <c r="D20" i="51"/>
  <c r="C18" i="110"/>
  <c r="P18" i="110" s="1"/>
  <c r="V19" i="104"/>
  <c r="W19" i="104" s="1"/>
  <c r="K18" i="43"/>
  <c r="L18" i="43"/>
  <c r="S31" i="143"/>
  <c r="AC17" i="137"/>
  <c r="G13" i="143"/>
  <c r="E18" i="92"/>
  <c r="E18" i="152"/>
  <c r="AC18" i="68"/>
  <c r="S16" i="104"/>
  <c r="D17" i="138"/>
  <c r="E17" i="138" s="1"/>
  <c r="G27" i="144"/>
  <c r="T23" i="51"/>
  <c r="C20" i="110"/>
  <c r="P20" i="110" s="1"/>
  <c r="D19" i="58"/>
  <c r="F19" i="58"/>
  <c r="E21" i="68"/>
  <c r="E17" i="92"/>
  <c r="AC17" i="68"/>
  <c r="E17" i="152"/>
  <c r="O18" i="92"/>
  <c r="O18" i="152"/>
  <c r="D22" i="51"/>
  <c r="C15" i="110"/>
  <c r="P15" i="110" s="1"/>
  <c r="L31" i="144"/>
  <c r="E12" i="144"/>
  <c r="J12" i="144"/>
  <c r="G22" i="137"/>
  <c r="G26" i="137"/>
  <c r="G21" i="142"/>
  <c r="AC16" i="137"/>
  <c r="C21" i="110"/>
  <c r="G18" i="144"/>
  <c r="J11" i="108"/>
  <c r="J11" i="141"/>
  <c r="K15" i="43"/>
  <c r="L15" i="43"/>
  <c r="C19" i="45"/>
  <c r="C25" i="110"/>
  <c r="K20" i="92"/>
  <c r="H13" i="141"/>
  <c r="H13" i="108"/>
  <c r="S12" i="104"/>
  <c r="D13" i="138"/>
  <c r="E13" i="138" s="1"/>
  <c r="I15" i="92"/>
  <c r="G19" i="92"/>
  <c r="G19" i="152"/>
  <c r="D12" i="137"/>
  <c r="J31" i="137"/>
  <c r="K17" i="36"/>
  <c r="J17" i="36"/>
  <c r="H23" i="95"/>
  <c r="J23" i="144"/>
  <c r="E23" i="144"/>
  <c r="D16" i="96"/>
  <c r="G17" i="143"/>
  <c r="S19" i="105"/>
  <c r="D20" i="140"/>
  <c r="G18" i="142"/>
  <c r="AC15" i="145"/>
  <c r="C24" i="45"/>
  <c r="C9" i="109"/>
  <c r="O27" i="109"/>
  <c r="N29" i="50"/>
  <c r="O29" i="50" s="1"/>
  <c r="I19" i="58"/>
  <c r="E21" i="45"/>
  <c r="D17" i="51"/>
  <c r="D16" i="50"/>
  <c r="T27" i="50"/>
  <c r="T28" i="51"/>
  <c r="C11" i="111"/>
  <c r="J28" i="144"/>
  <c r="E28" i="144"/>
  <c r="J12" i="145"/>
  <c r="E12" i="145"/>
  <c r="L31" i="145"/>
  <c r="E20" i="144"/>
  <c r="J20" i="144"/>
  <c r="M18" i="92"/>
  <c r="M18" i="152"/>
  <c r="G22" i="142"/>
  <c r="M30" i="45"/>
  <c r="T26" i="51"/>
  <c r="C22" i="110"/>
  <c r="P22" i="110" s="1"/>
  <c r="E14" i="137"/>
  <c r="Y23" i="104"/>
  <c r="Z23" i="104" s="1"/>
  <c r="N24" i="138"/>
  <c r="J21" i="142"/>
  <c r="E21" i="142"/>
  <c r="L21" i="108"/>
  <c r="D13" i="137"/>
  <c r="C14" i="111"/>
  <c r="G17" i="92"/>
  <c r="G17" i="152"/>
  <c r="H21" i="68"/>
  <c r="H26" i="141"/>
  <c r="H26" i="108"/>
  <c r="U31" i="144"/>
  <c r="J25" i="142"/>
  <c r="E25" i="142"/>
  <c r="E13" i="143"/>
  <c r="J13" i="143"/>
  <c r="L29" i="51"/>
  <c r="T18" i="51"/>
  <c r="C22" i="111"/>
  <c r="E28" i="137"/>
  <c r="J27" i="145"/>
  <c r="E27" i="145"/>
  <c r="C14" i="110"/>
  <c r="J19" i="58"/>
  <c r="L22" i="108"/>
  <c r="U31" i="137"/>
  <c r="G16" i="143"/>
  <c r="D28" i="137"/>
  <c r="J26" i="144"/>
  <c r="E26" i="144"/>
  <c r="L15" i="108"/>
  <c r="K18" i="36"/>
  <c r="J18" i="36"/>
  <c r="V14" i="103"/>
  <c r="W14" i="103" s="1"/>
  <c r="S31" i="142"/>
  <c r="E17" i="147"/>
  <c r="J17" i="147"/>
  <c r="H13" i="96"/>
  <c r="E23" i="137"/>
  <c r="AC29" i="145"/>
  <c r="G30" i="45"/>
  <c r="C13" i="45"/>
  <c r="C10" i="111"/>
  <c r="D27" i="51"/>
  <c r="S29" i="50"/>
  <c r="T11" i="50"/>
  <c r="V28" i="104"/>
  <c r="W28" i="104" s="1"/>
  <c r="D20" i="50"/>
  <c r="N29" i="51"/>
  <c r="D24" i="51"/>
  <c r="C25" i="111"/>
  <c r="I14" i="152"/>
  <c r="I14" i="92"/>
  <c r="N31" i="144"/>
  <c r="G12" i="144"/>
  <c r="AB31" i="142"/>
  <c r="J21" i="108"/>
  <c r="J21" i="141"/>
  <c r="H27" i="141"/>
  <c r="H27" i="108"/>
  <c r="T12" i="50"/>
  <c r="T11" i="51"/>
  <c r="S29" i="51"/>
  <c r="T29" i="51" s="1"/>
  <c r="C19" i="111"/>
  <c r="G15" i="137"/>
  <c r="E19" i="137"/>
  <c r="G21" i="143"/>
  <c r="D17" i="50"/>
  <c r="T22" i="51"/>
  <c r="T15" i="51"/>
  <c r="C24" i="111"/>
  <c r="G18" i="92"/>
  <c r="G18" i="152"/>
  <c r="G21" i="152" s="1"/>
  <c r="I20" i="92"/>
  <c r="J12" i="141"/>
  <c r="J12" i="108"/>
  <c r="D14" i="137"/>
  <c r="G21" i="137"/>
  <c r="G14" i="142"/>
  <c r="K14" i="92"/>
  <c r="K14" i="152"/>
  <c r="E25" i="143"/>
  <c r="J25" i="143"/>
  <c r="H11" i="141"/>
  <c r="H11" i="108"/>
  <c r="G22" i="144"/>
  <c r="T13" i="50"/>
  <c r="T16" i="51"/>
  <c r="C21" i="111"/>
  <c r="P21" i="111" s="1"/>
  <c r="O19" i="58"/>
  <c r="J16" i="144"/>
  <c r="D16" i="144" s="1"/>
  <c r="E16" i="144"/>
  <c r="G19" i="144"/>
  <c r="E27" i="45"/>
  <c r="D13" i="51"/>
  <c r="C9" i="111"/>
  <c r="O27" i="111"/>
  <c r="G25" i="145"/>
  <c r="J15" i="142"/>
  <c r="E15" i="142"/>
  <c r="L17" i="43"/>
  <c r="K17" i="43"/>
  <c r="D19" i="137"/>
  <c r="H17" i="107"/>
  <c r="E17" i="144"/>
  <c r="J17" i="144"/>
  <c r="H30" i="47"/>
  <c r="AC18" i="147"/>
  <c r="Y28" i="104"/>
  <c r="Z28" i="104" s="1"/>
  <c r="N29" i="138"/>
  <c r="E14" i="143"/>
  <c r="J14" i="143"/>
  <c r="G26" i="142"/>
  <c r="K16" i="43"/>
  <c r="L16" i="43"/>
  <c r="U31" i="134"/>
  <c r="T21" i="50"/>
  <c r="C18" i="109"/>
  <c r="D14" i="51"/>
  <c r="T20" i="50"/>
  <c r="C16" i="110"/>
  <c r="P16" i="110" s="1"/>
  <c r="T28" i="50"/>
  <c r="C26" i="109"/>
  <c r="C19" i="58"/>
  <c r="AC13" i="145"/>
  <c r="C11" i="109"/>
  <c r="P11" i="109" s="1"/>
  <c r="C15" i="112"/>
  <c r="P15" i="112" s="1"/>
  <c r="AC29" i="142"/>
  <c r="G20" i="144"/>
  <c r="G20" i="92"/>
  <c r="L11" i="108"/>
  <c r="G29" i="137"/>
  <c r="Y12" i="104"/>
  <c r="Z12" i="104" s="1"/>
  <c r="N13" i="138"/>
  <c r="D13" i="50"/>
  <c r="C18" i="112"/>
  <c r="L17" i="108"/>
  <c r="G23" i="144"/>
  <c r="AC23" i="137"/>
  <c r="E24" i="137"/>
  <c r="F23" i="141"/>
  <c r="F23" i="108"/>
  <c r="T23" i="10"/>
  <c r="I12" i="92"/>
  <c r="I12" i="152"/>
  <c r="K16" i="68"/>
  <c r="C17" i="45"/>
  <c r="C15" i="109"/>
  <c r="P15" i="109" s="1"/>
  <c r="C23" i="112"/>
  <c r="R19" i="58"/>
  <c r="G25" i="144"/>
  <c r="S20" i="92"/>
  <c r="E25" i="145"/>
  <c r="J25" i="145"/>
  <c r="J15" i="141"/>
  <c r="J15" i="108"/>
  <c r="D20" i="138"/>
  <c r="E20" i="138" s="1"/>
  <c r="S19" i="104"/>
  <c r="E21" i="145"/>
  <c r="J21" i="145"/>
  <c r="C26" i="45"/>
  <c r="C20" i="112"/>
  <c r="AC14" i="142"/>
  <c r="H18" i="141"/>
  <c r="H18" i="108"/>
  <c r="J22" i="143"/>
  <c r="E22" i="143"/>
  <c r="L18" i="108"/>
  <c r="E16" i="137"/>
  <c r="L20" i="43"/>
  <c r="K20" i="43"/>
  <c r="AC12" i="137"/>
  <c r="AB31" i="137"/>
  <c r="F25" i="108"/>
  <c r="T25" i="10"/>
  <c r="F25" i="141"/>
  <c r="G16" i="142"/>
  <c r="E18" i="134"/>
  <c r="G13" i="152"/>
  <c r="G13" i="92"/>
  <c r="K19" i="36"/>
  <c r="J19" i="36"/>
  <c r="H18" i="96"/>
  <c r="J19" i="142"/>
  <c r="E19" i="142"/>
  <c r="E18" i="144"/>
  <c r="J18" i="144"/>
  <c r="AC15" i="139"/>
  <c r="G15" i="139"/>
  <c r="C12" i="109"/>
  <c r="P12" i="109" s="1"/>
  <c r="C19" i="112"/>
  <c r="P19" i="112" s="1"/>
  <c r="G23" i="137"/>
  <c r="G13" i="142"/>
  <c r="G28" i="144"/>
  <c r="E22" i="45"/>
  <c r="J14" i="108"/>
  <c r="J14" i="141"/>
  <c r="L16" i="108"/>
  <c r="E28" i="143"/>
  <c r="J28" i="143"/>
  <c r="K27" i="43"/>
  <c r="L27" i="43"/>
  <c r="J24" i="144"/>
  <c r="E24" i="144"/>
  <c r="G17" i="145"/>
  <c r="Y25" i="103"/>
  <c r="Z25" i="103" s="1"/>
  <c r="U31" i="145"/>
  <c r="V25" i="103"/>
  <c r="W25" i="103" s="1"/>
  <c r="J25" i="36"/>
  <c r="K25" i="36"/>
  <c r="G12" i="92"/>
  <c r="G12" i="152"/>
  <c r="H16" i="68"/>
  <c r="G28" i="137"/>
  <c r="F10" i="95"/>
  <c r="F30" i="47"/>
  <c r="V10" i="47"/>
  <c r="G23" i="148"/>
  <c r="H22" i="96"/>
  <c r="G13" i="134"/>
  <c r="H11" i="96"/>
  <c r="D11" i="96"/>
  <c r="F26" i="108"/>
  <c r="T26" i="10"/>
  <c r="X26" i="10"/>
  <c r="F26" i="141"/>
  <c r="G20" i="137"/>
  <c r="AC17" i="134"/>
  <c r="Y17" i="103"/>
  <c r="Z17" i="103" s="1"/>
  <c r="T11" i="10"/>
  <c r="F11" i="141"/>
  <c r="F11" i="108"/>
  <c r="X31" i="137"/>
  <c r="D23" i="137"/>
  <c r="J24" i="36"/>
  <c r="K24" i="36"/>
  <c r="V11" i="47"/>
  <c r="Y11" i="47" s="1"/>
  <c r="F11" i="95"/>
  <c r="D20" i="139"/>
  <c r="G25" i="147"/>
  <c r="Y25" i="105"/>
  <c r="Z25" i="105" s="1"/>
  <c r="N26" i="140"/>
  <c r="E13" i="142"/>
  <c r="J13" i="142"/>
  <c r="F18" i="108"/>
  <c r="F18" i="141"/>
  <c r="T18" i="10"/>
  <c r="AC12" i="68"/>
  <c r="E12" i="152"/>
  <c r="E16" i="68"/>
  <c r="E12" i="92"/>
  <c r="AC20" i="68"/>
  <c r="E20" i="92"/>
  <c r="V16" i="103"/>
  <c r="W16" i="103" s="1"/>
  <c r="G28" i="142"/>
  <c r="J12" i="36"/>
  <c r="K12" i="36"/>
  <c r="G28" i="134"/>
  <c r="O17" i="152"/>
  <c r="T21" i="68"/>
  <c r="O17" i="92"/>
  <c r="D29" i="134"/>
  <c r="S28" i="103"/>
  <c r="P28" i="103" s="1"/>
  <c r="Q28" i="103" s="1"/>
  <c r="AC26" i="134"/>
  <c r="H23" i="141"/>
  <c r="H23" i="108"/>
  <c r="E20" i="143"/>
  <c r="J20" i="143"/>
  <c r="L12" i="108"/>
  <c r="H24" i="108"/>
  <c r="H24" i="141"/>
  <c r="V21" i="104"/>
  <c r="W21" i="104" s="1"/>
  <c r="E22" i="137"/>
  <c r="K14" i="36"/>
  <c r="J14" i="36"/>
  <c r="AC12" i="134"/>
  <c r="AB31" i="134"/>
  <c r="L11" i="96"/>
  <c r="H16" i="97"/>
  <c r="J14" i="95"/>
  <c r="S31" i="147"/>
  <c r="G29" i="139"/>
  <c r="V19" i="103"/>
  <c r="W19" i="103" s="1"/>
  <c r="S12" i="105"/>
  <c r="D13" i="140"/>
  <c r="T28" i="57"/>
  <c r="D27" i="138"/>
  <c r="E27" i="138" s="1"/>
  <c r="S26" i="104"/>
  <c r="J26" i="141"/>
  <c r="J26" i="108"/>
  <c r="F16" i="95"/>
  <c r="V16" i="47"/>
  <c r="Y16" i="47" s="1"/>
  <c r="N31" i="145"/>
  <c r="G12" i="145"/>
  <c r="T15" i="10"/>
  <c r="F15" i="141"/>
  <c r="F15" i="108"/>
  <c r="E19" i="92"/>
  <c r="E19" i="152"/>
  <c r="AC19" i="68"/>
  <c r="H15" i="108"/>
  <c r="H15" i="141"/>
  <c r="E26" i="143"/>
  <c r="J26" i="143"/>
  <c r="D28" i="139"/>
  <c r="H20" i="96"/>
  <c r="S23" i="103"/>
  <c r="D24" i="134"/>
  <c r="N17" i="138"/>
  <c r="Y16" i="104"/>
  <c r="Z16" i="104" s="1"/>
  <c r="S31" i="145"/>
  <c r="E14" i="92"/>
  <c r="AC14" i="68"/>
  <c r="E14" i="152"/>
  <c r="K11" i="36"/>
  <c r="J11" i="36"/>
  <c r="I31" i="36"/>
  <c r="T18" i="52"/>
  <c r="E25" i="144"/>
  <c r="J25" i="144"/>
  <c r="E29" i="142"/>
  <c r="J29" i="142"/>
  <c r="J20" i="147"/>
  <c r="E20" i="147"/>
  <c r="V27" i="103"/>
  <c r="W27" i="103" s="1"/>
  <c r="J21" i="95"/>
  <c r="Y21" i="104"/>
  <c r="Z21" i="104" s="1"/>
  <c r="N22" i="138"/>
  <c r="E17" i="145"/>
  <c r="J17" i="145"/>
  <c r="G29" i="142"/>
  <c r="L26" i="108"/>
  <c r="S21" i="104"/>
  <c r="D22" i="138"/>
  <c r="E22" i="138" s="1"/>
  <c r="E22" i="144"/>
  <c r="J22" i="144"/>
  <c r="K20" i="36"/>
  <c r="J20" i="36"/>
  <c r="V14" i="105"/>
  <c r="W14" i="105" s="1"/>
  <c r="AC22" i="134"/>
  <c r="G28" i="145"/>
  <c r="J14" i="144"/>
  <c r="E14" i="144"/>
  <c r="J16" i="96"/>
  <c r="J24" i="108"/>
  <c r="R24" i="10"/>
  <c r="J24" i="141"/>
  <c r="H17" i="96"/>
  <c r="G27" i="137"/>
  <c r="K27" i="36"/>
  <c r="J27" i="36"/>
  <c r="G13" i="146"/>
  <c r="N31" i="139"/>
  <c r="G12" i="139"/>
  <c r="G16" i="146"/>
  <c r="G13" i="148"/>
  <c r="G16" i="134"/>
  <c r="AC21" i="134"/>
  <c r="H16" i="107"/>
  <c r="T21" i="10"/>
  <c r="F21" i="108"/>
  <c r="F21" i="141"/>
  <c r="D25" i="137"/>
  <c r="D18" i="138"/>
  <c r="E18" i="138" s="1"/>
  <c r="S17" i="104"/>
  <c r="Q18" i="152"/>
  <c r="Q18" i="92"/>
  <c r="O15" i="92"/>
  <c r="S13" i="152"/>
  <c r="S13" i="92"/>
  <c r="G17" i="139"/>
  <c r="V16" i="105"/>
  <c r="W16" i="105" s="1"/>
  <c r="Z31" i="147"/>
  <c r="Y18" i="104"/>
  <c r="Z18" i="104" s="1"/>
  <c r="N19" i="138"/>
  <c r="D17" i="137"/>
  <c r="AB31" i="144"/>
  <c r="O14" i="92"/>
  <c r="O14" i="152"/>
  <c r="G14" i="145"/>
  <c r="H16" i="141"/>
  <c r="H16" i="108"/>
  <c r="N21" i="138"/>
  <c r="Y20" i="104"/>
  <c r="Z20" i="104" s="1"/>
  <c r="Y19" i="104"/>
  <c r="Z19" i="104" s="1"/>
  <c r="N20" i="138"/>
  <c r="S31" i="134"/>
  <c r="H28" i="107"/>
  <c r="G19" i="143"/>
  <c r="L24" i="108"/>
  <c r="X24" i="10"/>
  <c r="D20" i="95"/>
  <c r="E21" i="148"/>
  <c r="J21" i="148"/>
  <c r="G26" i="148"/>
  <c r="J26" i="146"/>
  <c r="E26" i="146"/>
  <c r="H14" i="97"/>
  <c r="J16" i="143"/>
  <c r="E16" i="143"/>
  <c r="J28" i="145"/>
  <c r="E28" i="145"/>
  <c r="E29" i="143"/>
  <c r="J29" i="143"/>
  <c r="G16" i="137"/>
  <c r="J16" i="36"/>
  <c r="K16" i="36"/>
  <c r="M14" i="152"/>
  <c r="M14" i="92"/>
  <c r="V27" i="104"/>
  <c r="W27" i="104" s="1"/>
  <c r="J23" i="36"/>
  <c r="K23" i="36"/>
  <c r="V24" i="103"/>
  <c r="W24" i="103" s="1"/>
  <c r="H20" i="95"/>
  <c r="V23" i="105"/>
  <c r="W23" i="105" s="1"/>
  <c r="S22" i="104"/>
  <c r="D23" i="138"/>
  <c r="E23" i="138" s="1"/>
  <c r="J27" i="144"/>
  <c r="E27" i="144"/>
  <c r="L25" i="43"/>
  <c r="K25" i="43"/>
  <c r="E21" i="137"/>
  <c r="E28" i="139"/>
  <c r="F16" i="96"/>
  <c r="V16" i="48"/>
  <c r="Y16" i="48" s="1"/>
  <c r="AC28" i="134"/>
  <c r="N15" i="140"/>
  <c r="Y14" i="105"/>
  <c r="Z14" i="105" s="1"/>
  <c r="V15" i="48"/>
  <c r="Y15" i="48" s="1"/>
  <c r="F15" i="96"/>
  <c r="G15" i="143"/>
  <c r="AC27" i="137"/>
  <c r="E20" i="45"/>
  <c r="T16" i="50"/>
  <c r="C17" i="111"/>
  <c r="L27" i="108"/>
  <c r="V18" i="104"/>
  <c r="W18" i="104" s="1"/>
  <c r="H14" i="141"/>
  <c r="H14" i="108"/>
  <c r="G17" i="144"/>
  <c r="E16" i="142"/>
  <c r="J16" i="142"/>
  <c r="J21" i="143"/>
  <c r="E21" i="143"/>
  <c r="L25" i="108"/>
  <c r="D12" i="138"/>
  <c r="E12" i="138" s="1"/>
  <c r="S11" i="104"/>
  <c r="G31" i="138"/>
  <c r="S15" i="92"/>
  <c r="Q13" i="92"/>
  <c r="Q13" i="152"/>
  <c r="J25" i="108"/>
  <c r="J25" i="141"/>
  <c r="S17" i="92"/>
  <c r="S17" i="152"/>
  <c r="Z21" i="68"/>
  <c r="V12" i="104"/>
  <c r="W12" i="104" s="1"/>
  <c r="G20" i="142"/>
  <c r="G15" i="142"/>
  <c r="V14" i="104"/>
  <c r="W14" i="104" s="1"/>
  <c r="D25" i="95"/>
  <c r="E28" i="134"/>
  <c r="U31" i="139"/>
  <c r="J23" i="143"/>
  <c r="E23" i="143"/>
  <c r="D26" i="137"/>
  <c r="AC15" i="147"/>
  <c r="G19" i="142"/>
  <c r="AC13" i="144"/>
  <c r="N23" i="138"/>
  <c r="Y22" i="104"/>
  <c r="Z22" i="104" s="1"/>
  <c r="S28" i="104"/>
  <c r="D29" i="138"/>
  <c r="E29" i="138" s="1"/>
  <c r="N25" i="138"/>
  <c r="Y24" i="104"/>
  <c r="Z24" i="104" s="1"/>
  <c r="G29" i="144"/>
  <c r="E21" i="144"/>
  <c r="J21" i="144"/>
  <c r="G27" i="139"/>
  <c r="D23" i="97"/>
  <c r="D24" i="95"/>
  <c r="J31" i="43"/>
  <c r="L11" i="43"/>
  <c r="K11" i="43"/>
  <c r="G15" i="145"/>
  <c r="AC13" i="68"/>
  <c r="E13" i="152"/>
  <c r="E13" i="92"/>
  <c r="G21" i="144"/>
  <c r="J28" i="36"/>
  <c r="K28" i="36"/>
  <c r="E26" i="134"/>
  <c r="O19" i="92"/>
  <c r="O19" i="152"/>
  <c r="D26" i="138"/>
  <c r="E26" i="138" s="1"/>
  <c r="S25" i="104"/>
  <c r="J21" i="36"/>
  <c r="K21" i="36"/>
  <c r="V26" i="47"/>
  <c r="Y26" i="47" s="1"/>
  <c r="F26" i="95"/>
  <c r="H15" i="125"/>
  <c r="E29" i="137"/>
  <c r="D26" i="139"/>
  <c r="J18" i="148"/>
  <c r="E18" i="148"/>
  <c r="F22" i="95"/>
  <c r="V22" i="47"/>
  <c r="Y22" i="47" s="1"/>
  <c r="G27" i="147"/>
  <c r="J20" i="146"/>
  <c r="E20" i="146"/>
  <c r="L23" i="96"/>
  <c r="G24" i="134"/>
  <c r="H24" i="134" s="1"/>
  <c r="Q13" i="98"/>
  <c r="D17" i="56"/>
  <c r="E15" i="148"/>
  <c r="J15" i="148"/>
  <c r="G24" i="144"/>
  <c r="E26" i="142"/>
  <c r="J26" i="142"/>
  <c r="C12" i="45"/>
  <c r="C30" i="45" s="1"/>
  <c r="K30" i="45"/>
  <c r="D23" i="51"/>
  <c r="C17" i="112"/>
  <c r="Y15" i="104"/>
  <c r="Z15" i="104" s="1"/>
  <c r="N16" i="138"/>
  <c r="G19" i="145"/>
  <c r="E19" i="145"/>
  <c r="J19" i="145"/>
  <c r="K17" i="152"/>
  <c r="N21" i="68"/>
  <c r="K17" i="92"/>
  <c r="H21" i="108"/>
  <c r="H21" i="141"/>
  <c r="W21" i="68"/>
  <c r="Q17" i="92"/>
  <c r="Q17" i="152"/>
  <c r="D15" i="137"/>
  <c r="AC25" i="142"/>
  <c r="AB31" i="145"/>
  <c r="J20" i="145"/>
  <c r="E20" i="145"/>
  <c r="G18" i="143"/>
  <c r="H20" i="108"/>
  <c r="H20" i="141"/>
  <c r="D21" i="137"/>
  <c r="AC23" i="145"/>
  <c r="G24" i="143"/>
  <c r="AC19" i="137"/>
  <c r="M13" i="92"/>
  <c r="M13" i="152"/>
  <c r="AC28" i="139"/>
  <c r="H15" i="107"/>
  <c r="Y27" i="103"/>
  <c r="Z27" i="103" s="1"/>
  <c r="F19" i="108"/>
  <c r="T19" i="10"/>
  <c r="F19" i="141"/>
  <c r="AC23" i="143"/>
  <c r="J12" i="143"/>
  <c r="L31" i="143"/>
  <c r="E12" i="143"/>
  <c r="L13" i="108"/>
  <c r="G29" i="145"/>
  <c r="D28" i="134"/>
  <c r="S27" i="103"/>
  <c r="Y18" i="105"/>
  <c r="Z18" i="105" s="1"/>
  <c r="N19" i="140"/>
  <c r="G25" i="134"/>
  <c r="H25" i="134" s="1"/>
  <c r="V13" i="104"/>
  <c r="W13" i="104" s="1"/>
  <c r="G27" i="145"/>
  <c r="S14" i="152"/>
  <c r="S14" i="92"/>
  <c r="G13" i="145"/>
  <c r="G20" i="134"/>
  <c r="N22" i="140"/>
  <c r="Y21" i="105"/>
  <c r="Z21" i="105" s="1"/>
  <c r="L26" i="96"/>
  <c r="S31" i="137"/>
  <c r="F17" i="108"/>
  <c r="T17" i="10"/>
  <c r="U17" i="10" s="1"/>
  <c r="F17" i="141"/>
  <c r="J13" i="141"/>
  <c r="J13" i="108"/>
  <c r="J23" i="142"/>
  <c r="E23" i="142"/>
  <c r="D20" i="96"/>
  <c r="H25" i="96"/>
  <c r="AC17" i="142"/>
  <c r="S31" i="144"/>
  <c r="G17" i="134"/>
  <c r="H19" i="108"/>
  <c r="H19" i="141"/>
  <c r="C31" i="36"/>
  <c r="D18" i="139"/>
  <c r="I18" i="152"/>
  <c r="I18" i="92"/>
  <c r="Q31" i="137"/>
  <c r="D31" i="137" s="1"/>
  <c r="Y31" i="137" s="1"/>
  <c r="X31" i="139"/>
  <c r="D17" i="52"/>
  <c r="G29" i="147"/>
  <c r="G21" i="134"/>
  <c r="H21" i="134" s="1"/>
  <c r="J25" i="147"/>
  <c r="E25" i="147"/>
  <c r="G21" i="139"/>
  <c r="D25" i="56"/>
  <c r="E21" i="147"/>
  <c r="J21" i="147"/>
  <c r="D18" i="96"/>
  <c r="V27" i="105"/>
  <c r="W27" i="105" s="1"/>
  <c r="AC16" i="143"/>
  <c r="L14" i="108"/>
  <c r="E17" i="45"/>
  <c r="I29" i="51"/>
  <c r="O27" i="112"/>
  <c r="C9" i="112"/>
  <c r="P19" i="58"/>
  <c r="AC15" i="137"/>
  <c r="J28" i="142"/>
  <c r="E28" i="142"/>
  <c r="K22" i="43"/>
  <c r="L22" i="43"/>
  <c r="G26" i="145"/>
  <c r="V24" i="104"/>
  <c r="W24" i="104" s="1"/>
  <c r="AC13" i="143"/>
  <c r="K18" i="152"/>
  <c r="K21" i="152" s="1"/>
  <c r="Y17" i="152" s="1"/>
  <c r="K18" i="92"/>
  <c r="Y11" i="104"/>
  <c r="N12" i="138"/>
  <c r="M31" i="138"/>
  <c r="N31" i="138" s="1"/>
  <c r="AC25" i="137"/>
  <c r="E17" i="137"/>
  <c r="Z16" i="68"/>
  <c r="S12" i="92"/>
  <c r="S12" i="152"/>
  <c r="G29" i="143"/>
  <c r="E19" i="144"/>
  <c r="J19" i="144"/>
  <c r="J12" i="95"/>
  <c r="V17" i="47"/>
  <c r="Y17" i="47" s="1"/>
  <c r="F17" i="95"/>
  <c r="E15" i="92"/>
  <c r="AC15" i="68"/>
  <c r="G18" i="145"/>
  <c r="K22" i="36"/>
  <c r="J22" i="36"/>
  <c r="AB31" i="139"/>
  <c r="AC12" i="139"/>
  <c r="G21" i="146"/>
  <c r="Y24" i="105"/>
  <c r="Z24" i="105" s="1"/>
  <c r="N25" i="140"/>
  <c r="V22" i="103"/>
  <c r="W22" i="103" s="1"/>
  <c r="AC21" i="145"/>
  <c r="G20" i="145"/>
  <c r="F12" i="108"/>
  <c r="T12" i="10"/>
  <c r="F12" i="141"/>
  <c r="AC24" i="137"/>
  <c r="J28" i="148"/>
  <c r="E28" i="148"/>
  <c r="G25" i="148"/>
  <c r="E22" i="134"/>
  <c r="J22" i="97"/>
  <c r="E18" i="137"/>
  <c r="G26" i="144"/>
  <c r="M20" i="92"/>
  <c r="D18" i="137"/>
  <c r="F13" i="108"/>
  <c r="T13" i="10"/>
  <c r="U13" i="10" s="1"/>
  <c r="F13" i="141"/>
  <c r="J25" i="148"/>
  <c r="E25" i="148"/>
  <c r="D20" i="134"/>
  <c r="S19" i="103"/>
  <c r="G13" i="139"/>
  <c r="J19" i="143"/>
  <c r="E19" i="143"/>
  <c r="V27" i="47"/>
  <c r="Y27" i="47" s="1"/>
  <c r="F27" i="95"/>
  <c r="Y22" i="103"/>
  <c r="Z22" i="103" s="1"/>
  <c r="J18" i="95"/>
  <c r="G24" i="145"/>
  <c r="E13" i="147"/>
  <c r="J13" i="147"/>
  <c r="E25" i="146"/>
  <c r="J25" i="146"/>
  <c r="D22" i="137"/>
  <c r="Z31" i="143"/>
  <c r="AC15" i="146"/>
  <c r="E17" i="139"/>
  <c r="H11" i="95"/>
  <c r="G19" i="147"/>
  <c r="G27" i="134"/>
  <c r="J24" i="146"/>
  <c r="E24" i="146"/>
  <c r="AC19" i="134"/>
  <c r="D22" i="139"/>
  <c r="E24" i="147"/>
  <c r="J24" i="147"/>
  <c r="G26" i="134"/>
  <c r="K14" i="43"/>
  <c r="L14" i="43"/>
  <c r="AC22" i="143"/>
  <c r="E16" i="45"/>
  <c r="D27" i="50"/>
  <c r="C21" i="109"/>
  <c r="C25" i="112"/>
  <c r="P25" i="112" s="1"/>
  <c r="S19" i="152"/>
  <c r="S19" i="92"/>
  <c r="AC19" i="143"/>
  <c r="AC22" i="145"/>
  <c r="D14" i="138"/>
  <c r="E14" i="138" s="1"/>
  <c r="S13" i="104"/>
  <c r="V22" i="104"/>
  <c r="W22" i="104" s="1"/>
  <c r="D16" i="137"/>
  <c r="AC14" i="145"/>
  <c r="K21" i="68"/>
  <c r="I17" i="92"/>
  <c r="I17" i="152"/>
  <c r="J22" i="145"/>
  <c r="E22" i="145"/>
  <c r="G14" i="143"/>
  <c r="E27" i="142"/>
  <c r="J27" i="142"/>
  <c r="F27" i="108"/>
  <c r="F27" i="141"/>
  <c r="T27" i="10"/>
  <c r="G21" i="145"/>
  <c r="M15" i="92"/>
  <c r="L19" i="108"/>
  <c r="F20" i="141"/>
  <c r="N20" i="141" s="1"/>
  <c r="K20" i="141" s="1"/>
  <c r="F20" i="108"/>
  <c r="T20" i="10"/>
  <c r="E13" i="146"/>
  <c r="J13" i="146"/>
  <c r="L22" i="96"/>
  <c r="J26" i="96"/>
  <c r="S26" i="103"/>
  <c r="D27" i="134"/>
  <c r="T16" i="10"/>
  <c r="X16" i="10"/>
  <c r="F16" i="108"/>
  <c r="F16" i="141"/>
  <c r="S17" i="103"/>
  <c r="D18" i="134"/>
  <c r="AB31" i="146"/>
  <c r="J15" i="36"/>
  <c r="K15" i="36"/>
  <c r="D13" i="139"/>
  <c r="Y19" i="103"/>
  <c r="Z19" i="103" s="1"/>
  <c r="E12" i="139"/>
  <c r="L31" i="139"/>
  <c r="AC15" i="143"/>
  <c r="G20" i="143"/>
  <c r="J12" i="142"/>
  <c r="E12" i="142"/>
  <c r="L31" i="142"/>
  <c r="E31" i="142" s="1"/>
  <c r="G14" i="144"/>
  <c r="E16" i="139"/>
  <c r="V14" i="48"/>
  <c r="Y14" i="48" s="1"/>
  <c r="F14" i="96"/>
  <c r="O20" i="92"/>
  <c r="G22" i="143"/>
  <c r="Z31" i="146"/>
  <c r="G14" i="146"/>
  <c r="J18" i="96"/>
  <c r="D23" i="139"/>
  <c r="V18" i="103"/>
  <c r="W18" i="103" s="1"/>
  <c r="S18" i="152"/>
  <c r="S21" i="152" s="1"/>
  <c r="AC18" i="152" s="1"/>
  <c r="S18" i="92"/>
  <c r="E18" i="143"/>
  <c r="J18" i="143"/>
  <c r="G13" i="137"/>
  <c r="H13" i="137" s="1"/>
  <c r="L23" i="43"/>
  <c r="K23" i="43"/>
  <c r="N23" i="140"/>
  <c r="Y22" i="105"/>
  <c r="Z22" i="105" s="1"/>
  <c r="E27" i="139"/>
  <c r="D14" i="95"/>
  <c r="L15" i="95"/>
  <c r="G23" i="146"/>
  <c r="D26" i="96"/>
  <c r="I17" i="98"/>
  <c r="V17" i="49"/>
  <c r="Y17" i="49" s="1"/>
  <c r="F17" i="97"/>
  <c r="K15" i="79"/>
  <c r="I12" i="98"/>
  <c r="N16" i="140"/>
  <c r="Y15" i="105"/>
  <c r="Z15" i="105" s="1"/>
  <c r="T18" i="56"/>
  <c r="S28" i="105"/>
  <c r="D29" i="140"/>
  <c r="E29" i="140" s="1"/>
  <c r="F23" i="95"/>
  <c r="V23" i="47"/>
  <c r="Y23" i="47" s="1"/>
  <c r="AC20" i="139"/>
  <c r="D25" i="97"/>
  <c r="F24" i="95"/>
  <c r="V24" i="47"/>
  <c r="Y24" i="47" s="1"/>
  <c r="T12" i="52"/>
  <c r="J17" i="148"/>
  <c r="E17" i="148"/>
  <c r="V19" i="48"/>
  <c r="Y19" i="48" s="1"/>
  <c r="F19" i="96"/>
  <c r="D21" i="56"/>
  <c r="G14" i="134"/>
  <c r="J19" i="148"/>
  <c r="E19" i="148"/>
  <c r="AC23" i="146"/>
  <c r="L20" i="96"/>
  <c r="T13" i="52"/>
  <c r="T15" i="55"/>
  <c r="K13" i="36"/>
  <c r="J13" i="36"/>
  <c r="D12" i="95"/>
  <c r="E13" i="139"/>
  <c r="V20" i="105"/>
  <c r="W20" i="105" s="1"/>
  <c r="U31" i="143"/>
  <c r="J16" i="108"/>
  <c r="J16" i="141"/>
  <c r="L28" i="43"/>
  <c r="K28" i="43"/>
  <c r="F12" i="96"/>
  <c r="V12" i="48"/>
  <c r="Y12" i="48" s="1"/>
  <c r="U31" i="147"/>
  <c r="AC17" i="146"/>
  <c r="E26" i="139"/>
  <c r="L24" i="43"/>
  <c r="K24" i="43"/>
  <c r="K12" i="152"/>
  <c r="N16" i="68"/>
  <c r="K12" i="92"/>
  <c r="E24" i="145"/>
  <c r="J24" i="145"/>
  <c r="AC26" i="144"/>
  <c r="Y13" i="103"/>
  <c r="Z13" i="103" s="1"/>
  <c r="G24" i="139"/>
  <c r="H24" i="139" s="1"/>
  <c r="G22" i="147"/>
  <c r="E26" i="147"/>
  <c r="J26" i="147"/>
  <c r="N15" i="125"/>
  <c r="H22" i="95"/>
  <c r="AC19" i="139"/>
  <c r="L10" i="96"/>
  <c r="T30" i="48"/>
  <c r="L12" i="97"/>
  <c r="G18" i="139"/>
  <c r="M18" i="98"/>
  <c r="AC14" i="139"/>
  <c r="J11" i="96"/>
  <c r="C21" i="84"/>
  <c r="Y18" i="103"/>
  <c r="Z18" i="103" s="1"/>
  <c r="D26" i="56"/>
  <c r="F25" i="95"/>
  <c r="V25" i="47"/>
  <c r="Y25" i="47" s="1"/>
  <c r="D22" i="134"/>
  <c r="S21" i="103"/>
  <c r="E16" i="148"/>
  <c r="J16" i="148"/>
  <c r="AC21" i="139"/>
  <c r="U31" i="148"/>
  <c r="H13" i="97"/>
  <c r="J30" i="48"/>
  <c r="V22" i="105"/>
  <c r="W22" i="105" s="1"/>
  <c r="G20" i="148"/>
  <c r="E24" i="134"/>
  <c r="F24" i="134" s="1"/>
  <c r="L25" i="97"/>
  <c r="V14" i="47"/>
  <c r="Y14" i="47" s="1"/>
  <c r="F14" i="95"/>
  <c r="Z31" i="139"/>
  <c r="Y23" i="105"/>
  <c r="Z23" i="105" s="1"/>
  <c r="N24" i="140"/>
  <c r="D21" i="134"/>
  <c r="S20" i="103"/>
  <c r="E23" i="147"/>
  <c r="J23" i="147"/>
  <c r="D14" i="134"/>
  <c r="S13" i="103"/>
  <c r="C24" i="84"/>
  <c r="I24" i="84" s="1"/>
  <c r="T19" i="54"/>
  <c r="L30" i="47"/>
  <c r="D18" i="54"/>
  <c r="D27" i="53"/>
  <c r="H21" i="107"/>
  <c r="D12" i="54"/>
  <c r="AC23" i="139"/>
  <c r="F23" i="97"/>
  <c r="V23" i="49"/>
  <c r="Y23" i="49" s="1"/>
  <c r="S12" i="103"/>
  <c r="D13" i="134"/>
  <c r="D14" i="96"/>
  <c r="G24" i="147"/>
  <c r="C13" i="84"/>
  <c r="I13" i="84" s="1"/>
  <c r="D31" i="84"/>
  <c r="I29" i="55"/>
  <c r="L14" i="95"/>
  <c r="V12" i="103"/>
  <c r="W12" i="103" s="1"/>
  <c r="M14" i="98"/>
  <c r="J22" i="148"/>
  <c r="E22" i="148"/>
  <c r="L13" i="96"/>
  <c r="F12" i="97"/>
  <c r="V12" i="49"/>
  <c r="Y12" i="49" s="1"/>
  <c r="H20" i="97"/>
  <c r="D17" i="139"/>
  <c r="AC29" i="139"/>
  <c r="C20" i="84"/>
  <c r="J30" i="49"/>
  <c r="J31" i="140"/>
  <c r="K31" i="140" s="1"/>
  <c r="V11" i="105"/>
  <c r="L23" i="95"/>
  <c r="V12" i="105"/>
  <c r="W12" i="105" s="1"/>
  <c r="N30" i="49"/>
  <c r="G22" i="148"/>
  <c r="V22" i="49"/>
  <c r="Y22" i="49" s="1"/>
  <c r="F22" i="97"/>
  <c r="S14" i="98"/>
  <c r="N27" i="140"/>
  <c r="Y26" i="105"/>
  <c r="Z26" i="105" s="1"/>
  <c r="E28" i="146"/>
  <c r="J28" i="146"/>
  <c r="G26" i="147"/>
  <c r="T16" i="53"/>
  <c r="Y17" i="104"/>
  <c r="Z17" i="104" s="1"/>
  <c r="N18" i="138"/>
  <c r="Q14" i="92"/>
  <c r="Q14" i="152"/>
  <c r="AC29" i="146"/>
  <c r="D17" i="53"/>
  <c r="J26" i="36"/>
  <c r="K26" i="36"/>
  <c r="E29" i="139"/>
  <c r="G28" i="143"/>
  <c r="J18" i="141"/>
  <c r="J18" i="108"/>
  <c r="N14" i="138"/>
  <c r="Y13" i="104"/>
  <c r="Z13" i="104" s="1"/>
  <c r="J17" i="141"/>
  <c r="J17" i="108"/>
  <c r="H18" i="107"/>
  <c r="J19" i="147"/>
  <c r="E19" i="147"/>
  <c r="S15" i="105"/>
  <c r="D16" i="140"/>
  <c r="H19" i="97"/>
  <c r="D16" i="97"/>
  <c r="Q31" i="139"/>
  <c r="G18" i="146"/>
  <c r="E16" i="146"/>
  <c r="J16" i="146"/>
  <c r="C27" i="84"/>
  <c r="I27" i="84" s="1"/>
  <c r="AC18" i="139"/>
  <c r="G17" i="146"/>
  <c r="E25" i="139"/>
  <c r="H26" i="107"/>
  <c r="AC13" i="139"/>
  <c r="E29" i="134"/>
  <c r="F29" i="134" s="1"/>
  <c r="Y28" i="103"/>
  <c r="Z28" i="103" s="1"/>
  <c r="C19" i="84"/>
  <c r="H27" i="95"/>
  <c r="D22" i="97"/>
  <c r="D29" i="139"/>
  <c r="D22" i="53"/>
  <c r="T11" i="55"/>
  <c r="S29" i="55"/>
  <c r="V26" i="48"/>
  <c r="Y26" i="48" s="1"/>
  <c r="F26" i="96"/>
  <c r="J15" i="97"/>
  <c r="AC29" i="147"/>
  <c r="D15" i="139"/>
  <c r="F24" i="96"/>
  <c r="V24" i="48"/>
  <c r="Y24" i="48" s="1"/>
  <c r="D23" i="95"/>
  <c r="Z19" i="79"/>
  <c r="S16" i="98"/>
  <c r="L17" i="95"/>
  <c r="V13" i="105"/>
  <c r="W13" i="105" s="1"/>
  <c r="E22" i="139"/>
  <c r="J27" i="147"/>
  <c r="E27" i="147"/>
  <c r="D25" i="139"/>
  <c r="AC24" i="134"/>
  <c r="D22" i="95"/>
  <c r="D19" i="140"/>
  <c r="S18" i="105"/>
  <c r="F11" i="96"/>
  <c r="N11" i="96" s="1"/>
  <c r="I11" i="96" s="1"/>
  <c r="V11" i="48"/>
  <c r="Y11" i="48" s="1"/>
  <c r="E29" i="146"/>
  <c r="J29" i="146"/>
  <c r="G26" i="139"/>
  <c r="F18" i="96"/>
  <c r="V18" i="48"/>
  <c r="Y18" i="48" s="1"/>
  <c r="AC27" i="134"/>
  <c r="E15" i="147"/>
  <c r="J15" i="147"/>
  <c r="J26" i="148"/>
  <c r="E26" i="148"/>
  <c r="D25" i="54"/>
  <c r="N29" i="54"/>
  <c r="T19" i="56"/>
  <c r="L19" i="96"/>
  <c r="G15" i="148"/>
  <c r="V22" i="48"/>
  <c r="Y22" i="48" s="1"/>
  <c r="F22" i="96"/>
  <c r="H25" i="107"/>
  <c r="G12" i="147"/>
  <c r="N31" i="147"/>
  <c r="H18" i="95"/>
  <c r="H20" i="107"/>
  <c r="L13" i="95"/>
  <c r="D18" i="140"/>
  <c r="E18" i="140" s="1"/>
  <c r="S17" i="105"/>
  <c r="G20" i="146"/>
  <c r="D15" i="95"/>
  <c r="H10" i="97"/>
  <c r="P30" i="49"/>
  <c r="Y23" i="103"/>
  <c r="Z23" i="103" s="1"/>
  <c r="Y15" i="103"/>
  <c r="Z15" i="103" s="1"/>
  <c r="D28" i="140"/>
  <c r="S27" i="105"/>
  <c r="H13" i="95"/>
  <c r="L25" i="95"/>
  <c r="H23" i="96"/>
  <c r="L16" i="96"/>
  <c r="Q19" i="79"/>
  <c r="M16" i="98"/>
  <c r="T24" i="57"/>
  <c r="G26" i="146"/>
  <c r="D13" i="54"/>
  <c r="AC13" i="134"/>
  <c r="G19" i="134"/>
  <c r="D25" i="96"/>
  <c r="J24" i="95"/>
  <c r="E12" i="147"/>
  <c r="J12" i="147"/>
  <c r="L31" i="147"/>
  <c r="J20" i="148"/>
  <c r="E20" i="148"/>
  <c r="J21" i="97"/>
  <c r="H19" i="107"/>
  <c r="G16" i="147"/>
  <c r="C17" i="84"/>
  <c r="I17" i="84" s="1"/>
  <c r="G27" i="148"/>
  <c r="D10" i="95"/>
  <c r="D30" i="47"/>
  <c r="G18" i="147"/>
  <c r="S14" i="105"/>
  <c r="D15" i="140"/>
  <c r="E15" i="140" s="1"/>
  <c r="J19" i="146"/>
  <c r="E19" i="146"/>
  <c r="D15" i="96"/>
  <c r="J17" i="95"/>
  <c r="J27" i="95"/>
  <c r="D24" i="140"/>
  <c r="S23" i="105"/>
  <c r="T13" i="57"/>
  <c r="G25" i="139"/>
  <c r="AC16" i="139"/>
  <c r="D27" i="139"/>
  <c r="L25" i="96"/>
  <c r="T19" i="52"/>
  <c r="G20" i="147"/>
  <c r="AC26" i="146"/>
  <c r="N30" i="47"/>
  <c r="Y14" i="103"/>
  <c r="Z14" i="103" s="1"/>
  <c r="L21" i="96"/>
  <c r="L31" i="148"/>
  <c r="E12" i="148"/>
  <c r="J12" i="148"/>
  <c r="V18" i="105"/>
  <c r="W18" i="105" s="1"/>
  <c r="J21" i="96"/>
  <c r="L22" i="97"/>
  <c r="I14" i="98"/>
  <c r="V24" i="49"/>
  <c r="Y24" i="49" s="1"/>
  <c r="F24" i="97"/>
  <c r="F17" i="96"/>
  <c r="V17" i="48"/>
  <c r="Y17" i="48" s="1"/>
  <c r="S23" i="104"/>
  <c r="D24" i="138"/>
  <c r="E24" i="138" s="1"/>
  <c r="E27" i="137"/>
  <c r="AC15" i="134"/>
  <c r="J12" i="146"/>
  <c r="L31" i="146"/>
  <c r="E12" i="146"/>
  <c r="J25" i="96"/>
  <c r="C37" i="77"/>
  <c r="N31" i="137"/>
  <c r="G12" i="137"/>
  <c r="AC17" i="145"/>
  <c r="F22" i="108"/>
  <c r="F22" i="141"/>
  <c r="T22" i="10"/>
  <c r="V28" i="103"/>
  <c r="W28" i="103" s="1"/>
  <c r="V21" i="103"/>
  <c r="W21" i="103" s="1"/>
  <c r="G17" i="148"/>
  <c r="G19" i="146"/>
  <c r="F14" i="108"/>
  <c r="F14" i="141"/>
  <c r="T14" i="10"/>
  <c r="R14" i="10"/>
  <c r="F18" i="95"/>
  <c r="V18" i="47"/>
  <c r="Y18" i="47" s="1"/>
  <c r="E17" i="134"/>
  <c r="AB31" i="148"/>
  <c r="L26" i="43"/>
  <c r="K26" i="43"/>
  <c r="V17" i="104"/>
  <c r="W17" i="104" s="1"/>
  <c r="I13" i="92"/>
  <c r="I13" i="152"/>
  <c r="V26" i="104"/>
  <c r="W26" i="104" s="1"/>
  <c r="G14" i="152"/>
  <c r="G14" i="92"/>
  <c r="E15" i="137"/>
  <c r="E23" i="146"/>
  <c r="J23" i="146"/>
  <c r="G19" i="139"/>
  <c r="D16" i="139"/>
  <c r="G13" i="147"/>
  <c r="E27" i="134"/>
  <c r="Y26" i="103"/>
  <c r="Z26" i="103" s="1"/>
  <c r="L29" i="54"/>
  <c r="S13" i="105"/>
  <c r="D14" i="140"/>
  <c r="Y20" i="103"/>
  <c r="Z20" i="103" s="1"/>
  <c r="L16" i="95"/>
  <c r="G23" i="139"/>
  <c r="L21" i="95"/>
  <c r="J25" i="95"/>
  <c r="E37" i="77"/>
  <c r="F31" i="84"/>
  <c r="G24" i="146"/>
  <c r="H16" i="95"/>
  <c r="E20" i="139"/>
  <c r="F20" i="139" s="1"/>
  <c r="F21" i="96"/>
  <c r="V21" i="48"/>
  <c r="Y21" i="48" s="1"/>
  <c r="L26" i="97"/>
  <c r="H26" i="96"/>
  <c r="G23" i="147"/>
  <c r="F25" i="96"/>
  <c r="V25" i="48"/>
  <c r="Y25" i="48" s="1"/>
  <c r="T23" i="55"/>
  <c r="J30" i="47"/>
  <c r="N29" i="140"/>
  <c r="Y28" i="105"/>
  <c r="Z28" i="105" s="1"/>
  <c r="E21" i="134"/>
  <c r="E21" i="139"/>
  <c r="G28" i="148"/>
  <c r="T19" i="53"/>
  <c r="G23" i="134"/>
  <c r="H23" i="134" s="1"/>
  <c r="G22" i="134"/>
  <c r="G18" i="148"/>
  <c r="S31" i="148"/>
  <c r="D22" i="57"/>
  <c r="G28" i="146"/>
  <c r="G25" i="146"/>
  <c r="AC22" i="139"/>
  <c r="Y16" i="103"/>
  <c r="Z16" i="103" s="1"/>
  <c r="L30" i="48"/>
  <c r="H13" i="94"/>
  <c r="H16" i="96"/>
  <c r="J15" i="96"/>
  <c r="F15" i="94"/>
  <c r="V15" i="34"/>
  <c r="Y15" i="34" s="1"/>
  <c r="D15" i="52"/>
  <c r="G21" i="147"/>
  <c r="D21" i="139"/>
  <c r="L24" i="96"/>
  <c r="J22" i="146"/>
  <c r="E22" i="146"/>
  <c r="G22" i="139"/>
  <c r="S31" i="139"/>
  <c r="D24" i="96"/>
  <c r="C23" i="84"/>
  <c r="D12" i="52"/>
  <c r="V21" i="105"/>
  <c r="W21" i="105" s="1"/>
  <c r="D14" i="139"/>
  <c r="Y13" i="105"/>
  <c r="Z13" i="105" s="1"/>
  <c r="N14" i="140"/>
  <c r="AC14" i="146"/>
  <c r="N21" i="140"/>
  <c r="Y20" i="105"/>
  <c r="Z20" i="105" s="1"/>
  <c r="C16" i="84"/>
  <c r="S18" i="103"/>
  <c r="P18" i="103" s="1"/>
  <c r="Q18" i="103" s="1"/>
  <c r="D19" i="134"/>
  <c r="AC15" i="148"/>
  <c r="C26" i="84"/>
  <c r="I26" i="84" s="1"/>
  <c r="D37" i="77"/>
  <c r="G29" i="148"/>
  <c r="D23" i="96"/>
  <c r="D27" i="54"/>
  <c r="E24" i="139"/>
  <c r="F24" i="139" s="1"/>
  <c r="G19" i="148"/>
  <c r="L27" i="96"/>
  <c r="D12" i="96"/>
  <c r="V13" i="47"/>
  <c r="Y13" i="47" s="1"/>
  <c r="F13" i="95"/>
  <c r="AC16" i="134"/>
  <c r="J29" i="147"/>
  <c r="E29" i="147"/>
  <c r="L17" i="97"/>
  <c r="D13" i="95"/>
  <c r="G28" i="139"/>
  <c r="J22" i="147"/>
  <c r="E22" i="147"/>
  <c r="E20" i="134"/>
  <c r="G29" i="146"/>
  <c r="C18" i="84"/>
  <c r="D18" i="55"/>
  <c r="F13" i="96"/>
  <c r="V13" i="48"/>
  <c r="Y13" i="48" s="1"/>
  <c r="E23" i="134"/>
  <c r="J18" i="146"/>
  <c r="E18" i="146"/>
  <c r="D12" i="134"/>
  <c r="S11" i="103"/>
  <c r="J31" i="134"/>
  <c r="L11" i="102"/>
  <c r="K11" i="102"/>
  <c r="N31" i="146"/>
  <c r="G12" i="146"/>
  <c r="G29" i="55"/>
  <c r="J29" i="55" s="1"/>
  <c r="D11" i="55"/>
  <c r="L21" i="97"/>
  <c r="H27" i="94"/>
  <c r="L18" i="95"/>
  <c r="H12" i="96"/>
  <c r="K12" i="98"/>
  <c r="N15" i="79"/>
  <c r="V11" i="103"/>
  <c r="Q31" i="134"/>
  <c r="G24" i="148"/>
  <c r="D11" i="97"/>
  <c r="E23" i="148"/>
  <c r="J23" i="148"/>
  <c r="E15" i="139"/>
  <c r="F15" i="139" s="1"/>
  <c r="E14" i="134"/>
  <c r="E19" i="139"/>
  <c r="G20" i="139"/>
  <c r="D15" i="56"/>
  <c r="N19" i="79"/>
  <c r="K16" i="98"/>
  <c r="J27" i="97"/>
  <c r="I18" i="98"/>
  <c r="W15" i="125"/>
  <c r="V17" i="103"/>
  <c r="W17" i="103" s="1"/>
  <c r="H14" i="96"/>
  <c r="E14" i="148"/>
  <c r="J14" i="148"/>
  <c r="C15" i="84"/>
  <c r="I15" i="84" s="1"/>
  <c r="S25" i="103"/>
  <c r="T25" i="103" s="1"/>
  <c r="D26" i="134"/>
  <c r="H26" i="134" s="1"/>
  <c r="J27" i="148"/>
  <c r="E27" i="148"/>
  <c r="L15" i="96"/>
  <c r="E15" i="146"/>
  <c r="J15" i="146"/>
  <c r="J20" i="96"/>
  <c r="F20" i="96"/>
  <c r="V20" i="48"/>
  <c r="Y20" i="48" s="1"/>
  <c r="J23" i="95"/>
  <c r="H29" i="107"/>
  <c r="Q29" i="56"/>
  <c r="E28" i="147"/>
  <c r="J28" i="147"/>
  <c r="J15" i="94"/>
  <c r="D21" i="54"/>
  <c r="G17" i="98"/>
  <c r="G14" i="148"/>
  <c r="K27" i="102"/>
  <c r="D24" i="55"/>
  <c r="T15" i="56"/>
  <c r="L16" i="97"/>
  <c r="D21" i="53"/>
  <c r="F21" i="95"/>
  <c r="V21" i="47"/>
  <c r="Y21" i="47" s="1"/>
  <c r="T25" i="54"/>
  <c r="J17" i="94"/>
  <c r="D22" i="56"/>
  <c r="AC26" i="139"/>
  <c r="C14" i="84"/>
  <c r="Q29" i="55"/>
  <c r="K13" i="98"/>
  <c r="J16" i="94"/>
  <c r="L17" i="102"/>
  <c r="K17" i="102"/>
  <c r="E31" i="107"/>
  <c r="L17" i="96"/>
  <c r="D29" i="10"/>
  <c r="N13" i="136"/>
  <c r="G29" i="56"/>
  <c r="D11" i="56"/>
  <c r="V13" i="34"/>
  <c r="F13" i="94"/>
  <c r="V26" i="105"/>
  <c r="W26" i="105" s="1"/>
  <c r="Z15" i="125"/>
  <c r="G22" i="146"/>
  <c r="R30" i="49"/>
  <c r="J10" i="97"/>
  <c r="U31" i="146"/>
  <c r="D21" i="96"/>
  <c r="V28" i="105"/>
  <c r="W28" i="105" s="1"/>
  <c r="D17" i="95"/>
  <c r="C25" i="84"/>
  <c r="F37" i="77"/>
  <c r="G14" i="147"/>
  <c r="D13" i="56"/>
  <c r="L11" i="95"/>
  <c r="D28" i="107"/>
  <c r="C24" i="3"/>
  <c r="D12" i="53"/>
  <c r="T25" i="52"/>
  <c r="T22" i="57"/>
  <c r="J24" i="96"/>
  <c r="D13" i="136"/>
  <c r="E13" i="136" s="1"/>
  <c r="T28" i="54"/>
  <c r="D16" i="95"/>
  <c r="T15" i="53"/>
  <c r="H23" i="107"/>
  <c r="D19" i="54"/>
  <c r="T23" i="52"/>
  <c r="O14" i="98"/>
  <c r="D20" i="97"/>
  <c r="V24" i="105"/>
  <c r="W24" i="105" s="1"/>
  <c r="D23" i="140"/>
  <c r="S22" i="105"/>
  <c r="L18" i="96"/>
  <c r="J11" i="95"/>
  <c r="H27" i="97"/>
  <c r="Q29" i="52"/>
  <c r="M17" i="98"/>
  <c r="L29" i="55"/>
  <c r="D16" i="52"/>
  <c r="H17" i="95"/>
  <c r="D14" i="52"/>
  <c r="T14" i="52"/>
  <c r="L26" i="95"/>
  <c r="E23" i="139"/>
  <c r="V23" i="34"/>
  <c r="Y23" i="34" s="1"/>
  <c r="F23" i="94"/>
  <c r="T11" i="53"/>
  <c r="S29" i="53"/>
  <c r="T21" i="54"/>
  <c r="H24" i="95"/>
  <c r="D27" i="155"/>
  <c r="J27" i="155" s="1"/>
  <c r="D25" i="94"/>
  <c r="D27" i="107"/>
  <c r="C23" i="3"/>
  <c r="E23" i="107"/>
  <c r="I29" i="53"/>
  <c r="F12" i="95"/>
  <c r="V12" i="47"/>
  <c r="Y12" i="47" s="1"/>
  <c r="J15" i="95"/>
  <c r="V10" i="49"/>
  <c r="F10" i="97"/>
  <c r="F30" i="49"/>
  <c r="G14" i="139"/>
  <c r="D13" i="96"/>
  <c r="D19" i="139"/>
  <c r="D16" i="54"/>
  <c r="T20" i="55"/>
  <c r="D26" i="97"/>
  <c r="L29" i="53"/>
  <c r="K13" i="102"/>
  <c r="L13" i="102"/>
  <c r="T16" i="52"/>
  <c r="T24" i="55"/>
  <c r="AC20" i="148"/>
  <c r="AB31" i="147"/>
  <c r="H30" i="107"/>
  <c r="V23" i="48"/>
  <c r="Y23" i="48" s="1"/>
  <c r="F23" i="96"/>
  <c r="T22" i="55"/>
  <c r="J30" i="34"/>
  <c r="Q15" i="125"/>
  <c r="K19" i="125" s="1"/>
  <c r="H12" i="97"/>
  <c r="D18" i="52"/>
  <c r="E14" i="139"/>
  <c r="L10" i="95"/>
  <c r="T30" i="47"/>
  <c r="F20" i="97"/>
  <c r="V20" i="49"/>
  <c r="Y20" i="49" s="1"/>
  <c r="T24" i="56"/>
  <c r="J24" i="94"/>
  <c r="T28" i="53"/>
  <c r="D11" i="95"/>
  <c r="J25" i="97"/>
  <c r="J22" i="95"/>
  <c r="D17" i="97"/>
  <c r="T22" i="54"/>
  <c r="H12" i="95"/>
  <c r="T21" i="55"/>
  <c r="D28" i="52"/>
  <c r="L26" i="102"/>
  <c r="K26" i="102"/>
  <c r="J13" i="148"/>
  <c r="E13" i="148"/>
  <c r="C29" i="84"/>
  <c r="I29" i="84" s="1"/>
  <c r="D13" i="52"/>
  <c r="J27" i="146"/>
  <c r="E27" i="146"/>
  <c r="H17" i="97"/>
  <c r="D18" i="56"/>
  <c r="N14" i="136"/>
  <c r="V17" i="105"/>
  <c r="W17" i="105" s="1"/>
  <c r="D22" i="136"/>
  <c r="E22" i="136" s="1"/>
  <c r="D23" i="56"/>
  <c r="Z31" i="134"/>
  <c r="L29" i="57"/>
  <c r="F25" i="94"/>
  <c r="V25" i="34"/>
  <c r="H17" i="94"/>
  <c r="T20" i="56"/>
  <c r="F17" i="94"/>
  <c r="V17" i="34"/>
  <c r="AC24" i="139"/>
  <c r="D14" i="56"/>
  <c r="T19" i="57"/>
  <c r="D21" i="97"/>
  <c r="V13" i="103"/>
  <c r="W13" i="103" s="1"/>
  <c r="I29" i="54"/>
  <c r="J20" i="97"/>
  <c r="V26" i="103"/>
  <c r="W26" i="103" s="1"/>
  <c r="T28" i="56"/>
  <c r="V15" i="103"/>
  <c r="W15" i="103" s="1"/>
  <c r="K17" i="98"/>
  <c r="T15" i="52"/>
  <c r="E14" i="147"/>
  <c r="J14" i="147"/>
  <c r="D24" i="53"/>
  <c r="G29" i="134"/>
  <c r="H29" i="134" s="1"/>
  <c r="H25" i="95"/>
  <c r="AC23" i="134"/>
  <c r="D27" i="57"/>
  <c r="D20" i="55"/>
  <c r="C18" i="3"/>
  <c r="D22" i="107"/>
  <c r="N26" i="136"/>
  <c r="E19" i="134"/>
  <c r="F19" i="134" s="1"/>
  <c r="D15" i="55"/>
  <c r="L13" i="97"/>
  <c r="D25" i="140"/>
  <c r="S24" i="105"/>
  <c r="D24" i="52"/>
  <c r="K22" i="102"/>
  <c r="L22" i="102"/>
  <c r="J23" i="97"/>
  <c r="Q18" i="98"/>
  <c r="D15" i="53"/>
  <c r="E18" i="98"/>
  <c r="AC18" i="79"/>
  <c r="H22" i="97"/>
  <c r="V15" i="105"/>
  <c r="W15" i="105" s="1"/>
  <c r="T27" i="52"/>
  <c r="L16" i="102"/>
  <c r="K16" i="102"/>
  <c r="R30" i="48"/>
  <c r="J10" i="96"/>
  <c r="D13" i="55"/>
  <c r="D14" i="57"/>
  <c r="D17" i="57"/>
  <c r="D15" i="155"/>
  <c r="D13" i="94"/>
  <c r="AC27" i="146"/>
  <c r="D15" i="57"/>
  <c r="Y19" i="105"/>
  <c r="Z19" i="105" s="1"/>
  <c r="N20" i="140"/>
  <c r="H11" i="94"/>
  <c r="N27" i="136"/>
  <c r="G27" i="146"/>
  <c r="AC14" i="134"/>
  <c r="D16" i="56"/>
  <c r="G15" i="147"/>
  <c r="AC16" i="146"/>
  <c r="D22" i="52"/>
  <c r="D21" i="52"/>
  <c r="T27" i="53"/>
  <c r="T18" i="55"/>
  <c r="G31" i="140"/>
  <c r="D12" i="140"/>
  <c r="E12" i="140" s="1"/>
  <c r="S11" i="105"/>
  <c r="T16" i="57"/>
  <c r="K24" i="102"/>
  <c r="L24" i="102"/>
  <c r="T24" i="54"/>
  <c r="T26" i="57"/>
  <c r="L10" i="94"/>
  <c r="T30" i="34"/>
  <c r="M31" i="136"/>
  <c r="N31" i="136" s="1"/>
  <c r="N12" i="136"/>
  <c r="E25" i="134"/>
  <c r="L18" i="97"/>
  <c r="M31" i="140"/>
  <c r="N31" i="140" s="1"/>
  <c r="Y11" i="105"/>
  <c r="Z11" i="105" s="1"/>
  <c r="N12" i="140"/>
  <c r="C22" i="84"/>
  <c r="D16" i="57"/>
  <c r="D18" i="95"/>
  <c r="J19" i="95"/>
  <c r="D30" i="49"/>
  <c r="D10" i="97"/>
  <c r="V11" i="49"/>
  <c r="Y11" i="49" s="1"/>
  <c r="F11" i="97"/>
  <c r="J17" i="146"/>
  <c r="E17" i="146"/>
  <c r="F20" i="94"/>
  <c r="V20" i="34"/>
  <c r="L17" i="94"/>
  <c r="H15" i="96"/>
  <c r="D20" i="56"/>
  <c r="T20" i="53"/>
  <c r="AC27" i="139"/>
  <c r="T14" i="57"/>
  <c r="J18" i="97"/>
  <c r="S29" i="54"/>
  <c r="T11" i="54"/>
  <c r="F21" i="97"/>
  <c r="V21" i="49"/>
  <c r="Y21" i="49" s="1"/>
  <c r="H19" i="94"/>
  <c r="H11" i="97"/>
  <c r="Q29" i="57"/>
  <c r="H30" i="49"/>
  <c r="E15" i="134"/>
  <c r="G12" i="134"/>
  <c r="N31" i="134"/>
  <c r="T15" i="79"/>
  <c r="O12" i="98"/>
  <c r="T22" i="56"/>
  <c r="L19" i="95"/>
  <c r="T30" i="49"/>
  <c r="L10" i="97"/>
  <c r="K18" i="98"/>
  <c r="T15" i="57"/>
  <c r="D17" i="54"/>
  <c r="D19" i="96"/>
  <c r="E21" i="146"/>
  <c r="J21" i="146"/>
  <c r="D12" i="139"/>
  <c r="J31" i="139"/>
  <c r="T21" i="56"/>
  <c r="H14" i="94"/>
  <c r="E19" i="107"/>
  <c r="D27" i="140"/>
  <c r="S26" i="105"/>
  <c r="D20" i="94"/>
  <c r="D22" i="155"/>
  <c r="N30" i="48"/>
  <c r="F25" i="97"/>
  <c r="V25" i="49"/>
  <c r="Y25" i="49" s="1"/>
  <c r="D26" i="155"/>
  <c r="J26" i="155" s="1"/>
  <c r="D24" i="94"/>
  <c r="S20" i="105"/>
  <c r="D21" i="140"/>
  <c r="E13" i="134"/>
  <c r="F13" i="134" s="1"/>
  <c r="AC14" i="148"/>
  <c r="D19" i="97"/>
  <c r="T13" i="55"/>
  <c r="J24" i="97"/>
  <c r="E12" i="134"/>
  <c r="L31" i="134"/>
  <c r="D15" i="134"/>
  <c r="H15" i="134" s="1"/>
  <c r="S14" i="103"/>
  <c r="V26" i="34"/>
  <c r="Y26" i="34" s="1"/>
  <c r="F26" i="94"/>
  <c r="AC14" i="79"/>
  <c r="E14" i="98"/>
  <c r="C30" i="84"/>
  <c r="R30" i="34"/>
  <c r="J10" i="94"/>
  <c r="J26" i="94"/>
  <c r="V27" i="34"/>
  <c r="F27" i="94"/>
  <c r="V16" i="34"/>
  <c r="F16" i="94"/>
  <c r="N16" i="94" s="1"/>
  <c r="Q16" i="94" s="1"/>
  <c r="D15" i="107"/>
  <c r="C11" i="3"/>
  <c r="V10" i="48"/>
  <c r="Y10" i="48" s="1"/>
  <c r="F30" i="48"/>
  <c r="F10" i="96"/>
  <c r="T15" i="125"/>
  <c r="L19" i="125" s="1"/>
  <c r="D26" i="53"/>
  <c r="T21" i="53"/>
  <c r="AC14" i="147"/>
  <c r="N23" i="136"/>
  <c r="J14" i="146"/>
  <c r="E14" i="146"/>
  <c r="H21" i="94"/>
  <c r="G16" i="148"/>
  <c r="J14" i="96"/>
  <c r="F15" i="95"/>
  <c r="V15" i="47"/>
  <c r="Y15" i="47" s="1"/>
  <c r="D12" i="136"/>
  <c r="E12" i="136" s="1"/>
  <c r="G31" i="136"/>
  <c r="L26" i="94"/>
  <c r="H14" i="107"/>
  <c r="H31" i="84"/>
  <c r="AC28" i="147"/>
  <c r="D21" i="95"/>
  <c r="I16" i="98"/>
  <c r="K19" i="79"/>
  <c r="O17" i="98"/>
  <c r="D12" i="56"/>
  <c r="J20" i="95"/>
  <c r="F18" i="97"/>
  <c r="V18" i="49"/>
  <c r="Y18" i="49" s="1"/>
  <c r="T21" i="57"/>
  <c r="F21" i="94"/>
  <c r="V21" i="34"/>
  <c r="Y21" i="34" s="1"/>
  <c r="H22" i="94"/>
  <c r="L14" i="96"/>
  <c r="J17" i="97"/>
  <c r="H15" i="95"/>
  <c r="E16" i="134"/>
  <c r="H22" i="107"/>
  <c r="D14" i="97"/>
  <c r="E28" i="107"/>
  <c r="J22" i="96"/>
  <c r="J14" i="97"/>
  <c r="D20" i="155"/>
  <c r="F20" i="155" s="1"/>
  <c r="G20" i="155" s="1"/>
  <c r="D18" i="94"/>
  <c r="T28" i="55"/>
  <c r="T17" i="52"/>
  <c r="L27" i="97"/>
  <c r="J16" i="95"/>
  <c r="D24" i="136"/>
  <c r="E24" i="136" s="1"/>
  <c r="K21" i="102"/>
  <c r="L21" i="102"/>
  <c r="D23" i="53"/>
  <c r="D30" i="48"/>
  <c r="D10" i="96"/>
  <c r="D20" i="54"/>
  <c r="D28" i="136"/>
  <c r="E28" i="136" s="1"/>
  <c r="T13" i="53"/>
  <c r="E25" i="107"/>
  <c r="H30" i="48"/>
  <c r="D22" i="55"/>
  <c r="N18" i="136"/>
  <c r="H16" i="94"/>
  <c r="J25" i="94"/>
  <c r="D23" i="136"/>
  <c r="E23" i="136" s="1"/>
  <c r="E24" i="148"/>
  <c r="J24" i="148"/>
  <c r="AC18" i="134"/>
  <c r="N31" i="148"/>
  <c r="G12" i="148"/>
  <c r="G21" i="148"/>
  <c r="D19" i="52"/>
  <c r="G17" i="147"/>
  <c r="L24" i="95"/>
  <c r="J18" i="147"/>
  <c r="E18" i="147"/>
  <c r="G29" i="53"/>
  <c r="D11" i="53"/>
  <c r="G15" i="146"/>
  <c r="AC25" i="134"/>
  <c r="L15" i="97"/>
  <c r="D28" i="53"/>
  <c r="T17" i="54"/>
  <c r="H24" i="107"/>
  <c r="T12" i="53"/>
  <c r="N29" i="55"/>
  <c r="O29" i="55" s="1"/>
  <c r="D25" i="57"/>
  <c r="V23" i="103"/>
  <c r="W23" i="103" s="1"/>
  <c r="L22" i="95"/>
  <c r="E24" i="107"/>
  <c r="T13" i="56"/>
  <c r="D21" i="55"/>
  <c r="L19" i="94"/>
  <c r="J19" i="97"/>
  <c r="AC29" i="134"/>
  <c r="P30" i="48"/>
  <c r="H10" i="96"/>
  <c r="E18" i="139"/>
  <c r="D13" i="97"/>
  <c r="I29" i="56"/>
  <c r="J29" i="56" s="1"/>
  <c r="I29" i="52"/>
  <c r="H12" i="94"/>
  <c r="J23" i="96"/>
  <c r="L27" i="95"/>
  <c r="T16" i="55"/>
  <c r="S25" i="105"/>
  <c r="T25" i="105" s="1"/>
  <c r="D26" i="140"/>
  <c r="T14" i="56"/>
  <c r="V16" i="49"/>
  <c r="Y16" i="49" s="1"/>
  <c r="F16" i="97"/>
  <c r="D25" i="55"/>
  <c r="H26" i="94"/>
  <c r="N26" i="94" s="1"/>
  <c r="Q26" i="94" s="1"/>
  <c r="J10" i="95"/>
  <c r="R30" i="47"/>
  <c r="T24" i="53"/>
  <c r="L29" i="52"/>
  <c r="T12" i="57"/>
  <c r="T20" i="57"/>
  <c r="T25" i="57"/>
  <c r="T26" i="55"/>
  <c r="D24" i="54"/>
  <c r="D18" i="57"/>
  <c r="D19" i="95"/>
  <c r="L12" i="95"/>
  <c r="D11" i="54"/>
  <c r="G29" i="54"/>
  <c r="D14" i="54"/>
  <c r="T22" i="53"/>
  <c r="C20" i="3"/>
  <c r="D24" i="107"/>
  <c r="H26" i="95"/>
  <c r="D22" i="96"/>
  <c r="N17" i="140"/>
  <c r="Y16" i="105"/>
  <c r="Z16" i="105" s="1"/>
  <c r="C16" i="3"/>
  <c r="D20" i="107"/>
  <c r="J16" i="147"/>
  <c r="E16" i="147"/>
  <c r="L23" i="97"/>
  <c r="V20" i="103"/>
  <c r="W20" i="103" s="1"/>
  <c r="D27" i="55"/>
  <c r="Q29" i="53"/>
  <c r="D27" i="136"/>
  <c r="E27" i="136" s="1"/>
  <c r="M13" i="98"/>
  <c r="S13" i="98"/>
  <c r="C28" i="84"/>
  <c r="G18" i="98"/>
  <c r="H19" i="96"/>
  <c r="AC17" i="139"/>
  <c r="Q16" i="98"/>
  <c r="W19" i="79"/>
  <c r="T14" i="53"/>
  <c r="V15" i="49"/>
  <c r="Y15" i="49" s="1"/>
  <c r="F15" i="97"/>
  <c r="J27" i="96"/>
  <c r="D26" i="52"/>
  <c r="H23" i="94"/>
  <c r="H18" i="97"/>
  <c r="V19" i="49"/>
  <c r="Y19" i="49" s="1"/>
  <c r="F19" i="97"/>
  <c r="J23" i="94"/>
  <c r="D24" i="57"/>
  <c r="L30" i="49"/>
  <c r="O13" i="98"/>
  <c r="D29" i="102"/>
  <c r="G13" i="98"/>
  <c r="S29" i="56"/>
  <c r="T11" i="56"/>
  <c r="D12" i="97"/>
  <c r="T18" i="57"/>
  <c r="D26" i="107"/>
  <c r="C22" i="3"/>
  <c r="D15" i="97"/>
  <c r="K15" i="102"/>
  <c r="L15" i="102"/>
  <c r="T23" i="56"/>
  <c r="T18" i="53"/>
  <c r="T19" i="55"/>
  <c r="D21" i="136"/>
  <c r="E21" i="136" s="1"/>
  <c r="D26" i="55"/>
  <c r="L16" i="94"/>
  <c r="D14" i="94"/>
  <c r="D16" i="155"/>
  <c r="F16" i="155" s="1"/>
  <c r="G16" i="155" s="1"/>
  <c r="L11" i="94"/>
  <c r="T17" i="57"/>
  <c r="D26" i="136"/>
  <c r="E26" i="136" s="1"/>
  <c r="L21" i="94"/>
  <c r="U21" i="34"/>
  <c r="L18" i="102"/>
  <c r="K18" i="102"/>
  <c r="D18" i="97"/>
  <c r="D22" i="54"/>
  <c r="D28" i="57"/>
  <c r="D11" i="57"/>
  <c r="G29" i="57"/>
  <c r="D21" i="94"/>
  <c r="D23" i="155"/>
  <c r="E14" i="107"/>
  <c r="H31" i="106"/>
  <c r="V12" i="34"/>
  <c r="Y12" i="34" s="1"/>
  <c r="F12" i="94"/>
  <c r="D25" i="134"/>
  <c r="S24" i="103"/>
  <c r="J19" i="96"/>
  <c r="H21" i="95"/>
  <c r="D20" i="57"/>
  <c r="L25" i="94"/>
  <c r="T18" i="54"/>
  <c r="T12" i="56"/>
  <c r="D28" i="155"/>
  <c r="D26" i="94"/>
  <c r="J13" i="95"/>
  <c r="D19" i="55"/>
  <c r="P30" i="34"/>
  <c r="H10" i="94"/>
  <c r="N29" i="57"/>
  <c r="L12" i="102"/>
  <c r="K12" i="102"/>
  <c r="V20" i="47"/>
  <c r="Y20" i="47" s="1"/>
  <c r="F20" i="95"/>
  <c r="Q29" i="54"/>
  <c r="D25" i="136"/>
  <c r="E25" i="136" s="1"/>
  <c r="AC12" i="79"/>
  <c r="E15" i="79"/>
  <c r="E12" i="98"/>
  <c r="L23" i="94"/>
  <c r="E17" i="107"/>
  <c r="W15" i="79"/>
  <c r="Q12" i="98"/>
  <c r="S22" i="103"/>
  <c r="D23" i="134"/>
  <c r="Q15" i="79"/>
  <c r="Q21" i="79" s="1"/>
  <c r="M12" i="98"/>
  <c r="M15" i="98" s="1"/>
  <c r="Z13" i="98" s="1"/>
  <c r="F14" i="94"/>
  <c r="V14" i="34"/>
  <c r="L27" i="94"/>
  <c r="D14" i="155"/>
  <c r="J14" i="155" s="1"/>
  <c r="D12" i="94"/>
  <c r="C27" i="3"/>
  <c r="D31" i="107"/>
  <c r="C12" i="3"/>
  <c r="D16" i="107"/>
  <c r="D18" i="107"/>
  <c r="C14" i="3"/>
  <c r="D16" i="94"/>
  <c r="D18" i="155"/>
  <c r="F18" i="155" s="1"/>
  <c r="G18" i="155" s="1"/>
  <c r="J19" i="94"/>
  <c r="V22" i="34"/>
  <c r="Y22" i="34" s="1"/>
  <c r="F22" i="94"/>
  <c r="H24" i="97"/>
  <c r="T26" i="52"/>
  <c r="Q14" i="98"/>
  <c r="AC13" i="125"/>
  <c r="AA13" i="125" s="1"/>
  <c r="T12" i="54"/>
  <c r="V25" i="105"/>
  <c r="W25" i="105" s="1"/>
  <c r="S16" i="103"/>
  <c r="T16" i="103" s="1"/>
  <c r="D17" i="134"/>
  <c r="J20" i="94"/>
  <c r="E29" i="148"/>
  <c r="J29" i="148"/>
  <c r="J26" i="97"/>
  <c r="L20" i="95"/>
  <c r="F18" i="94"/>
  <c r="V18" i="34"/>
  <c r="G16" i="139"/>
  <c r="T26" i="53"/>
  <c r="T16" i="56"/>
  <c r="H23" i="97"/>
  <c r="L20" i="97"/>
  <c r="E13" i="98"/>
  <c r="AC13" i="79"/>
  <c r="D26" i="54"/>
  <c r="J13" i="96"/>
  <c r="N13" i="96" s="1"/>
  <c r="N13" i="140"/>
  <c r="Y12" i="105"/>
  <c r="Z12" i="105" s="1"/>
  <c r="S18" i="98"/>
  <c r="F10" i="94"/>
  <c r="F30" i="34"/>
  <c r="V10" i="34"/>
  <c r="T25" i="55"/>
  <c r="H25" i="94"/>
  <c r="V13" i="49"/>
  <c r="Y13" i="49" s="1"/>
  <c r="F13" i="97"/>
  <c r="H18" i="94"/>
  <c r="O18" i="98"/>
  <c r="T26" i="54"/>
  <c r="D26" i="57"/>
  <c r="Y24" i="103"/>
  <c r="Z24" i="103" s="1"/>
  <c r="K10" i="102"/>
  <c r="J29" i="102"/>
  <c r="L29" i="102" s="1"/>
  <c r="N29" i="102" s="1"/>
  <c r="L10" i="102"/>
  <c r="D20" i="52"/>
  <c r="D15" i="54"/>
  <c r="D24" i="56"/>
  <c r="D23" i="54"/>
  <c r="G14" i="98"/>
  <c r="D17" i="107"/>
  <c r="C13" i="3"/>
  <c r="H26" i="97"/>
  <c r="E27" i="107"/>
  <c r="K27" i="107" s="1"/>
  <c r="L27" i="107" s="1"/>
  <c r="Q17" i="98"/>
  <c r="J27" i="94"/>
  <c r="N27" i="94" s="1"/>
  <c r="Q27" i="94" s="1"/>
  <c r="D25" i="107"/>
  <c r="C21" i="3"/>
  <c r="J22" i="94"/>
  <c r="L18" i="94"/>
  <c r="D13" i="53"/>
  <c r="L14" i="94"/>
  <c r="D11" i="94"/>
  <c r="D13" i="155"/>
  <c r="F13" i="155" s="1"/>
  <c r="G13" i="155" s="1"/>
  <c r="D25" i="52"/>
  <c r="D17" i="155"/>
  <c r="D15" i="94"/>
  <c r="J31" i="136"/>
  <c r="K31" i="136" s="1"/>
  <c r="D23" i="57"/>
  <c r="T14" i="54"/>
  <c r="H25" i="97"/>
  <c r="E15" i="125"/>
  <c r="E19" i="125" s="1"/>
  <c r="AC12" i="125"/>
  <c r="L22" i="94"/>
  <c r="N29" i="52"/>
  <c r="N28" i="136"/>
  <c r="L30" i="34"/>
  <c r="K14" i="98"/>
  <c r="D27" i="56"/>
  <c r="D23" i="107"/>
  <c r="F23" i="107" s="1"/>
  <c r="C19" i="3"/>
  <c r="J18" i="94"/>
  <c r="D14" i="53"/>
  <c r="L20" i="94"/>
  <c r="U20" i="34"/>
  <c r="T17" i="55"/>
  <c r="L19" i="97"/>
  <c r="N19" i="97" s="1"/>
  <c r="Q19" i="97" s="1"/>
  <c r="D21" i="107"/>
  <c r="C17" i="3"/>
  <c r="E15" i="107"/>
  <c r="F15" i="107" s="1"/>
  <c r="J11" i="97"/>
  <c r="D23" i="52"/>
  <c r="D17" i="55"/>
  <c r="H15" i="97"/>
  <c r="Y21" i="103"/>
  <c r="Z21" i="103" s="1"/>
  <c r="L12" i="96"/>
  <c r="AC20" i="134"/>
  <c r="T20" i="54"/>
  <c r="J13" i="97"/>
  <c r="D11" i="52"/>
  <c r="G29" i="52"/>
  <c r="I29" i="57"/>
  <c r="Z31" i="148"/>
  <c r="E31" i="148" s="1"/>
  <c r="E16" i="107"/>
  <c r="K16" i="107" s="1"/>
  <c r="N15" i="136"/>
  <c r="E26" i="107"/>
  <c r="K26" i="107" s="1"/>
  <c r="E21" i="107"/>
  <c r="D31" i="43"/>
  <c r="N20" i="136"/>
  <c r="D18" i="136"/>
  <c r="E18" i="136" s="1"/>
  <c r="N17" i="136"/>
  <c r="I13" i="98"/>
  <c r="I15" i="98" s="1"/>
  <c r="X12" i="98" s="1"/>
  <c r="H31" i="107"/>
  <c r="K31" i="107" s="1"/>
  <c r="L31" i="107" s="1"/>
  <c r="J12" i="94"/>
  <c r="C20" i="106"/>
  <c r="J21" i="94"/>
  <c r="D21" i="155"/>
  <c r="F21" i="155" s="1"/>
  <c r="G21" i="155" s="1"/>
  <c r="D19" i="94"/>
  <c r="T23" i="53"/>
  <c r="AC16" i="79"/>
  <c r="E16" i="98"/>
  <c r="E19" i="79"/>
  <c r="E19" i="98" s="1"/>
  <c r="D17" i="136"/>
  <c r="E17" i="136" s="1"/>
  <c r="L19" i="102"/>
  <c r="K19" i="102"/>
  <c r="J13" i="94"/>
  <c r="N13" i="94" s="1"/>
  <c r="Q13" i="94" s="1"/>
  <c r="D23" i="55"/>
  <c r="K14" i="102"/>
  <c r="L14" i="102"/>
  <c r="F19" i="94"/>
  <c r="V19" i="34"/>
  <c r="C18" i="106"/>
  <c r="I18" i="106" s="1"/>
  <c r="D20" i="136"/>
  <c r="E20" i="136" s="1"/>
  <c r="J11" i="94"/>
  <c r="D17" i="94"/>
  <c r="D19" i="155"/>
  <c r="J19" i="155" s="1"/>
  <c r="AC25" i="139"/>
  <c r="S15" i="103"/>
  <c r="D16" i="134"/>
  <c r="J16" i="97"/>
  <c r="AC19" i="148"/>
  <c r="T12" i="55"/>
  <c r="F14" i="97"/>
  <c r="V14" i="49"/>
  <c r="Y14" i="49" s="1"/>
  <c r="H19" i="95"/>
  <c r="L13" i="94"/>
  <c r="U13" i="34"/>
  <c r="T23" i="57"/>
  <c r="F19" i="95"/>
  <c r="V19" i="47"/>
  <c r="Y19" i="47" s="1"/>
  <c r="V26" i="49"/>
  <c r="Y26" i="49" s="1"/>
  <c r="F26" i="97"/>
  <c r="N26" i="97" s="1"/>
  <c r="D15" i="136"/>
  <c r="E15" i="136" s="1"/>
  <c r="D17" i="140"/>
  <c r="S16" i="105"/>
  <c r="T15" i="54"/>
  <c r="D22" i="140"/>
  <c r="E22" i="140" s="1"/>
  <c r="S21" i="105"/>
  <c r="Y27" i="105"/>
  <c r="Z27" i="105" s="1"/>
  <c r="N28" i="140"/>
  <c r="C29" i="106"/>
  <c r="I29" i="106" s="1"/>
  <c r="AC17" i="79"/>
  <c r="AA17" i="79" s="1"/>
  <c r="E17" i="98"/>
  <c r="D25" i="53"/>
  <c r="C10" i="3"/>
  <c r="D14" i="107"/>
  <c r="D29" i="3"/>
  <c r="E25" i="3" s="1"/>
  <c r="T27" i="57"/>
  <c r="S29" i="57"/>
  <c r="T11" i="57"/>
  <c r="H19" i="79"/>
  <c r="G16" i="98"/>
  <c r="G19" i="98" s="1"/>
  <c r="W18" i="98" s="1"/>
  <c r="N25" i="136"/>
  <c r="T17" i="56"/>
  <c r="D16" i="53"/>
  <c r="F27" i="97"/>
  <c r="V27" i="49"/>
  <c r="Y27" i="49" s="1"/>
  <c r="D19" i="56"/>
  <c r="H30" i="34"/>
  <c r="D16" i="136"/>
  <c r="E16" i="136" s="1"/>
  <c r="T21" i="52"/>
  <c r="D30" i="107"/>
  <c r="C26" i="3"/>
  <c r="D24" i="97"/>
  <c r="T24" i="52"/>
  <c r="L23" i="102"/>
  <c r="K23" i="102"/>
  <c r="D19" i="107"/>
  <c r="C15" i="3"/>
  <c r="D21" i="57"/>
  <c r="J14" i="94"/>
  <c r="D10" i="94"/>
  <c r="D30" i="34"/>
  <c r="D12" i="155"/>
  <c r="F12" i="155" s="1"/>
  <c r="H15" i="79"/>
  <c r="G12" i="98"/>
  <c r="L12" i="94"/>
  <c r="D14" i="136"/>
  <c r="E14" i="136" s="1"/>
  <c r="T27" i="56"/>
  <c r="AC17" i="147"/>
  <c r="L24" i="94"/>
  <c r="D28" i="56"/>
  <c r="N24" i="136"/>
  <c r="T26" i="56"/>
  <c r="N19" i="136"/>
  <c r="D28" i="55"/>
  <c r="D23" i="94"/>
  <c r="D25" i="155"/>
  <c r="F25" i="155" s="1"/>
  <c r="G25" i="155" s="1"/>
  <c r="D19" i="57"/>
  <c r="L20" i="102"/>
  <c r="K20" i="102"/>
  <c r="P30" i="47"/>
  <c r="H10" i="95"/>
  <c r="T22" i="52"/>
  <c r="T13" i="54"/>
  <c r="S29" i="52"/>
  <c r="T29" i="52" s="1"/>
  <c r="T11" i="52"/>
  <c r="D29" i="136"/>
  <c r="E29" i="136" s="1"/>
  <c r="D19" i="53"/>
  <c r="T23" i="54"/>
  <c r="S17" i="98"/>
  <c r="S19" i="98" s="1"/>
  <c r="AC17" i="98" s="1"/>
  <c r="D27" i="52"/>
  <c r="T17" i="53"/>
  <c r="F24" i="94"/>
  <c r="V24" i="34"/>
  <c r="Y24" i="34" s="1"/>
  <c r="L24" i="97"/>
  <c r="S31" i="146"/>
  <c r="E31" i="146" s="1"/>
  <c r="J12" i="97"/>
  <c r="N12" i="97" s="1"/>
  <c r="V27" i="48"/>
  <c r="Y27" i="48" s="1"/>
  <c r="F27" i="96"/>
  <c r="D17" i="96"/>
  <c r="J26" i="95"/>
  <c r="D16" i="55"/>
  <c r="Y12" i="103"/>
  <c r="Z12" i="103" s="1"/>
  <c r="T27" i="54"/>
  <c r="H24" i="96"/>
  <c r="N24" i="96" s="1"/>
  <c r="Q24" i="96" s="1"/>
  <c r="L25" i="102"/>
  <c r="K25" i="102"/>
  <c r="H15" i="94"/>
  <c r="J17" i="96"/>
  <c r="K15" i="125"/>
  <c r="H19" i="125" s="1"/>
  <c r="J12" i="96"/>
  <c r="L11" i="97"/>
  <c r="L29" i="56"/>
  <c r="D14" i="55"/>
  <c r="T20" i="52"/>
  <c r="N21" i="136"/>
  <c r="L15" i="94"/>
  <c r="N15" i="94" s="1"/>
  <c r="Q15" i="94" s="1"/>
  <c r="N16" i="136"/>
  <c r="E29" i="107"/>
  <c r="T19" i="79"/>
  <c r="T21" i="79" s="1"/>
  <c r="O16" i="98"/>
  <c r="D19" i="136"/>
  <c r="E19" i="136" s="1"/>
  <c r="T25" i="56"/>
  <c r="T14" i="55"/>
  <c r="H14" i="95"/>
  <c r="N14" i="95" s="1"/>
  <c r="I14" i="95" s="1"/>
  <c r="N29" i="136"/>
  <c r="H21" i="96"/>
  <c r="N21" i="96" s="1"/>
  <c r="T16" i="54"/>
  <c r="N29" i="53"/>
  <c r="O29" i="53" s="1"/>
  <c r="H21" i="97"/>
  <c r="D20" i="53"/>
  <c r="Z15" i="79"/>
  <c r="Z21" i="79" s="1"/>
  <c r="S12" i="98"/>
  <c r="S15" i="98" s="1"/>
  <c r="AC12" i="98" s="1"/>
  <c r="E22" i="107"/>
  <c r="F22" i="107" s="1"/>
  <c r="H24" i="94"/>
  <c r="N22" i="136"/>
  <c r="E18" i="107"/>
  <c r="K18" i="107" s="1"/>
  <c r="L18" i="107" s="1"/>
  <c r="T27" i="55"/>
  <c r="D12" i="57"/>
  <c r="N30" i="34"/>
  <c r="D13" i="57"/>
  <c r="F11" i="94"/>
  <c r="V11" i="34"/>
  <c r="Y11" i="34" s="1"/>
  <c r="D26" i="95"/>
  <c r="D29" i="107"/>
  <c r="C25" i="3"/>
  <c r="E20" i="107"/>
  <c r="T28" i="52"/>
  <c r="E30" i="107"/>
  <c r="L14" i="97"/>
  <c r="D12" i="55"/>
  <c r="D22" i="94"/>
  <c r="D24" i="155"/>
  <c r="H27" i="96"/>
  <c r="T25" i="53"/>
  <c r="D28" i="54"/>
  <c r="N29" i="56"/>
  <c r="D18" i="53"/>
  <c r="D14" i="148"/>
  <c r="K14" i="148" s="1"/>
  <c r="F18" i="139"/>
  <c r="N21" i="108"/>
  <c r="G21" i="108" s="1"/>
  <c r="AC24" i="145"/>
  <c r="AC18" i="144"/>
  <c r="AC27" i="143"/>
  <c r="AC25" i="147"/>
  <c r="F28" i="137"/>
  <c r="H28" i="137"/>
  <c r="F29" i="139"/>
  <c r="AC14" i="144"/>
  <c r="C23" i="106"/>
  <c r="I23" i="106" s="1"/>
  <c r="C17" i="106"/>
  <c r="I17" i="106" s="1"/>
  <c r="R22" i="10"/>
  <c r="U23" i="34"/>
  <c r="H12" i="134"/>
  <c r="H14" i="134"/>
  <c r="X10" i="10"/>
  <c r="I19" i="84"/>
  <c r="AC26" i="145"/>
  <c r="N21" i="141"/>
  <c r="G21" i="141" s="1"/>
  <c r="F19" i="137"/>
  <c r="H19" i="137"/>
  <c r="H25" i="137"/>
  <c r="AC16" i="144"/>
  <c r="H16" i="139"/>
  <c r="H19" i="139"/>
  <c r="AC19" i="142"/>
  <c r="J29" i="51"/>
  <c r="AC20" i="145"/>
  <c r="F25" i="137"/>
  <c r="U27" i="10"/>
  <c r="R25" i="10"/>
  <c r="U14" i="10"/>
  <c r="U24" i="10"/>
  <c r="H18" i="134"/>
  <c r="F27" i="139"/>
  <c r="U23" i="10"/>
  <c r="H13" i="134"/>
  <c r="AC15" i="144"/>
  <c r="C28" i="106"/>
  <c r="I28" i="106" s="1"/>
  <c r="H25" i="139"/>
  <c r="I30" i="84"/>
  <c r="T29" i="50"/>
  <c r="U15" i="10"/>
  <c r="R20" i="10"/>
  <c r="U21" i="10"/>
  <c r="G31" i="144"/>
  <c r="I20" i="84"/>
  <c r="V31" i="139"/>
  <c r="X15" i="10"/>
  <c r="H26" i="137"/>
  <c r="AC18" i="145"/>
  <c r="F17" i="139"/>
  <c r="N23" i="95"/>
  <c r="Q23" i="95" s="1"/>
  <c r="U20" i="10"/>
  <c r="X23" i="10"/>
  <c r="U25" i="10"/>
  <c r="AC24" i="146"/>
  <c r="AC12" i="147"/>
  <c r="R21" i="10"/>
  <c r="C24" i="106"/>
  <c r="D13" i="147"/>
  <c r="F13" i="147" s="1"/>
  <c r="Q31" i="145"/>
  <c r="T31" i="145" s="1"/>
  <c r="H27" i="139"/>
  <c r="N10" i="141"/>
  <c r="K10" i="141" s="1"/>
  <c r="T28" i="105"/>
  <c r="P28" i="105"/>
  <c r="Q28" i="105" s="1"/>
  <c r="R12" i="10"/>
  <c r="X12" i="10"/>
  <c r="C15" i="106"/>
  <c r="T22" i="105"/>
  <c r="AA13" i="68"/>
  <c r="AC19" i="145"/>
  <c r="D27" i="148"/>
  <c r="K27" i="148" s="1"/>
  <c r="U10" i="34"/>
  <c r="F14" i="155"/>
  <c r="G14" i="155" s="1"/>
  <c r="D24" i="143"/>
  <c r="K24" i="143" s="1"/>
  <c r="T24" i="105"/>
  <c r="J16" i="155"/>
  <c r="G31" i="145"/>
  <c r="AC24" i="142"/>
  <c r="D13" i="144"/>
  <c r="E26" i="140"/>
  <c r="D17" i="145"/>
  <c r="AC22" i="148"/>
  <c r="U16" i="10"/>
  <c r="N10" i="108"/>
  <c r="M10" i="108" s="1"/>
  <c r="U12" i="10"/>
  <c r="D22" i="142"/>
  <c r="H22" i="142" s="1"/>
  <c r="D19" i="147"/>
  <c r="K19" i="147" s="1"/>
  <c r="H18" i="139"/>
  <c r="N23" i="141"/>
  <c r="I23" i="141" s="1"/>
  <c r="V30" i="48"/>
  <c r="I30" i="48" s="1"/>
  <c r="E25" i="140"/>
  <c r="J20" i="155"/>
  <c r="P17" i="104"/>
  <c r="Q17" i="104" s="1"/>
  <c r="T17" i="104"/>
  <c r="D28" i="147"/>
  <c r="H28" i="147" s="1"/>
  <c r="E27" i="140"/>
  <c r="AC22" i="142"/>
  <c r="T27" i="105"/>
  <c r="AA20" i="68"/>
  <c r="C16" i="106"/>
  <c r="R13" i="10"/>
  <c r="X13" i="10"/>
  <c r="F26" i="155"/>
  <c r="G26" i="155" s="1"/>
  <c r="AC27" i="148"/>
  <c r="D20" i="145"/>
  <c r="F20" i="145" s="1"/>
  <c r="G31" i="142"/>
  <c r="D13" i="143"/>
  <c r="F13" i="143" s="1"/>
  <c r="AA15" i="68"/>
  <c r="N17" i="94"/>
  <c r="X21" i="10"/>
  <c r="E15" i="98"/>
  <c r="V14" i="98" s="1"/>
  <c r="N27" i="141"/>
  <c r="I27" i="141" s="1"/>
  <c r="C19" i="106"/>
  <c r="Y13" i="34"/>
  <c r="N20" i="108"/>
  <c r="K20" i="108" s="1"/>
  <c r="AC21" i="143"/>
  <c r="D26" i="142"/>
  <c r="F26" i="142" s="1"/>
  <c r="D29" i="146"/>
  <c r="K29" i="146" s="1"/>
  <c r="AC23" i="147"/>
  <c r="T12" i="103"/>
  <c r="T26" i="105"/>
  <c r="F19" i="155"/>
  <c r="G19" i="155" s="1"/>
  <c r="D16" i="143"/>
  <c r="F27" i="155"/>
  <c r="G27" i="155" s="1"/>
  <c r="N13" i="108"/>
  <c r="M13" i="108" s="1"/>
  <c r="L30" i="108"/>
  <c r="I21" i="108"/>
  <c r="D15" i="142"/>
  <c r="AC20" i="147"/>
  <c r="AC26" i="143"/>
  <c r="AC16" i="142"/>
  <c r="N16" i="96"/>
  <c r="Q16" i="96" s="1"/>
  <c r="AC21" i="68"/>
  <c r="F21" i="68" s="1"/>
  <c r="N18" i="96"/>
  <c r="Q18" i="96" s="1"/>
  <c r="AA18" i="68"/>
  <c r="D24" i="145"/>
  <c r="K24" i="145" s="1"/>
  <c r="AA12" i="79"/>
  <c r="AC29" i="148"/>
  <c r="AA17" i="68"/>
  <c r="N27" i="108"/>
  <c r="I27" i="108" s="1"/>
  <c r="F15" i="137"/>
  <c r="H22" i="134"/>
  <c r="E28" i="140"/>
  <c r="K25" i="107"/>
  <c r="F25" i="107"/>
  <c r="D27" i="145"/>
  <c r="AC16" i="147"/>
  <c r="Y16" i="34"/>
  <c r="U16" i="34"/>
  <c r="I16" i="84"/>
  <c r="D28" i="145"/>
  <c r="O16" i="92"/>
  <c r="AA12" i="92" s="1"/>
  <c r="AC28" i="145"/>
  <c r="E21" i="92"/>
  <c r="V20" i="92" s="1"/>
  <c r="T13" i="104"/>
  <c r="P13" i="104"/>
  <c r="Q13" i="104" s="1"/>
  <c r="J31" i="145"/>
  <c r="D12" i="145"/>
  <c r="K12" i="145" s="1"/>
  <c r="AC21" i="144"/>
  <c r="E19" i="140"/>
  <c r="D20" i="143"/>
  <c r="AC24" i="144"/>
  <c r="P11" i="111"/>
  <c r="D11" i="111"/>
  <c r="N13" i="141"/>
  <c r="K13" i="141" s="1"/>
  <c r="O31" i="139"/>
  <c r="G31" i="139"/>
  <c r="T15" i="105"/>
  <c r="P15" i="105"/>
  <c r="Q15" i="105" s="1"/>
  <c r="F29" i="137"/>
  <c r="E13" i="140"/>
  <c r="D22" i="145"/>
  <c r="F22" i="145" s="1"/>
  <c r="T21" i="104"/>
  <c r="P21" i="104"/>
  <c r="Q21" i="104" s="1"/>
  <c r="H31" i="136"/>
  <c r="H26" i="139"/>
  <c r="O16" i="152"/>
  <c r="AA12" i="152" s="1"/>
  <c r="E21" i="152"/>
  <c r="V19" i="152" s="1"/>
  <c r="J31" i="142"/>
  <c r="D12" i="142"/>
  <c r="Q31" i="143"/>
  <c r="T31" i="143" s="1"/>
  <c r="S30" i="104"/>
  <c r="T30" i="104" s="1"/>
  <c r="P11" i="104"/>
  <c r="T11" i="104"/>
  <c r="T17" i="105"/>
  <c r="P17" i="105"/>
  <c r="Q17" i="105" s="1"/>
  <c r="D19" i="142"/>
  <c r="F19" i="142" s="1"/>
  <c r="AC25" i="145"/>
  <c r="E16" i="140"/>
  <c r="E21" i="140"/>
  <c r="E14" i="140"/>
  <c r="D25" i="145"/>
  <c r="K25" i="145" s="1"/>
  <c r="M19" i="98"/>
  <c r="Z17" i="98" s="1"/>
  <c r="K23" i="107"/>
  <c r="L23" i="107" s="1"/>
  <c r="O19" i="125"/>
  <c r="D18" i="147"/>
  <c r="K18" i="147" s="1"/>
  <c r="AC27" i="145"/>
  <c r="T23" i="68"/>
  <c r="T14" i="104"/>
  <c r="P14" i="104"/>
  <c r="Q14" i="104" s="1"/>
  <c r="Q23" i="68"/>
  <c r="P23" i="105"/>
  <c r="Q23" i="105" s="1"/>
  <c r="T23" i="105"/>
  <c r="F22" i="139"/>
  <c r="E20" i="140"/>
  <c r="F21" i="139"/>
  <c r="D28" i="142"/>
  <c r="F28" i="142" s="1"/>
  <c r="AC25" i="148"/>
  <c r="D31" i="138"/>
  <c r="E31" i="138" s="1"/>
  <c r="H31" i="138"/>
  <c r="G21" i="92"/>
  <c r="W17" i="92" s="1"/>
  <c r="AC23" i="148"/>
  <c r="D19" i="144"/>
  <c r="F19" i="144" s="1"/>
  <c r="H23" i="68"/>
  <c r="T13" i="105"/>
  <c r="P13" i="105"/>
  <c r="Q13" i="105" s="1"/>
  <c r="W21" i="79"/>
  <c r="AA31" i="139"/>
  <c r="I21" i="84"/>
  <c r="P12" i="105"/>
  <c r="Q12" i="105" s="1"/>
  <c r="T12" i="105"/>
  <c r="M21" i="152"/>
  <c r="Z19" i="152" s="1"/>
  <c r="AA31" i="134"/>
  <c r="I16" i="92"/>
  <c r="X15" i="92" s="1"/>
  <c r="AC12" i="143"/>
  <c r="M16" i="152"/>
  <c r="Z14" i="152" s="1"/>
  <c r="E24" i="140"/>
  <c r="D20" i="142"/>
  <c r="H20" i="142" s="1"/>
  <c r="AC26" i="142"/>
  <c r="H27" i="137"/>
  <c r="H21" i="139"/>
  <c r="N18" i="97"/>
  <c r="Q18" i="97" s="1"/>
  <c r="N24" i="141"/>
  <c r="I24" i="141" s="1"/>
  <c r="AC18" i="142"/>
  <c r="AC13" i="148"/>
  <c r="K21" i="107"/>
  <c r="L21" i="107" s="1"/>
  <c r="G16" i="152"/>
  <c r="F31" i="107"/>
  <c r="G31" i="148"/>
  <c r="P20" i="105"/>
  <c r="Q20" i="105" s="1"/>
  <c r="T20" i="105"/>
  <c r="K22" i="107"/>
  <c r="L22" i="107" s="1"/>
  <c r="F28" i="107"/>
  <c r="K28" i="107"/>
  <c r="L28" i="107" s="1"/>
  <c r="AC17" i="148"/>
  <c r="M21" i="92"/>
  <c r="Z20" i="92" s="1"/>
  <c r="AC18" i="143"/>
  <c r="P25" i="104"/>
  <c r="Q25" i="104" s="1"/>
  <c r="T25" i="104"/>
  <c r="K30" i="107"/>
  <c r="L30" i="107" s="1"/>
  <c r="F30" i="107"/>
  <c r="D28" i="143"/>
  <c r="H28" i="143" s="1"/>
  <c r="T14" i="103"/>
  <c r="P14" i="103"/>
  <c r="Q14" i="103" s="1"/>
  <c r="Q19" i="98"/>
  <c r="AB18" i="98" s="1"/>
  <c r="T28" i="104"/>
  <c r="P28" i="104"/>
  <c r="Q28" i="104" s="1"/>
  <c r="AC16" i="68"/>
  <c r="AA16" i="68" s="1"/>
  <c r="AA12" i="68"/>
  <c r="I21" i="152"/>
  <c r="X19" i="152" s="1"/>
  <c r="Z11" i="103"/>
  <c r="AC17" i="143"/>
  <c r="AC20" i="143"/>
  <c r="D26" i="148"/>
  <c r="K26" i="148" s="1"/>
  <c r="D21" i="143"/>
  <c r="K21" i="143" s="1"/>
  <c r="F22" i="155"/>
  <c r="G22" i="155" s="1"/>
  <c r="J22" i="155"/>
  <c r="AC19" i="147"/>
  <c r="G16" i="92"/>
  <c r="W12" i="92" s="1"/>
  <c r="K19" i="107"/>
  <c r="L19" i="107" s="1"/>
  <c r="F19" i="107"/>
  <c r="D16" i="148"/>
  <c r="F16" i="148" s="1"/>
  <c r="Q15" i="98"/>
  <c r="N20" i="95"/>
  <c r="Q20" i="95" s="1"/>
  <c r="H31" i="140"/>
  <c r="D31" i="140"/>
  <c r="E31" i="140" s="1"/>
  <c r="N26" i="96"/>
  <c r="Q26" i="96" s="1"/>
  <c r="T23" i="104"/>
  <c r="P23" i="104"/>
  <c r="Q23" i="104" s="1"/>
  <c r="U19" i="34"/>
  <c r="AC23" i="144"/>
  <c r="M16" i="92"/>
  <c r="Z13" i="92" s="1"/>
  <c r="T27" i="104"/>
  <c r="P27" i="104"/>
  <c r="Q27" i="104" s="1"/>
  <c r="D23" i="144"/>
  <c r="F23" i="144" s="1"/>
  <c r="N12" i="96"/>
  <c r="Q12" i="96" s="1"/>
  <c r="I19" i="125"/>
  <c r="U26" i="10"/>
  <c r="D21" i="112"/>
  <c r="P21" i="112"/>
  <c r="D21" i="142"/>
  <c r="H21" i="142" s="1"/>
  <c r="H13" i="147"/>
  <c r="D29" i="143"/>
  <c r="F24" i="107"/>
  <c r="K24" i="107"/>
  <c r="L24" i="107" s="1"/>
  <c r="D22" i="148"/>
  <c r="K22" i="148" s="1"/>
  <c r="D25" i="147"/>
  <c r="K25" i="147" s="1"/>
  <c r="F19" i="125"/>
  <c r="D24" i="147"/>
  <c r="P11" i="105"/>
  <c r="T11" i="105"/>
  <c r="Y25" i="34"/>
  <c r="U25" i="34"/>
  <c r="T12" i="104"/>
  <c r="P12" i="104"/>
  <c r="Q12" i="104" s="1"/>
  <c r="Y10" i="47"/>
  <c r="F14" i="139"/>
  <c r="I28" i="84"/>
  <c r="AC20" i="142"/>
  <c r="W11" i="103"/>
  <c r="P23" i="112"/>
  <c r="D23" i="112"/>
  <c r="F22" i="134"/>
  <c r="AA13" i="79"/>
  <c r="H23" i="139"/>
  <c r="F24" i="155"/>
  <c r="G24" i="155" s="1"/>
  <c r="J24" i="155"/>
  <c r="E16" i="152"/>
  <c r="F18" i="134"/>
  <c r="F19" i="139"/>
  <c r="P24" i="109"/>
  <c r="D24" i="109"/>
  <c r="P25" i="103"/>
  <c r="Q25" i="103" s="1"/>
  <c r="N22" i="108"/>
  <c r="K22" i="108" s="1"/>
  <c r="D17" i="111"/>
  <c r="AC28" i="143"/>
  <c r="E31" i="139"/>
  <c r="M31" i="139"/>
  <c r="K21" i="108"/>
  <c r="N19" i="141"/>
  <c r="K19" i="141" s="1"/>
  <c r="P15" i="103"/>
  <c r="Q15" i="103" s="1"/>
  <c r="T15" i="103"/>
  <c r="P16" i="104"/>
  <c r="Q16" i="104" s="1"/>
  <c r="T16" i="104"/>
  <c r="J13" i="155"/>
  <c r="P10" i="109"/>
  <c r="D10" i="109"/>
  <c r="N19" i="95"/>
  <c r="Q19" i="95" s="1"/>
  <c r="T26" i="104"/>
  <c r="P26" i="104"/>
  <c r="Q26" i="104" s="1"/>
  <c r="D29" i="144"/>
  <c r="D25" i="112"/>
  <c r="D21" i="146"/>
  <c r="F21" i="146" s="1"/>
  <c r="P25" i="111"/>
  <c r="D25" i="111"/>
  <c r="D12" i="109"/>
  <c r="F14" i="134"/>
  <c r="D26" i="145"/>
  <c r="P14" i="110"/>
  <c r="D14" i="110"/>
  <c r="D26" i="144"/>
  <c r="D19" i="145"/>
  <c r="D13" i="109"/>
  <c r="D22" i="112"/>
  <c r="D25" i="146"/>
  <c r="H25" i="146" s="1"/>
  <c r="D19" i="112"/>
  <c r="T24" i="104"/>
  <c r="P24" i="104"/>
  <c r="Q24" i="104" s="1"/>
  <c r="T15" i="104"/>
  <c r="D15" i="145"/>
  <c r="F15" i="145" s="1"/>
  <c r="D13" i="145"/>
  <c r="K13" i="145" s="1"/>
  <c r="J17" i="155"/>
  <c r="F17" i="155"/>
  <c r="G17" i="155" s="1"/>
  <c r="D21" i="144"/>
  <c r="K21" i="144" s="1"/>
  <c r="E31" i="143"/>
  <c r="P22" i="111"/>
  <c r="D22" i="111"/>
  <c r="I21" i="92"/>
  <c r="X18" i="92" s="1"/>
  <c r="D26" i="143"/>
  <c r="F28" i="139"/>
  <c r="P12" i="110"/>
  <c r="D12" i="110"/>
  <c r="E31" i="137"/>
  <c r="M31" i="137"/>
  <c r="D15" i="147"/>
  <c r="F15" i="147" s="1"/>
  <c r="T16" i="105"/>
  <c r="J30" i="141"/>
  <c r="J29" i="141"/>
  <c r="N19" i="125"/>
  <c r="D25" i="144"/>
  <c r="U24" i="34"/>
  <c r="D18" i="142"/>
  <c r="E31" i="147"/>
  <c r="F26" i="139"/>
  <c r="D27" i="143"/>
  <c r="J29" i="54"/>
  <c r="D19" i="146"/>
  <c r="K19" i="146" s="1"/>
  <c r="P20" i="109"/>
  <c r="D20" i="109"/>
  <c r="P10" i="110"/>
  <c r="D10" i="110"/>
  <c r="D23" i="111"/>
  <c r="C27" i="106"/>
  <c r="P17" i="109"/>
  <c r="D17" i="109"/>
  <c r="D16" i="109"/>
  <c r="D13" i="111"/>
  <c r="K21" i="79"/>
  <c r="P18" i="105"/>
  <c r="Q18" i="105" s="1"/>
  <c r="T18" i="105"/>
  <c r="E23" i="140"/>
  <c r="J23" i="155"/>
  <c r="F23" i="155"/>
  <c r="G23" i="155" s="1"/>
  <c r="U18" i="10"/>
  <c r="J31" i="143"/>
  <c r="M31" i="143" s="1"/>
  <c r="D12" i="143"/>
  <c r="H12" i="143" s="1"/>
  <c r="O21" i="92"/>
  <c r="AA19" i="92" s="1"/>
  <c r="D11" i="110"/>
  <c r="N11" i="108"/>
  <c r="M11" i="108" s="1"/>
  <c r="H17" i="134"/>
  <c r="P26" i="103"/>
  <c r="Q26" i="103" s="1"/>
  <c r="T26" i="103"/>
  <c r="D17" i="110"/>
  <c r="F12" i="137"/>
  <c r="L31" i="43"/>
  <c r="D13" i="148"/>
  <c r="K13" i="148" s="1"/>
  <c r="Q21" i="92"/>
  <c r="AB20" i="92" s="1"/>
  <c r="D12" i="111"/>
  <c r="F16" i="137"/>
  <c r="O31" i="134"/>
  <c r="G31" i="134"/>
  <c r="AC29" i="143"/>
  <c r="R11" i="10"/>
  <c r="D12" i="147"/>
  <c r="N14" i="96"/>
  <c r="Q14" i="96" s="1"/>
  <c r="Y14" i="34"/>
  <c r="T23" i="103"/>
  <c r="N21" i="79"/>
  <c r="D31" i="139"/>
  <c r="Y31" i="139" s="1"/>
  <c r="D26" i="110"/>
  <c r="Y20" i="34"/>
  <c r="P24" i="112"/>
  <c r="D24" i="112"/>
  <c r="R17" i="10"/>
  <c r="P20" i="111"/>
  <c r="D20" i="111"/>
  <c r="P13" i="103"/>
  <c r="Q13" i="103" s="1"/>
  <c r="T13" i="103"/>
  <c r="F26" i="137"/>
  <c r="E31" i="145"/>
  <c r="M31" i="145"/>
  <c r="J31" i="36"/>
  <c r="K31" i="36"/>
  <c r="F18" i="107"/>
  <c r="T29" i="57"/>
  <c r="N18" i="141"/>
  <c r="K18" i="141" s="1"/>
  <c r="J25" i="155"/>
  <c r="D17" i="148"/>
  <c r="O21" i="152"/>
  <c r="N11" i="141"/>
  <c r="I11" i="141" s="1"/>
  <c r="D25" i="143"/>
  <c r="R23" i="10"/>
  <c r="P19" i="111"/>
  <c r="D19" i="111"/>
  <c r="T21" i="105"/>
  <c r="P21" i="105"/>
  <c r="Q21" i="105" s="1"/>
  <c r="J30" i="108"/>
  <c r="J29" i="108"/>
  <c r="K10" i="108"/>
  <c r="AC26" i="147"/>
  <c r="AC31" i="134"/>
  <c r="N14" i="94"/>
  <c r="Q14" i="94" s="1"/>
  <c r="N17" i="141"/>
  <c r="I17" i="141" s="1"/>
  <c r="P10" i="111"/>
  <c r="D10" i="111"/>
  <c r="D24" i="142"/>
  <c r="H24" i="142" s="1"/>
  <c r="D13" i="110"/>
  <c r="N20" i="94"/>
  <c r="G20" i="94" s="1"/>
  <c r="P24" i="110"/>
  <c r="D24" i="110"/>
  <c r="P18" i="112"/>
  <c r="D18" i="112"/>
  <c r="P26" i="109"/>
  <c r="D26" i="109"/>
  <c r="D15" i="112"/>
  <c r="P11" i="112"/>
  <c r="D11" i="112"/>
  <c r="O29" i="51"/>
  <c r="P18" i="104"/>
  <c r="Q18" i="104" s="1"/>
  <c r="T18" i="104"/>
  <c r="I17" i="94"/>
  <c r="N25" i="95"/>
  <c r="Q25" i="95" s="1"/>
  <c r="D22" i="144"/>
  <c r="R10" i="10"/>
  <c r="H15" i="137"/>
  <c r="S21" i="92"/>
  <c r="AC20" i="92" s="1"/>
  <c r="F25" i="134"/>
  <c r="N24" i="108"/>
  <c r="I24" i="108" s="1"/>
  <c r="D20" i="144"/>
  <c r="D18" i="143"/>
  <c r="F18" i="143" s="1"/>
  <c r="N18" i="108"/>
  <c r="M18" i="108" s="1"/>
  <c r="C30" i="106"/>
  <c r="K16" i="152"/>
  <c r="Y13" i="152" s="1"/>
  <c r="N15" i="95"/>
  <c r="Q15" i="95" s="1"/>
  <c r="D23" i="143"/>
  <c r="U11" i="10"/>
  <c r="C13" i="106"/>
  <c r="H29" i="141"/>
  <c r="H30" i="141"/>
  <c r="I10" i="141"/>
  <c r="Y10" i="49"/>
  <c r="N15" i="108"/>
  <c r="M15" i="108" s="1"/>
  <c r="D18" i="144"/>
  <c r="N20" i="97"/>
  <c r="Q20" i="97" s="1"/>
  <c r="C25" i="106"/>
  <c r="W11" i="105"/>
  <c r="T28" i="103"/>
  <c r="X31" i="148"/>
  <c r="D26" i="111"/>
  <c r="H28" i="139"/>
  <c r="AC24" i="143"/>
  <c r="D23" i="146"/>
  <c r="AA19" i="68"/>
  <c r="P21" i="110"/>
  <c r="D21" i="110"/>
  <c r="P12" i="112"/>
  <c r="D12" i="112"/>
  <c r="D31" i="134"/>
  <c r="Y31" i="134" s="1"/>
  <c r="P25" i="109"/>
  <c r="D25" i="109"/>
  <c r="D13" i="146"/>
  <c r="K13" i="146" s="1"/>
  <c r="D18" i="110"/>
  <c r="P14" i="111"/>
  <c r="D14" i="111"/>
  <c r="D18" i="146"/>
  <c r="K18" i="146" s="1"/>
  <c r="D24" i="111"/>
  <c r="N13" i="95"/>
  <c r="Q13" i="95" s="1"/>
  <c r="D13" i="112"/>
  <c r="V18" i="92"/>
  <c r="U17" i="34"/>
  <c r="Y17" i="34"/>
  <c r="U10" i="10"/>
  <c r="I25" i="107"/>
  <c r="C26" i="106"/>
  <c r="N12" i="108"/>
  <c r="K12" i="108" s="1"/>
  <c r="N26" i="141"/>
  <c r="I26" i="141" s="1"/>
  <c r="T17" i="103"/>
  <c r="P17" i="103"/>
  <c r="Q17" i="103" s="1"/>
  <c r="X22" i="10"/>
  <c r="Z11" i="104"/>
  <c r="J15" i="155"/>
  <c r="F15" i="155"/>
  <c r="G15" i="155" s="1"/>
  <c r="N14" i="108"/>
  <c r="M14" i="108" s="1"/>
  <c r="K16" i="92"/>
  <c r="Y14" i="92" s="1"/>
  <c r="N25" i="97"/>
  <c r="G25" i="97" s="1"/>
  <c r="P21" i="109"/>
  <c r="D21" i="109"/>
  <c r="S16" i="92"/>
  <c r="AC14" i="92" s="1"/>
  <c r="C21" i="106"/>
  <c r="D17" i="143"/>
  <c r="H17" i="143" s="1"/>
  <c r="H30" i="108"/>
  <c r="H29" i="108"/>
  <c r="I10" i="108"/>
  <c r="F13" i="139"/>
  <c r="N15" i="141"/>
  <c r="K15" i="141" s="1"/>
  <c r="F21" i="137"/>
  <c r="N19" i="96"/>
  <c r="Q19" i="96" s="1"/>
  <c r="R18" i="10"/>
  <c r="F14" i="137"/>
  <c r="H20" i="137"/>
  <c r="H20" i="134"/>
  <c r="U15" i="34"/>
  <c r="N17" i="108"/>
  <c r="I17" i="108" s="1"/>
  <c r="D15" i="109"/>
  <c r="D15" i="146"/>
  <c r="F15" i="146" s="1"/>
  <c r="P14" i="112"/>
  <c r="D14" i="112"/>
  <c r="H29" i="137"/>
  <c r="D16" i="146"/>
  <c r="P18" i="111"/>
  <c r="D18" i="111"/>
  <c r="D23" i="109"/>
  <c r="T11" i="103"/>
  <c r="P25" i="110"/>
  <c r="D25" i="110"/>
  <c r="P24" i="111"/>
  <c r="N17" i="95"/>
  <c r="Q17" i="95" s="1"/>
  <c r="N23" i="108"/>
  <c r="K23" i="108" s="1"/>
  <c r="N12" i="141"/>
  <c r="K12" i="141" s="1"/>
  <c r="N26" i="108"/>
  <c r="I26" i="108" s="1"/>
  <c r="P26" i="112"/>
  <c r="D26" i="112"/>
  <c r="N27" i="95"/>
  <c r="Q27" i="95" s="1"/>
  <c r="F21" i="142"/>
  <c r="X14" i="10"/>
  <c r="Z23" i="68"/>
  <c r="P18" i="109"/>
  <c r="D18" i="109"/>
  <c r="AC13" i="146"/>
  <c r="AC12" i="145"/>
  <c r="N10" i="97"/>
  <c r="Q10" i="97" s="1"/>
  <c r="I23" i="95"/>
  <c r="P9" i="111"/>
  <c r="D9" i="111"/>
  <c r="C27" i="111"/>
  <c r="D20" i="147"/>
  <c r="F20" i="147" s="1"/>
  <c r="H20" i="139"/>
  <c r="D14" i="144"/>
  <c r="F14" i="144" s="1"/>
  <c r="E17" i="3"/>
  <c r="T27" i="103"/>
  <c r="P27" i="103"/>
  <c r="Q27" i="103" s="1"/>
  <c r="N22" i="97"/>
  <c r="Q22" i="97" s="1"/>
  <c r="Q31" i="144"/>
  <c r="T31" i="144" s="1"/>
  <c r="D15" i="110"/>
  <c r="AC20" i="146"/>
  <c r="N16" i="97"/>
  <c r="Q16" i="97" s="1"/>
  <c r="D14" i="142"/>
  <c r="D24" i="144"/>
  <c r="K24" i="144" s="1"/>
  <c r="D29" i="51"/>
  <c r="E29" i="51" s="1"/>
  <c r="H28" i="142"/>
  <c r="N11" i="97"/>
  <c r="P23" i="110"/>
  <c r="D23" i="110"/>
  <c r="P19" i="109"/>
  <c r="D19" i="109"/>
  <c r="AC22" i="146"/>
  <c r="D29" i="142"/>
  <c r="D29" i="50"/>
  <c r="E15" i="50" s="1"/>
  <c r="J31" i="144"/>
  <c r="M31" i="144" s="1"/>
  <c r="D12" i="144"/>
  <c r="K21" i="92"/>
  <c r="Y18" i="92" s="1"/>
  <c r="AC27" i="147"/>
  <c r="D18" i="145"/>
  <c r="T31" i="139"/>
  <c r="P17" i="112"/>
  <c r="D17" i="112"/>
  <c r="P9" i="110"/>
  <c r="C27" i="110"/>
  <c r="D9" i="110"/>
  <c r="N22" i="95"/>
  <c r="I22" i="95" s="1"/>
  <c r="P16" i="112"/>
  <c r="D16" i="112"/>
  <c r="AC18" i="146"/>
  <c r="T20" i="103"/>
  <c r="D19" i="110"/>
  <c r="D14" i="146"/>
  <c r="D17" i="142"/>
  <c r="H17" i="142" s="1"/>
  <c r="N14" i="141"/>
  <c r="K14" i="141" s="1"/>
  <c r="D16" i="142"/>
  <c r="U22" i="10"/>
  <c r="F29" i="146"/>
  <c r="J30" i="97"/>
  <c r="N25" i="108"/>
  <c r="M25" i="108" s="1"/>
  <c r="E24" i="3"/>
  <c r="Q16" i="92"/>
  <c r="AB15" i="92" s="1"/>
  <c r="H12" i="137"/>
  <c r="P14" i="105"/>
  <c r="Q14" i="105" s="1"/>
  <c r="T14" i="105"/>
  <c r="D16" i="145"/>
  <c r="N24" i="95"/>
  <c r="Q24" i="95" s="1"/>
  <c r="F17" i="134"/>
  <c r="F27" i="137"/>
  <c r="P15" i="111"/>
  <c r="D15" i="111"/>
  <c r="D20" i="146"/>
  <c r="F20" i="146" s="1"/>
  <c r="U14" i="34"/>
  <c r="P16" i="111"/>
  <c r="D16" i="111"/>
  <c r="P9" i="109"/>
  <c r="D9" i="109"/>
  <c r="C27" i="109"/>
  <c r="P27" i="109" s="1"/>
  <c r="D24" i="146"/>
  <c r="AC28" i="146"/>
  <c r="P9" i="112"/>
  <c r="D9" i="112"/>
  <c r="C27" i="112"/>
  <c r="AC24" i="148"/>
  <c r="P22" i="104"/>
  <c r="Q22" i="104" s="1"/>
  <c r="T22" i="104"/>
  <c r="R27" i="10"/>
  <c r="D22" i="109"/>
  <c r="E31" i="144"/>
  <c r="E16" i="92"/>
  <c r="H30" i="97"/>
  <c r="D29" i="145"/>
  <c r="G31" i="143"/>
  <c r="T19" i="103"/>
  <c r="AA31" i="137"/>
  <c r="T20" i="104"/>
  <c r="P20" i="104"/>
  <c r="Q20" i="104" s="1"/>
  <c r="N19" i="108"/>
  <c r="G19" i="108" s="1"/>
  <c r="N25" i="141"/>
  <c r="K25" i="141" s="1"/>
  <c r="E26" i="3"/>
  <c r="Q16" i="152"/>
  <c r="AB12" i="152" s="1"/>
  <c r="AC16" i="145"/>
  <c r="G31" i="146"/>
  <c r="D11" i="109"/>
  <c r="H17" i="139"/>
  <c r="AC15" i="142"/>
  <c r="D22" i="110"/>
  <c r="N21" i="95"/>
  <c r="Q21" i="95" s="1"/>
  <c r="D22" i="146"/>
  <c r="K22" i="146" s="1"/>
  <c r="P20" i="112"/>
  <c r="D20" i="112"/>
  <c r="D26" i="146"/>
  <c r="D15" i="144"/>
  <c r="K15" i="144" s="1"/>
  <c r="K27" i="108"/>
  <c r="T19" i="104"/>
  <c r="P19" i="104"/>
  <c r="Q19" i="104" s="1"/>
  <c r="H14" i="139"/>
  <c r="P19" i="105"/>
  <c r="Q19" i="105" s="1"/>
  <c r="T19" i="105"/>
  <c r="N10" i="96"/>
  <c r="I10" i="96" s="1"/>
  <c r="X27" i="10"/>
  <c r="F25" i="139"/>
  <c r="E14" i="3"/>
  <c r="E29" i="3"/>
  <c r="P22" i="103"/>
  <c r="Q22" i="103" s="1"/>
  <c r="T22" i="103"/>
  <c r="K19" i="98"/>
  <c r="Y17" i="98" s="1"/>
  <c r="F20" i="137"/>
  <c r="E23" i="68"/>
  <c r="D28" i="144"/>
  <c r="H28" i="144" s="1"/>
  <c r="D27" i="142"/>
  <c r="N22" i="141"/>
  <c r="I22" i="141" s="1"/>
  <c r="D21" i="111"/>
  <c r="H19" i="144"/>
  <c r="H22" i="139"/>
  <c r="D10" i="112"/>
  <c r="Z18" i="152"/>
  <c r="E22" i="3"/>
  <c r="Y27" i="34"/>
  <c r="W23" i="68"/>
  <c r="X16" i="68"/>
  <c r="O31" i="137"/>
  <c r="G31" i="137"/>
  <c r="N16" i="95"/>
  <c r="Q16" i="95" s="1"/>
  <c r="H24" i="143"/>
  <c r="D23" i="142"/>
  <c r="P14" i="109"/>
  <c r="D14" i="109"/>
  <c r="K18" i="96"/>
  <c r="U22" i="34"/>
  <c r="AC23" i="142"/>
  <c r="W11" i="104"/>
  <c r="V30" i="104"/>
  <c r="W30" i="104" s="1"/>
  <c r="N27" i="97"/>
  <c r="Q27" i="97" s="1"/>
  <c r="T31" i="134"/>
  <c r="D20" i="110"/>
  <c r="C14" i="106"/>
  <c r="AC19" i="146"/>
  <c r="F28" i="155"/>
  <c r="G28" i="155" s="1"/>
  <c r="J28" i="155"/>
  <c r="AC21" i="146"/>
  <c r="M31" i="134"/>
  <c r="E31" i="134"/>
  <c r="I18" i="96"/>
  <c r="D16" i="110"/>
  <c r="H29" i="146"/>
  <c r="Y11" i="101"/>
  <c r="S13" i="101"/>
  <c r="V22" i="101"/>
  <c r="S11" i="4"/>
  <c r="Y20" i="4"/>
  <c r="Y19" i="101"/>
  <c r="Y13" i="101"/>
  <c r="S23" i="101"/>
  <c r="Y26" i="4"/>
  <c r="V24" i="101"/>
  <c r="S26" i="4"/>
  <c r="S21" i="4"/>
  <c r="S27" i="101"/>
  <c r="S15" i="101"/>
  <c r="V13" i="101"/>
  <c r="V20" i="101"/>
  <c r="S14" i="4"/>
  <c r="V28" i="4"/>
  <c r="V18" i="4"/>
  <c r="S22" i="100"/>
  <c r="S13" i="4"/>
  <c r="S23" i="4"/>
  <c r="V23" i="4"/>
  <c r="S18" i="4"/>
  <c r="V12" i="101"/>
  <c r="Y23" i="100"/>
  <c r="S20" i="101"/>
  <c r="S17" i="100"/>
  <c r="V21" i="101"/>
  <c r="S24" i="100"/>
  <c r="S27" i="4"/>
  <c r="V17" i="100"/>
  <c r="V11" i="100"/>
  <c r="Y22" i="100"/>
  <c r="Y13" i="100"/>
  <c r="V27" i="100"/>
  <c r="V25" i="100"/>
  <c r="Y17" i="101"/>
  <c r="V13" i="4"/>
  <c r="S24" i="101"/>
  <c r="V15" i="101"/>
  <c r="Y13" i="4"/>
  <c r="S24" i="4"/>
  <c r="S26" i="101"/>
  <c r="V26" i="4"/>
  <c r="Y22" i="4"/>
  <c r="Y14" i="4"/>
  <c r="V14" i="4"/>
  <c r="Y27" i="4"/>
  <c r="Y27" i="101"/>
  <c r="Y24" i="4"/>
  <c r="S16" i="4"/>
  <c r="V19" i="101"/>
  <c r="Y15" i="101"/>
  <c r="Y15" i="4"/>
  <c r="V12" i="4"/>
  <c r="V27" i="4"/>
  <c r="V26" i="101"/>
  <c r="S19" i="101"/>
  <c r="Y17" i="4"/>
  <c r="S21" i="101"/>
  <c r="S25" i="100"/>
  <c r="Y21" i="101"/>
  <c r="S28" i="101"/>
  <c r="V11" i="101"/>
  <c r="Y25" i="101"/>
  <c r="V28" i="100"/>
  <c r="Y12" i="100"/>
  <c r="S14" i="100"/>
  <c r="V26" i="100"/>
  <c r="S18" i="100"/>
  <c r="S20" i="100"/>
  <c r="V20" i="100"/>
  <c r="Y25" i="100"/>
  <c r="V12" i="100"/>
  <c r="S28" i="100"/>
  <c r="Y18" i="100"/>
  <c r="S12" i="100"/>
  <c r="Y17" i="100"/>
  <c r="V23" i="101"/>
  <c r="Y22" i="101"/>
  <c r="V17" i="4"/>
  <c r="V14" i="100"/>
  <c r="S22" i="101"/>
  <c r="Y24" i="101"/>
  <c r="S25" i="4"/>
  <c r="S22" i="4"/>
  <c r="S17" i="4"/>
  <c r="S11" i="101"/>
  <c r="S14" i="101"/>
  <c r="V11" i="4"/>
  <c r="S28" i="4"/>
  <c r="Y11" i="4"/>
  <c r="S12" i="101"/>
  <c r="Y16" i="4"/>
  <c r="S17" i="101"/>
  <c r="Y23" i="101"/>
  <c r="V24" i="4"/>
  <c r="S20" i="4"/>
  <c r="V27" i="101"/>
  <c r="Y25" i="4"/>
  <c r="Y12" i="4"/>
  <c r="V28" i="101"/>
  <c r="V17" i="101"/>
  <c r="Y23" i="4"/>
  <c r="V18" i="101"/>
  <c r="Y15" i="100"/>
  <c r="V21" i="4"/>
  <c r="Y21" i="100"/>
  <c r="S26" i="100"/>
  <c r="S16" i="101"/>
  <c r="V20" i="4"/>
  <c r="S19" i="4"/>
  <c r="Y26" i="101"/>
  <c r="S12" i="4"/>
  <c r="S25" i="101"/>
  <c r="Y19" i="4"/>
  <c r="Y21" i="4"/>
  <c r="V25" i="4"/>
  <c r="V19" i="4"/>
  <c r="V16" i="4"/>
  <c r="Y20" i="101"/>
  <c r="S15" i="4"/>
  <c r="Y18" i="101"/>
  <c r="Y12" i="101"/>
  <c r="V15" i="4"/>
  <c r="Y18" i="4"/>
  <c r="V22" i="4"/>
  <c r="Y16" i="101"/>
  <c r="S18" i="101"/>
  <c r="V25" i="101"/>
  <c r="Y28" i="101"/>
  <c r="Y14" i="101"/>
  <c r="Y11" i="100"/>
  <c r="Y19" i="100"/>
  <c r="V23" i="100"/>
  <c r="V14" i="101"/>
  <c r="V16" i="101"/>
  <c r="V16" i="100"/>
  <c r="S21" i="100"/>
  <c r="Y28" i="4"/>
  <c r="Y26" i="100"/>
  <c r="S13" i="100"/>
  <c r="V21" i="100"/>
  <c r="S16" i="100"/>
  <c r="S23" i="100"/>
  <c r="S15" i="100"/>
  <c r="Y28" i="100"/>
  <c r="Y24" i="100"/>
  <c r="V15" i="100"/>
  <c r="V24" i="100"/>
  <c r="S19" i="100"/>
  <c r="Y20" i="100"/>
  <c r="Y14" i="100"/>
  <c r="Y16" i="100"/>
  <c r="V22" i="100"/>
  <c r="S27" i="100"/>
  <c r="V18" i="100"/>
  <c r="S11" i="100"/>
  <c r="V19" i="100"/>
  <c r="V13" i="100"/>
  <c r="Y27" i="100"/>
  <c r="Z27" i="100" l="1"/>
  <c r="W13" i="100"/>
  <c r="W19" i="100"/>
  <c r="T11" i="100"/>
  <c r="S30" i="100"/>
  <c r="T30" i="100" s="1"/>
  <c r="P11" i="100"/>
  <c r="Q11" i="100" s="1"/>
  <c r="W18" i="100"/>
  <c r="T27" i="100"/>
  <c r="P27" i="100"/>
  <c r="Q27" i="100" s="1"/>
  <c r="W22" i="100"/>
  <c r="Z16" i="100"/>
  <c r="Z14" i="100"/>
  <c r="Z20" i="100"/>
  <c r="P19" i="100"/>
  <c r="Q19" i="100" s="1"/>
  <c r="T19" i="100"/>
  <c r="W24" i="100"/>
  <c r="W15" i="100"/>
  <c r="Z24" i="100"/>
  <c r="Z28" i="100"/>
  <c r="T15" i="100"/>
  <c r="P15" i="100"/>
  <c r="Q15" i="100" s="1"/>
  <c r="T23" i="100"/>
  <c r="P23" i="100"/>
  <c r="Q23" i="100" s="1"/>
  <c r="T16" i="100"/>
  <c r="P16" i="100"/>
  <c r="Q16" i="100" s="1"/>
  <c r="W21" i="100"/>
  <c r="T13" i="100"/>
  <c r="P13" i="100"/>
  <c r="Q13" i="100" s="1"/>
  <c r="Z26" i="100"/>
  <c r="Z28" i="4"/>
  <c r="P21" i="100"/>
  <c r="Q21" i="100" s="1"/>
  <c r="T21" i="100"/>
  <c r="W16" i="100"/>
  <c r="W16" i="101"/>
  <c r="W14" i="101"/>
  <c r="W23" i="100"/>
  <c r="Z19" i="100"/>
  <c r="Z11" i="100"/>
  <c r="Y30" i="100"/>
  <c r="Z30" i="100" s="1"/>
  <c r="Z14" i="101"/>
  <c r="Z28" i="101"/>
  <c r="W25" i="101"/>
  <c r="P18" i="101"/>
  <c r="Q18" i="101" s="1"/>
  <c r="T18" i="101"/>
  <c r="Z16" i="101"/>
  <c r="W22" i="4"/>
  <c r="Z18" i="4"/>
  <c r="W15" i="4"/>
  <c r="Z12" i="101"/>
  <c r="Z18" i="101"/>
  <c r="P15" i="4"/>
  <c r="Q15" i="4" s="1"/>
  <c r="T15" i="4"/>
  <c r="Z20" i="101"/>
  <c r="W16" i="4"/>
  <c r="W19" i="4"/>
  <c r="W25" i="4"/>
  <c r="Z21" i="4"/>
  <c r="Z19" i="4"/>
  <c r="T25" i="101"/>
  <c r="P25" i="101"/>
  <c r="Q25" i="101" s="1"/>
  <c r="P12" i="4"/>
  <c r="Q12" i="4" s="1"/>
  <c r="T12" i="4"/>
  <c r="Z26" i="101"/>
  <c r="P19" i="4"/>
  <c r="Q19" i="4" s="1"/>
  <c r="T19" i="4"/>
  <c r="W20" i="4"/>
  <c r="P16" i="101"/>
  <c r="Q16" i="101" s="1"/>
  <c r="T16" i="101"/>
  <c r="P26" i="100"/>
  <c r="Q26" i="100" s="1"/>
  <c r="T26" i="100"/>
  <c r="Z21" i="100"/>
  <c r="W21" i="4"/>
  <c r="Z15" i="100"/>
  <c r="W18" i="101"/>
  <c r="Z23" i="4"/>
  <c r="W17" i="101"/>
  <c r="W28" i="101"/>
  <c r="Z12" i="4"/>
  <c r="Z25" i="4"/>
  <c r="W27" i="101"/>
  <c r="P20" i="4"/>
  <c r="Q20" i="4" s="1"/>
  <c r="T20" i="4"/>
  <c r="W24" i="4"/>
  <c r="Z23" i="101"/>
  <c r="P17" i="101"/>
  <c r="Q17" i="101" s="1"/>
  <c r="T17" i="101"/>
  <c r="Z16" i="4"/>
  <c r="T12" i="101"/>
  <c r="P12" i="101"/>
  <c r="Q12" i="101" s="1"/>
  <c r="Z11" i="4"/>
  <c r="Y30" i="4"/>
  <c r="Z30" i="4" s="1"/>
  <c r="P28" i="4"/>
  <c r="Q28" i="4" s="1"/>
  <c r="T28" i="4"/>
  <c r="W11" i="4"/>
  <c r="V30" i="4"/>
  <c r="W30" i="4" s="1"/>
  <c r="T14" i="101"/>
  <c r="P14" i="101"/>
  <c r="Q14" i="101" s="1"/>
  <c r="S30" i="101"/>
  <c r="T30" i="101" s="1"/>
  <c r="P11" i="101"/>
  <c r="Q11" i="101" s="1"/>
  <c r="T11" i="101"/>
  <c r="T17" i="4"/>
  <c r="P17" i="4"/>
  <c r="Q17" i="4" s="1"/>
  <c r="T22" i="4"/>
  <c r="P22" i="4"/>
  <c r="Q22" i="4" s="1"/>
  <c r="P25" i="4"/>
  <c r="Q25" i="4" s="1"/>
  <c r="T25" i="4"/>
  <c r="Z24" i="101"/>
  <c r="P22" i="101"/>
  <c r="Q22" i="101" s="1"/>
  <c r="T22" i="101"/>
  <c r="W14" i="100"/>
  <c r="W17" i="4"/>
  <c r="Z22" i="101"/>
  <c r="W23" i="101"/>
  <c r="Z17" i="100"/>
  <c r="P12" i="100"/>
  <c r="Q12" i="100" s="1"/>
  <c r="T12" i="100"/>
  <c r="Z18" i="100"/>
  <c r="P28" i="100"/>
  <c r="Q28" i="100" s="1"/>
  <c r="T28" i="100"/>
  <c r="W12" i="100"/>
  <c r="Z25" i="100"/>
  <c r="W20" i="100"/>
  <c r="P20" i="100"/>
  <c r="Q20" i="100" s="1"/>
  <c r="T20" i="100"/>
  <c r="P18" i="100"/>
  <c r="Q18" i="100" s="1"/>
  <c r="T18" i="100"/>
  <c r="W26" i="100"/>
  <c r="P14" i="100"/>
  <c r="Q14" i="100" s="1"/>
  <c r="T14" i="100"/>
  <c r="Z12" i="100"/>
  <c r="W28" i="100"/>
  <c r="Z25" i="101"/>
  <c r="W11" i="101"/>
  <c r="V30" i="101"/>
  <c r="W30" i="101" s="1"/>
  <c r="T28" i="101"/>
  <c r="P28" i="101"/>
  <c r="Q28" i="101" s="1"/>
  <c r="Z21" i="101"/>
  <c r="P25" i="100"/>
  <c r="Q25" i="100" s="1"/>
  <c r="T25" i="100"/>
  <c r="P21" i="101"/>
  <c r="Q21" i="101" s="1"/>
  <c r="T21" i="101"/>
  <c r="Z17" i="4"/>
  <c r="T19" i="101"/>
  <c r="P19" i="101"/>
  <c r="Q19" i="101" s="1"/>
  <c r="W26" i="101"/>
  <c r="W27" i="4"/>
  <c r="W12" i="4"/>
  <c r="Z15" i="4"/>
  <c r="Z15" i="101"/>
  <c r="W19" i="101"/>
  <c r="T16" i="4"/>
  <c r="P16" i="4"/>
  <c r="Q16" i="4" s="1"/>
  <c r="Z24" i="4"/>
  <c r="Z27" i="101"/>
  <c r="Z27" i="4"/>
  <c r="W14" i="4"/>
  <c r="Z14" i="4"/>
  <c r="Z22" i="4"/>
  <c r="W26" i="4"/>
  <c r="P26" i="101"/>
  <c r="Q26" i="101" s="1"/>
  <c r="T26" i="101"/>
  <c r="T24" i="4"/>
  <c r="P24" i="4"/>
  <c r="Q24" i="4" s="1"/>
  <c r="Z13" i="4"/>
  <c r="W15" i="101"/>
  <c r="P24" i="101"/>
  <c r="Q24" i="101" s="1"/>
  <c r="T24" i="101"/>
  <c r="W13" i="4"/>
  <c r="Z17" i="101"/>
  <c r="W25" i="100"/>
  <c r="W27" i="100"/>
  <c r="Z13" i="100"/>
  <c r="Z22" i="100"/>
  <c r="W11" i="100"/>
  <c r="V30" i="100"/>
  <c r="W30" i="100" s="1"/>
  <c r="W17" i="100"/>
  <c r="T27" i="4"/>
  <c r="P27" i="4"/>
  <c r="Q27" i="4" s="1"/>
  <c r="P24" i="100"/>
  <c r="Q24" i="100" s="1"/>
  <c r="T24" i="100"/>
  <c r="W21" i="101"/>
  <c r="P17" i="100"/>
  <c r="Q17" i="100" s="1"/>
  <c r="T17" i="100"/>
  <c r="T20" i="101"/>
  <c r="P20" i="101"/>
  <c r="Q20" i="101" s="1"/>
  <c r="Z23" i="100"/>
  <c r="W12" i="101"/>
  <c r="T18" i="4"/>
  <c r="P18" i="4"/>
  <c r="Q18" i="4" s="1"/>
  <c r="W23" i="4"/>
  <c r="P23" i="4"/>
  <c r="Q23" i="4" s="1"/>
  <c r="T23" i="4"/>
  <c r="T13" i="4"/>
  <c r="P13" i="4"/>
  <c r="Q13" i="4" s="1"/>
  <c r="T22" i="100"/>
  <c r="P22" i="100"/>
  <c r="Q22" i="100" s="1"/>
  <c r="W18" i="4"/>
  <c r="W28" i="4"/>
  <c r="P14" i="4"/>
  <c r="Q14" i="4" s="1"/>
  <c r="T14" i="4"/>
  <c r="W20" i="101"/>
  <c r="W13" i="101"/>
  <c r="P15" i="101"/>
  <c r="Q15" i="101" s="1"/>
  <c r="T15" i="101"/>
  <c r="P27" i="101"/>
  <c r="Q27" i="101" s="1"/>
  <c r="T27" i="101"/>
  <c r="T21" i="4"/>
  <c r="P21" i="4"/>
  <c r="Q21" i="4" s="1"/>
  <c r="P26" i="4"/>
  <c r="Q26" i="4" s="1"/>
  <c r="T26" i="4"/>
  <c r="W24" i="101"/>
  <c r="Z26" i="4"/>
  <c r="T23" i="101"/>
  <c r="P23" i="101"/>
  <c r="Q23" i="101" s="1"/>
  <c r="Z13" i="101"/>
  <c r="Z19" i="101"/>
  <c r="Z20" i="4"/>
  <c r="T11" i="4"/>
  <c r="S30" i="4"/>
  <c r="T30" i="4" s="1"/>
  <c r="P11" i="4"/>
  <c r="Q11" i="4" s="1"/>
  <c r="W22" i="101"/>
  <c r="T13" i="101"/>
  <c r="P13" i="101"/>
  <c r="Q13" i="101" s="1"/>
  <c r="Y30" i="101"/>
  <c r="Z30" i="101" s="1"/>
  <c r="Z11" i="101"/>
  <c r="O29" i="54"/>
  <c r="D25" i="45"/>
  <c r="D26" i="45"/>
  <c r="G31" i="147"/>
  <c r="F16" i="139"/>
  <c r="O19" i="98"/>
  <c r="AA17" i="98" s="1"/>
  <c r="K15" i="98"/>
  <c r="N24" i="97"/>
  <c r="Q24" i="97" s="1"/>
  <c r="N21" i="97"/>
  <c r="Q21" i="97" s="1"/>
  <c r="D30" i="97"/>
  <c r="N15" i="97"/>
  <c r="Q15" i="97" s="1"/>
  <c r="N17" i="97"/>
  <c r="M17" i="97" s="1"/>
  <c r="N23" i="97"/>
  <c r="Q23" i="97" s="1"/>
  <c r="N22" i="96"/>
  <c r="Q22" i="96" s="1"/>
  <c r="U30" i="48"/>
  <c r="H30" i="96"/>
  <c r="J30" i="96"/>
  <c r="N23" i="96"/>
  <c r="N25" i="96"/>
  <c r="Q25" i="96" s="1"/>
  <c r="N27" i="96"/>
  <c r="Q27" i="96" s="1"/>
  <c r="D30" i="96"/>
  <c r="L30" i="96"/>
  <c r="H30" i="95"/>
  <c r="L30" i="95"/>
  <c r="N18" i="95"/>
  <c r="Q18" i="95" s="1"/>
  <c r="N12" i="95"/>
  <c r="N21" i="94"/>
  <c r="Q21" i="94" s="1"/>
  <c r="J12" i="155"/>
  <c r="J21" i="155"/>
  <c r="N24" i="94"/>
  <c r="K24" i="94" s="1"/>
  <c r="N22" i="94"/>
  <c r="Q22" i="94" s="1"/>
  <c r="N19" i="94"/>
  <c r="Q19" i="94" s="1"/>
  <c r="N12" i="94"/>
  <c r="Q12" i="94" s="1"/>
  <c r="N23" i="94"/>
  <c r="H30" i="94"/>
  <c r="Q21" i="152"/>
  <c r="N23" i="68"/>
  <c r="S16" i="152"/>
  <c r="AC12" i="152" s="1"/>
  <c r="H15" i="142"/>
  <c r="N25" i="43"/>
  <c r="L29" i="108"/>
  <c r="F30" i="108"/>
  <c r="F29" i="141"/>
  <c r="T18" i="103"/>
  <c r="F26" i="134"/>
  <c r="P21" i="103"/>
  <c r="Q21" i="103" s="1"/>
  <c r="P19" i="103"/>
  <c r="Q19" i="103" s="1"/>
  <c r="F15" i="134"/>
  <c r="P11" i="103"/>
  <c r="F27" i="134"/>
  <c r="F21" i="107"/>
  <c r="K14" i="107"/>
  <c r="I14" i="107" s="1"/>
  <c r="Q23" i="96"/>
  <c r="M23" i="96"/>
  <c r="Q12" i="97"/>
  <c r="K12" i="97"/>
  <c r="M12" i="97"/>
  <c r="H16" i="144"/>
  <c r="W17" i="152"/>
  <c r="W19" i="152"/>
  <c r="W18" i="152"/>
  <c r="AB17" i="152"/>
  <c r="AB18" i="152"/>
  <c r="Q31" i="146"/>
  <c r="V31" i="146" s="1"/>
  <c r="P23" i="103"/>
  <c r="Q23" i="103" s="1"/>
  <c r="H32" i="107"/>
  <c r="D28" i="146"/>
  <c r="H28" i="146" s="1"/>
  <c r="D26" i="147"/>
  <c r="H26" i="147" s="1"/>
  <c r="L30" i="94"/>
  <c r="D19" i="143"/>
  <c r="F19" i="143" s="1"/>
  <c r="Q17" i="94"/>
  <c r="D21" i="147"/>
  <c r="H21" i="147" s="1"/>
  <c r="L30" i="97"/>
  <c r="N28" i="43"/>
  <c r="W20" i="92"/>
  <c r="P16" i="103"/>
  <c r="Q16" i="103" s="1"/>
  <c r="J31" i="146"/>
  <c r="O31" i="146" s="1"/>
  <c r="V30" i="105"/>
  <c r="W30" i="105" s="1"/>
  <c r="D29" i="54"/>
  <c r="E29" i="54" s="1"/>
  <c r="E19" i="3"/>
  <c r="P16" i="105"/>
  <c r="Q16" i="105" s="1"/>
  <c r="E15" i="3"/>
  <c r="V30" i="103"/>
  <c r="W30" i="103" s="1"/>
  <c r="D22" i="147"/>
  <c r="Y30" i="103"/>
  <c r="Z30" i="103" s="1"/>
  <c r="AT25" i="103" s="1"/>
  <c r="G23" i="152"/>
  <c r="D18" i="148"/>
  <c r="D14" i="143"/>
  <c r="H14" i="143" s="1"/>
  <c r="N16" i="108"/>
  <c r="K16" i="108" s="1"/>
  <c r="K15" i="107"/>
  <c r="L15" i="107" s="1"/>
  <c r="F29" i="108"/>
  <c r="AC21" i="147"/>
  <c r="T21" i="103"/>
  <c r="AH22" i="103" s="1"/>
  <c r="H17" i="137"/>
  <c r="H21" i="79"/>
  <c r="S30" i="105"/>
  <c r="T30" i="105" s="1"/>
  <c r="I20" i="106"/>
  <c r="F14" i="107"/>
  <c r="D12" i="146"/>
  <c r="Y30" i="104"/>
  <c r="Z30" i="104" s="1"/>
  <c r="T29" i="10"/>
  <c r="U11" i="34"/>
  <c r="D27" i="147"/>
  <c r="H27" i="147" s="1"/>
  <c r="N18" i="43"/>
  <c r="E23" i="92"/>
  <c r="C22" i="106"/>
  <c r="Q31" i="142"/>
  <c r="T31" i="142" s="1"/>
  <c r="K29" i="102"/>
  <c r="P20" i="103"/>
  <c r="Q20" i="103" s="1"/>
  <c r="O16" i="68"/>
  <c r="S30" i="103"/>
  <c r="T30" i="103" s="1"/>
  <c r="AH15" i="103" s="1"/>
  <c r="D17" i="45"/>
  <c r="P30" i="4"/>
  <c r="Q30" i="4" s="1"/>
  <c r="D25" i="142"/>
  <c r="V30" i="49"/>
  <c r="U30" i="49" s="1"/>
  <c r="Y18" i="34"/>
  <c r="H29" i="10"/>
  <c r="I29" i="10" s="1"/>
  <c r="K17" i="94"/>
  <c r="H13" i="143"/>
  <c r="M31" i="36"/>
  <c r="N31" i="43"/>
  <c r="D13" i="142"/>
  <c r="AC14" i="143"/>
  <c r="N20" i="96"/>
  <c r="D23" i="147"/>
  <c r="Q31" i="148"/>
  <c r="V31" i="148" s="1"/>
  <c r="AC21" i="148"/>
  <c r="F30" i="141"/>
  <c r="P30" i="100"/>
  <c r="Q30" i="100" s="1"/>
  <c r="I22" i="84"/>
  <c r="AC27" i="144"/>
  <c r="K29" i="107"/>
  <c r="N10" i="95"/>
  <c r="K21" i="141"/>
  <c r="C31" i="84"/>
  <c r="G31" i="84" s="1"/>
  <c r="D27" i="144"/>
  <c r="X31" i="145"/>
  <c r="K27" i="141"/>
  <c r="F30" i="96"/>
  <c r="Q11" i="97"/>
  <c r="D21" i="148"/>
  <c r="H21" i="148" s="1"/>
  <c r="H13" i="144"/>
  <c r="D29" i="147"/>
  <c r="K29" i="147" s="1"/>
  <c r="X31" i="144"/>
  <c r="AA31" i="144" s="1"/>
  <c r="K31" i="43"/>
  <c r="E13" i="3"/>
  <c r="N16" i="141"/>
  <c r="K16" i="141" s="1"/>
  <c r="U18" i="34"/>
  <c r="D22" i="143"/>
  <c r="N15" i="96"/>
  <c r="Q15" i="96" s="1"/>
  <c r="J31" i="147"/>
  <c r="Q31" i="147"/>
  <c r="V31" i="147" s="1"/>
  <c r="P15" i="104"/>
  <c r="Q15" i="104" s="1"/>
  <c r="D14" i="145"/>
  <c r="P17" i="111"/>
  <c r="E27" i="3"/>
  <c r="J18" i="155"/>
  <c r="D15" i="143"/>
  <c r="K15" i="143" s="1"/>
  <c r="V31" i="137"/>
  <c r="E21" i="79"/>
  <c r="X31" i="146"/>
  <c r="AA31" i="146" s="1"/>
  <c r="D29" i="56"/>
  <c r="E25" i="56" s="1"/>
  <c r="D20" i="148"/>
  <c r="X19" i="10"/>
  <c r="I19" i="98"/>
  <c r="X18" i="98" s="1"/>
  <c r="H17" i="145"/>
  <c r="T31" i="137"/>
  <c r="F30" i="97"/>
  <c r="X31" i="142"/>
  <c r="AC31" i="142" s="1"/>
  <c r="X31" i="143"/>
  <c r="AA31" i="143" s="1"/>
  <c r="M21" i="108"/>
  <c r="D25" i="148"/>
  <c r="H25" i="148" s="1"/>
  <c r="P24" i="105"/>
  <c r="Q24" i="105" s="1"/>
  <c r="AA14" i="68"/>
  <c r="N17" i="96"/>
  <c r="AC18" i="148"/>
  <c r="D27" i="146"/>
  <c r="F27" i="146" s="1"/>
  <c r="D17" i="146"/>
  <c r="D21" i="145"/>
  <c r="D28" i="148"/>
  <c r="U19" i="10"/>
  <c r="D30" i="94"/>
  <c r="O15" i="98"/>
  <c r="AA13" i="98" s="1"/>
  <c r="F27" i="107"/>
  <c r="AC15" i="125"/>
  <c r="U15" i="125" s="1"/>
  <c r="J30" i="94"/>
  <c r="N14" i="97"/>
  <c r="Q14" i="97" s="1"/>
  <c r="F17" i="107"/>
  <c r="W23" i="34"/>
  <c r="N25" i="94"/>
  <c r="F20" i="134"/>
  <c r="AC25" i="146"/>
  <c r="N26" i="95"/>
  <c r="K26" i="95" s="1"/>
  <c r="T29" i="54"/>
  <c r="D29" i="148"/>
  <c r="H29" i="148" s="1"/>
  <c r="P24" i="103"/>
  <c r="Q24" i="103" s="1"/>
  <c r="F23" i="139"/>
  <c r="K19" i="95"/>
  <c r="AA16" i="79"/>
  <c r="E10" i="3"/>
  <c r="F20" i="107"/>
  <c r="G15" i="98"/>
  <c r="H27" i="134"/>
  <c r="AC31" i="146"/>
  <c r="AC19" i="79"/>
  <c r="N11" i="94"/>
  <c r="Q11" i="94" s="1"/>
  <c r="N18" i="94"/>
  <c r="Q18" i="94" s="1"/>
  <c r="O29" i="57"/>
  <c r="L16" i="107"/>
  <c r="I16" i="107"/>
  <c r="Q26" i="95"/>
  <c r="Q10" i="95"/>
  <c r="I10" i="95"/>
  <c r="M10" i="95"/>
  <c r="K10" i="95"/>
  <c r="Q18" i="70"/>
  <c r="Q22" i="70"/>
  <c r="Q16" i="70"/>
  <c r="Q31" i="70"/>
  <c r="Q27" i="70"/>
  <c r="Q24" i="70"/>
  <c r="Q21" i="70"/>
  <c r="Q28" i="70"/>
  <c r="Q25" i="70"/>
  <c r="Q30" i="70"/>
  <c r="Q29" i="70"/>
  <c r="Q17" i="70"/>
  <c r="Q13" i="70"/>
  <c r="Q23" i="70"/>
  <c r="Q20" i="70"/>
  <c r="Q32" i="70"/>
  <c r="Q26" i="70"/>
  <c r="Q15" i="70"/>
  <c r="Q19" i="70"/>
  <c r="Q14" i="70"/>
  <c r="G26" i="97"/>
  <c r="Q26" i="97"/>
  <c r="M26" i="97"/>
  <c r="I26" i="97"/>
  <c r="K26" i="97"/>
  <c r="Q30" i="48"/>
  <c r="T24" i="103"/>
  <c r="D31" i="155"/>
  <c r="J31" i="155" s="1"/>
  <c r="P27" i="105"/>
  <c r="Q27" i="105" s="1"/>
  <c r="Y30" i="105"/>
  <c r="Z30" i="105" s="1"/>
  <c r="AT14" i="105" s="1"/>
  <c r="F30" i="94"/>
  <c r="D32" i="107"/>
  <c r="E12" i="3"/>
  <c r="J29" i="53"/>
  <c r="J30" i="95"/>
  <c r="P22" i="105"/>
  <c r="Q22" i="105" s="1"/>
  <c r="V13" i="98"/>
  <c r="S30" i="48"/>
  <c r="Q23" i="94"/>
  <c r="D29" i="53"/>
  <c r="E25" i="53" s="1"/>
  <c r="AC13" i="147"/>
  <c r="J29" i="52"/>
  <c r="F22" i="137"/>
  <c r="E17" i="140"/>
  <c r="D14" i="147"/>
  <c r="K23" i="95"/>
  <c r="I27" i="107"/>
  <c r="G23" i="95"/>
  <c r="D19" i="148"/>
  <c r="F19" i="148" s="1"/>
  <c r="D17" i="147"/>
  <c r="P26" i="105"/>
  <c r="Q26" i="105" s="1"/>
  <c r="D24" i="148"/>
  <c r="D12" i="148"/>
  <c r="K20" i="107"/>
  <c r="L20" i="107" s="1"/>
  <c r="X31" i="147"/>
  <c r="AC31" i="147" s="1"/>
  <c r="F23" i="134"/>
  <c r="R16" i="10"/>
  <c r="F28" i="134"/>
  <c r="X25" i="10"/>
  <c r="AC27" i="142"/>
  <c r="M17" i="94"/>
  <c r="D29" i="57"/>
  <c r="AA12" i="125"/>
  <c r="D16" i="147"/>
  <c r="H16" i="147" s="1"/>
  <c r="U12" i="34"/>
  <c r="J29" i="57"/>
  <c r="F30" i="95"/>
  <c r="AC22" i="144"/>
  <c r="H24" i="137"/>
  <c r="I13" i="141"/>
  <c r="O15" i="125"/>
  <c r="H14" i="148"/>
  <c r="D30" i="95"/>
  <c r="J31" i="148"/>
  <c r="M31" i="148" s="1"/>
  <c r="I25" i="84"/>
  <c r="F24" i="137"/>
  <c r="AC19" i="144"/>
  <c r="M30" i="48"/>
  <c r="O30" i="48"/>
  <c r="G30" i="48"/>
  <c r="H12" i="145"/>
  <c r="H20" i="148"/>
  <c r="L25" i="107"/>
  <c r="Y10" i="34"/>
  <c r="F16" i="107"/>
  <c r="F14" i="148"/>
  <c r="E11" i="3"/>
  <c r="E21" i="3"/>
  <c r="F29" i="107"/>
  <c r="D29" i="52"/>
  <c r="E17" i="52" s="1"/>
  <c r="N10" i="94"/>
  <c r="I10" i="94" s="1"/>
  <c r="N13" i="97"/>
  <c r="I13" i="97" s="1"/>
  <c r="AC31" i="139"/>
  <c r="X18" i="10"/>
  <c r="Z14" i="92"/>
  <c r="P30" i="101"/>
  <c r="Q30" i="101" s="1"/>
  <c r="V18" i="98"/>
  <c r="H16" i="137"/>
  <c r="G13" i="96"/>
  <c r="M13" i="96"/>
  <c r="K13" i="96"/>
  <c r="L26" i="107"/>
  <c r="I26" i="107"/>
  <c r="Q21" i="96"/>
  <c r="I21" i="96"/>
  <c r="W14" i="98"/>
  <c r="W13" i="98"/>
  <c r="AT19" i="105"/>
  <c r="M29" i="52"/>
  <c r="Q17" i="96"/>
  <c r="K17" i="96"/>
  <c r="I17" i="96"/>
  <c r="M17" i="96"/>
  <c r="Z18" i="92"/>
  <c r="M16" i="96"/>
  <c r="I18" i="95"/>
  <c r="K23" i="96"/>
  <c r="I12" i="97"/>
  <c r="H26" i="142"/>
  <c r="K17" i="107"/>
  <c r="L17" i="107" s="1"/>
  <c r="AA18" i="79"/>
  <c r="F26" i="107"/>
  <c r="E20" i="3"/>
  <c r="F12" i="139"/>
  <c r="O29" i="56"/>
  <c r="I23" i="84"/>
  <c r="F16" i="134"/>
  <c r="AC12" i="148"/>
  <c r="T29" i="55"/>
  <c r="AD19" i="68"/>
  <c r="H16" i="134"/>
  <c r="R26" i="10"/>
  <c r="I16" i="152"/>
  <c r="H18" i="137"/>
  <c r="H14" i="137"/>
  <c r="AC21" i="142"/>
  <c r="D23" i="145"/>
  <c r="K13" i="108"/>
  <c r="F18" i="137"/>
  <c r="H29" i="139"/>
  <c r="AC13" i="142"/>
  <c r="R19" i="10"/>
  <c r="F13" i="137"/>
  <c r="F16" i="68"/>
  <c r="O31" i="143"/>
  <c r="N23" i="43"/>
  <c r="K16" i="96"/>
  <c r="I13" i="108"/>
  <c r="H27" i="145"/>
  <c r="AB19" i="152"/>
  <c r="I15" i="125"/>
  <c r="Y19" i="34"/>
  <c r="D31" i="136"/>
  <c r="E31" i="136" s="1"/>
  <c r="AC15" i="79"/>
  <c r="I15" i="79" s="1"/>
  <c r="P12" i="103"/>
  <c r="Q12" i="103" s="1"/>
  <c r="D15" i="148"/>
  <c r="H19" i="134"/>
  <c r="AC26" i="148"/>
  <c r="F17" i="137"/>
  <c r="N11" i="95"/>
  <c r="H15" i="139"/>
  <c r="D17" i="144"/>
  <c r="H21" i="137"/>
  <c r="AC20" i="144"/>
  <c r="E32" i="107"/>
  <c r="P25" i="105"/>
  <c r="Q25" i="105" s="1"/>
  <c r="AC12" i="146"/>
  <c r="H13" i="139"/>
  <c r="H28" i="134"/>
  <c r="D29" i="55"/>
  <c r="V30" i="34"/>
  <c r="G30" i="34" s="1"/>
  <c r="W14" i="34"/>
  <c r="E16" i="3"/>
  <c r="I18" i="84"/>
  <c r="AC24" i="147"/>
  <c r="X17" i="10"/>
  <c r="AC28" i="142"/>
  <c r="W24" i="34"/>
  <c r="O29" i="52"/>
  <c r="U27" i="34"/>
  <c r="I14" i="84"/>
  <c r="H12" i="139"/>
  <c r="H23" i="137"/>
  <c r="AC31" i="137"/>
  <c r="R15" i="10"/>
  <c r="F23" i="137"/>
  <c r="H22" i="137"/>
  <c r="AA14" i="79"/>
  <c r="AD18" i="79"/>
  <c r="E18" i="3"/>
  <c r="E23" i="3"/>
  <c r="F21" i="134"/>
  <c r="AD12" i="68"/>
  <c r="V31" i="134"/>
  <c r="AC17" i="144"/>
  <c r="I16" i="108"/>
  <c r="E20" i="53"/>
  <c r="V30" i="47"/>
  <c r="U30" i="47" s="1"/>
  <c r="F12" i="148"/>
  <c r="M29" i="53"/>
  <c r="D23" i="148"/>
  <c r="H23" i="148" s="1"/>
  <c r="L29" i="107"/>
  <c r="T29" i="56"/>
  <c r="U26" i="34"/>
  <c r="AC28" i="148"/>
  <c r="T29" i="53"/>
  <c r="AC22" i="147"/>
  <c r="K23" i="68"/>
  <c r="X11" i="10"/>
  <c r="AC29" i="144"/>
  <c r="AC16" i="148"/>
  <c r="X20" i="10"/>
  <c r="AC28" i="144"/>
  <c r="M23" i="95"/>
  <c r="AN13" i="103"/>
  <c r="D31" i="36"/>
  <c r="E23" i="152"/>
  <c r="X18" i="152"/>
  <c r="V31" i="143"/>
  <c r="I11" i="108"/>
  <c r="N22" i="43"/>
  <c r="I16" i="141"/>
  <c r="I21" i="141"/>
  <c r="K26" i="96"/>
  <c r="W13" i="92"/>
  <c r="F24" i="143"/>
  <c r="M22" i="108"/>
  <c r="AT20" i="105"/>
  <c r="M14" i="94"/>
  <c r="V17" i="98"/>
  <c r="E20" i="56"/>
  <c r="F20" i="143"/>
  <c r="F27" i="148"/>
  <c r="M30" i="47"/>
  <c r="O23" i="152"/>
  <c r="W17" i="98"/>
  <c r="AD13" i="68"/>
  <c r="Z15" i="92"/>
  <c r="M19" i="95"/>
  <c r="H26" i="148"/>
  <c r="K23" i="141"/>
  <c r="I26" i="94"/>
  <c r="I16" i="96"/>
  <c r="AA13" i="152"/>
  <c r="F16" i="144"/>
  <c r="R31" i="134"/>
  <c r="AN25" i="103"/>
  <c r="K18" i="95"/>
  <c r="M18" i="95"/>
  <c r="K20" i="95"/>
  <c r="H25" i="145"/>
  <c r="H12" i="148"/>
  <c r="AT16" i="103"/>
  <c r="E23" i="57"/>
  <c r="H29" i="144"/>
  <c r="D19" i="45"/>
  <c r="O26" i="97"/>
  <c r="L21" i="68"/>
  <c r="Z13" i="152"/>
  <c r="K17" i="97"/>
  <c r="E16" i="57"/>
  <c r="F31" i="134"/>
  <c r="N20" i="43"/>
  <c r="AA14" i="152"/>
  <c r="F24" i="148"/>
  <c r="M26" i="94"/>
  <c r="N21" i="43"/>
  <c r="AC19" i="152"/>
  <c r="H30" i="45"/>
  <c r="H18" i="148"/>
  <c r="H12" i="147"/>
  <c r="I20" i="97"/>
  <c r="H29" i="147"/>
  <c r="I20" i="108"/>
  <c r="W13" i="152"/>
  <c r="X21" i="68"/>
  <c r="E23" i="52"/>
  <c r="E27" i="52"/>
  <c r="H27" i="148"/>
  <c r="M20" i="108"/>
  <c r="O21" i="68"/>
  <c r="M14" i="95"/>
  <c r="H22" i="145"/>
  <c r="AC14" i="98"/>
  <c r="U21" i="68"/>
  <c r="X17" i="98"/>
  <c r="X20" i="92"/>
  <c r="E18" i="52"/>
  <c r="E15" i="52"/>
  <c r="H13" i="145"/>
  <c r="W14" i="152"/>
  <c r="I17" i="107"/>
  <c r="X13" i="92"/>
  <c r="F12" i="145"/>
  <c r="E25" i="52"/>
  <c r="AA21" i="68"/>
  <c r="E26" i="52"/>
  <c r="E22" i="52"/>
  <c r="N15" i="102"/>
  <c r="M15" i="96"/>
  <c r="I12" i="108"/>
  <c r="K15" i="95"/>
  <c r="E23" i="54"/>
  <c r="N16" i="43"/>
  <c r="R29" i="56"/>
  <c r="H31" i="137"/>
  <c r="M25" i="95"/>
  <c r="F26" i="145"/>
  <c r="H26" i="145"/>
  <c r="E20" i="50"/>
  <c r="K12" i="94"/>
  <c r="I26" i="95"/>
  <c r="H16" i="148"/>
  <c r="E21" i="50"/>
  <c r="K25" i="97"/>
  <c r="M18" i="97"/>
  <c r="H14" i="145"/>
  <c r="K16" i="94"/>
  <c r="H15" i="143"/>
  <c r="M18" i="96"/>
  <c r="AA15" i="92"/>
  <c r="I23" i="96"/>
  <c r="H29" i="143"/>
  <c r="E24" i="56"/>
  <c r="AA14" i="92"/>
  <c r="O15" i="79"/>
  <c r="AA15" i="79"/>
  <c r="H20" i="145"/>
  <c r="M27" i="108"/>
  <c r="F17" i="146"/>
  <c r="Y18" i="152"/>
  <c r="F29" i="142"/>
  <c r="M21" i="98"/>
  <c r="I21" i="68"/>
  <c r="M19" i="36"/>
  <c r="I18" i="107"/>
  <c r="M28" i="36"/>
  <c r="M11" i="36"/>
  <c r="AH19" i="104"/>
  <c r="G11" i="97"/>
  <c r="I18" i="108"/>
  <c r="F26" i="143"/>
  <c r="X15" i="79"/>
  <c r="E16" i="52"/>
  <c r="W16" i="98"/>
  <c r="F28" i="147"/>
  <c r="Y13" i="92"/>
  <c r="AA13" i="92"/>
  <c r="Z18" i="98"/>
  <c r="R15" i="79"/>
  <c r="F20" i="148"/>
  <c r="K20" i="148"/>
  <c r="F22" i="142"/>
  <c r="AT28" i="105"/>
  <c r="G25" i="96"/>
  <c r="F22" i="144"/>
  <c r="F29" i="147"/>
  <c r="F12" i="147"/>
  <c r="G21" i="96"/>
  <c r="X17" i="92"/>
  <c r="Q21" i="98"/>
  <c r="F27" i="145"/>
  <c r="M23" i="92"/>
  <c r="G26" i="141"/>
  <c r="AA31" i="142"/>
  <c r="K11" i="141"/>
  <c r="K22" i="94"/>
  <c r="D29" i="45"/>
  <c r="M29" i="56"/>
  <c r="R21" i="68"/>
  <c r="F15" i="143"/>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N19" i="103"/>
  <c r="AT30" i="104"/>
  <c r="E26" i="56"/>
  <c r="E28" i="56"/>
  <c r="E19" i="56"/>
  <c r="E17" i="56"/>
  <c r="E12" i="56"/>
  <c r="E15" i="56"/>
  <c r="E18" i="56"/>
  <c r="E13" i="56"/>
  <c r="E11" i="50"/>
  <c r="E16" i="50"/>
  <c r="D21" i="45"/>
  <c r="D20" i="45"/>
  <c r="D27" i="45"/>
  <c r="D14" i="45"/>
  <c r="P30" i="45"/>
  <c r="D23" i="45"/>
  <c r="L30" i="45"/>
  <c r="D12" i="45"/>
  <c r="Z12" i="98"/>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AN30" i="105"/>
  <c r="K31" i="134"/>
  <c r="E11" i="56"/>
  <c r="E25" i="55"/>
  <c r="E22" i="55"/>
  <c r="E26" i="55"/>
  <c r="E23" i="55"/>
  <c r="R29" i="55"/>
  <c r="E14" i="55"/>
  <c r="E11" i="52"/>
  <c r="H29" i="52"/>
  <c r="D24" i="45"/>
  <c r="X14" i="98"/>
  <c r="K18" i="148"/>
  <c r="F18" i="148"/>
  <c r="F21" i="147"/>
  <c r="H24" i="147"/>
  <c r="H23" i="147"/>
  <c r="K26" i="147"/>
  <c r="K24" i="147"/>
  <c r="H17" i="147"/>
  <c r="H19" i="147"/>
  <c r="F23" i="147"/>
  <c r="K26" i="146"/>
  <c r="F13" i="146"/>
  <c r="K23" i="146"/>
  <c r="G21" i="97"/>
  <c r="G22" i="97"/>
  <c r="K19" i="97"/>
  <c r="G24" i="97"/>
  <c r="M20" i="97"/>
  <c r="G10" i="95"/>
  <c r="O10" i="95" s="1"/>
  <c r="K22" i="95"/>
  <c r="G19" i="95"/>
  <c r="G20" i="95"/>
  <c r="W19" i="34"/>
  <c r="K19" i="94"/>
  <c r="I19" i="94"/>
  <c r="G18" i="94"/>
  <c r="M16" i="9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M18" i="36"/>
  <c r="F22" i="146"/>
  <c r="M29" i="57"/>
  <c r="K12" i="144"/>
  <c r="G27" i="95"/>
  <c r="G15" i="95"/>
  <c r="AT24" i="103"/>
  <c r="M20" i="95"/>
  <c r="K22" i="147"/>
  <c r="I19" i="141"/>
  <c r="AT26" i="105"/>
  <c r="F25" i="145"/>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27" i="51"/>
  <c r="I17" i="97"/>
  <c r="AD13" i="125"/>
  <c r="E22" i="51"/>
  <c r="F13" i="148"/>
  <c r="G19" i="97"/>
  <c r="AN12" i="103"/>
  <c r="F22" i="147"/>
  <c r="Z17" i="152"/>
  <c r="AD16" i="79"/>
  <c r="AD14" i="79"/>
  <c r="G23" i="96"/>
  <c r="K16" i="144"/>
  <c r="K20" i="143"/>
  <c r="G18" i="96"/>
  <c r="E28" i="52"/>
  <c r="U15" i="79"/>
  <c r="G27" i="141"/>
  <c r="O27" i="141" s="1"/>
  <c r="K17" i="145"/>
  <c r="F28" i="144"/>
  <c r="AN20" i="105"/>
  <c r="M19" i="108"/>
  <c r="E11" i="51"/>
  <c r="W17" i="34"/>
  <c r="AH27" i="103"/>
  <c r="G17" i="95"/>
  <c r="I11" i="94"/>
  <c r="AN12" i="104"/>
  <c r="G27" i="96"/>
  <c r="U29" i="10"/>
  <c r="AA18" i="92"/>
  <c r="AA17" i="92"/>
  <c r="F21" i="144"/>
  <c r="H18" i="142"/>
  <c r="D22" i="45"/>
  <c r="F21" i="143"/>
  <c r="K19" i="148"/>
  <c r="E17" i="55"/>
  <c r="E11" i="55"/>
  <c r="I27" i="95"/>
  <c r="E25" i="57"/>
  <c r="K29" i="145"/>
  <c r="N14" i="43"/>
  <c r="K18" i="145"/>
  <c r="Y17" i="92"/>
  <c r="I21" i="97"/>
  <c r="F17" i="148"/>
  <c r="F25" i="143"/>
  <c r="H19" i="143"/>
  <c r="G14" i="96"/>
  <c r="K18" i="142"/>
  <c r="AN14" i="103"/>
  <c r="E26" i="57"/>
  <c r="K14" i="145"/>
  <c r="G22" i="108"/>
  <c r="AT28" i="103"/>
  <c r="E15" i="55"/>
  <c r="M29" i="55"/>
  <c r="O21" i="108"/>
  <c r="K26" i="142"/>
  <c r="G16" i="14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M24" i="36"/>
  <c r="G25" i="95"/>
  <c r="K28" i="146"/>
  <c r="H21" i="146"/>
  <c r="AH21" i="105"/>
  <c r="H13" i="148"/>
  <c r="M11" i="94"/>
  <c r="G11" i="108"/>
  <c r="F29" i="144"/>
  <c r="F14" i="145"/>
  <c r="K27" i="95"/>
  <c r="K18" i="94"/>
  <c r="E29" i="102"/>
  <c r="I22" i="107"/>
  <c r="E18" i="55"/>
  <c r="X12" i="92"/>
  <c r="AD17" i="68"/>
  <c r="K16" i="143"/>
  <c r="G23" i="141"/>
  <c r="O23" i="141" s="1"/>
  <c r="AD15" i="68"/>
  <c r="G23" i="97"/>
  <c r="G21" i="95"/>
  <c r="AN20" i="104"/>
  <c r="K20" i="146"/>
  <c r="H24" i="146"/>
  <c r="K27" i="146"/>
  <c r="G15" i="97"/>
  <c r="K15" i="96"/>
  <c r="K14" i="97"/>
  <c r="K20" i="144"/>
  <c r="K31" i="137"/>
  <c r="K26" i="144"/>
  <c r="E26" i="51"/>
  <c r="AD12" i="125"/>
  <c r="K16" i="148"/>
  <c r="H25" i="147"/>
  <c r="I16" i="94"/>
  <c r="AT18" i="103"/>
  <c r="W12" i="34"/>
  <c r="G21" i="98"/>
  <c r="M21" i="36"/>
  <c r="N26" i="43"/>
  <c r="M12" i="36"/>
  <c r="M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7" i="111"/>
  <c r="N27" i="111"/>
  <c r="L27" i="111"/>
  <c r="F27" i="111"/>
  <c r="H27" i="111"/>
  <c r="J27" i="111"/>
  <c r="N30" i="97"/>
  <c r="Q30" i="97" s="1"/>
  <c r="G13" i="94"/>
  <c r="H29" i="142"/>
  <c r="N18" i="102"/>
  <c r="K12" i="146"/>
  <c r="AA16" i="98"/>
  <c r="G19" i="96"/>
  <c r="M13" i="95"/>
  <c r="Y12" i="92"/>
  <c r="K23" i="92"/>
  <c r="AT11" i="104"/>
  <c r="K17" i="141"/>
  <c r="O30" i="49"/>
  <c r="G15" i="108"/>
  <c r="AB13" i="92"/>
  <c r="F25" i="142"/>
  <c r="G11" i="94"/>
  <c r="I25" i="141"/>
  <c r="AA17" i="152"/>
  <c r="F27" i="143"/>
  <c r="AB18" i="92"/>
  <c r="I18" i="97"/>
  <c r="E25" i="51"/>
  <c r="N15" i="43"/>
  <c r="E20" i="51"/>
  <c r="M15" i="36"/>
  <c r="AC18" i="92"/>
  <c r="E26" i="54"/>
  <c r="K21" i="146"/>
  <c r="M27" i="96"/>
  <c r="AH16" i="104"/>
  <c r="F19" i="145"/>
  <c r="G14" i="95"/>
  <c r="Q14" i="95"/>
  <c r="F31" i="139"/>
  <c r="AN26" i="105"/>
  <c r="H29" i="56"/>
  <c r="E29" i="56"/>
  <c r="K25" i="96"/>
  <c r="AT20" i="104"/>
  <c r="G12" i="96"/>
  <c r="E14" i="56"/>
  <c r="I21" i="95"/>
  <c r="AB12" i="98"/>
  <c r="W15" i="92"/>
  <c r="G23" i="92"/>
  <c r="M27" i="36"/>
  <c r="I28" i="107"/>
  <c r="W12" i="152"/>
  <c r="M25" i="36"/>
  <c r="E16" i="56"/>
  <c r="E12" i="50"/>
  <c r="F20" i="142"/>
  <c r="AN13" i="105"/>
  <c r="P30" i="104"/>
  <c r="Q30" i="104" s="1"/>
  <c r="Q11" i="104"/>
  <c r="M23" i="36"/>
  <c r="M19" i="97"/>
  <c r="AT27" i="105"/>
  <c r="AT25" i="105"/>
  <c r="K27" i="96"/>
  <c r="M15" i="95"/>
  <c r="AT13" i="103"/>
  <c r="K14" i="143"/>
  <c r="V15" i="92"/>
  <c r="M12" i="96"/>
  <c r="H18" i="145"/>
  <c r="AH27" i="105"/>
  <c r="K30" i="48"/>
  <c r="Y30" i="48"/>
  <c r="L29" i="10"/>
  <c r="AN16" i="104"/>
  <c r="M26" i="95"/>
  <c r="N30" i="95"/>
  <c r="Q30" i="95" s="1"/>
  <c r="H13" i="142"/>
  <c r="D28" i="45"/>
  <c r="H14" i="142"/>
  <c r="G27" i="97"/>
  <c r="G22" i="141"/>
  <c r="K28" i="144"/>
  <c r="K17" i="146"/>
  <c r="G24" i="95"/>
  <c r="K16" i="142"/>
  <c r="K14" i="146"/>
  <c r="G22" i="95"/>
  <c r="Q22" i="95"/>
  <c r="E28" i="54"/>
  <c r="E22" i="54"/>
  <c r="I27" i="94"/>
  <c r="K14" i="144"/>
  <c r="G12" i="141"/>
  <c r="N14" i="102"/>
  <c r="H12" i="144"/>
  <c r="E29" i="10"/>
  <c r="M24" i="95"/>
  <c r="G12" i="108"/>
  <c r="E24" i="51"/>
  <c r="N19" i="102"/>
  <c r="H29" i="145"/>
  <c r="AN27" i="105"/>
  <c r="E25" i="50"/>
  <c r="G18" i="141"/>
  <c r="K31" i="139"/>
  <c r="M24" i="94"/>
  <c r="R29" i="10"/>
  <c r="M27" i="94"/>
  <c r="H22" i="146"/>
  <c r="AT19" i="104"/>
  <c r="T31" i="147"/>
  <c r="N27" i="43"/>
  <c r="E19" i="57"/>
  <c r="E17" i="50"/>
  <c r="K25" i="144"/>
  <c r="F31" i="137"/>
  <c r="M29" i="54"/>
  <c r="E28" i="51"/>
  <c r="H19" i="145"/>
  <c r="AN30" i="103"/>
  <c r="H27" i="142"/>
  <c r="AH12" i="104"/>
  <c r="I22" i="97"/>
  <c r="I27" i="96"/>
  <c r="L16" i="68"/>
  <c r="AC23" i="68"/>
  <c r="O23" i="68" s="1"/>
  <c r="I15" i="96"/>
  <c r="K13" i="142"/>
  <c r="R19" i="79"/>
  <c r="H27" i="143"/>
  <c r="AH30" i="104"/>
  <c r="I19" i="95"/>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AH22" i="105"/>
  <c r="AC31" i="145"/>
  <c r="D31" i="146"/>
  <c r="Y31" i="146" s="1"/>
  <c r="H15" i="146"/>
  <c r="AH19" i="105"/>
  <c r="M22" i="97"/>
  <c r="G12" i="95"/>
  <c r="Q12" i="95"/>
  <c r="AT25" i="104"/>
  <c r="E18" i="51"/>
  <c r="E18" i="57"/>
  <c r="F16" i="146"/>
  <c r="E19" i="51"/>
  <c r="I20" i="141"/>
  <c r="I25" i="106"/>
  <c r="K30" i="49"/>
  <c r="AC13" i="152"/>
  <c r="S23" i="152"/>
  <c r="K23" i="152"/>
  <c r="K23" i="94"/>
  <c r="Y12" i="98"/>
  <c r="AA31" i="148"/>
  <c r="F14" i="147"/>
  <c r="AN21" i="104"/>
  <c r="M14" i="97"/>
  <c r="N23" i="102"/>
  <c r="K25" i="95"/>
  <c r="AH15" i="104"/>
  <c r="E13" i="50"/>
  <c r="I14" i="96"/>
  <c r="K18" i="97"/>
  <c r="M13" i="36"/>
  <c r="F13" i="142"/>
  <c r="M17" i="108"/>
  <c r="AN27" i="103"/>
  <c r="F18" i="147"/>
  <c r="I16" i="68"/>
  <c r="E22" i="56"/>
  <c r="AH23" i="105"/>
  <c r="AT17" i="104"/>
  <c r="E27" i="56"/>
  <c r="O23" i="96"/>
  <c r="X29" i="10"/>
  <c r="F24" i="145"/>
  <c r="AC14" i="152"/>
  <c r="I14" i="108"/>
  <c r="Y20" i="92"/>
  <c r="AD12" i="79"/>
  <c r="AN20" i="103"/>
  <c r="I15" i="97"/>
  <c r="M26" i="36"/>
  <c r="AT26" i="104"/>
  <c r="AT24" i="105"/>
  <c r="AT11" i="105"/>
  <c r="F21" i="145"/>
  <c r="E31" i="84"/>
  <c r="H19" i="142"/>
  <c r="F32" i="107"/>
  <c r="H15" i="147"/>
  <c r="AN18" i="103"/>
  <c r="M21" i="97"/>
  <c r="F27" i="144"/>
  <c r="E13" i="54"/>
  <c r="I13" i="96"/>
  <c r="O13" i="96" s="1"/>
  <c r="Q13" i="96"/>
  <c r="W19" i="92"/>
  <c r="K27" i="97"/>
  <c r="AD20" i="68"/>
  <c r="E16" i="55"/>
  <c r="AH22" i="104"/>
  <c r="H27" i="112"/>
  <c r="D27" i="112"/>
  <c r="J27" i="112"/>
  <c r="N27" i="112"/>
  <c r="F27" i="112"/>
  <c r="L27" i="112"/>
  <c r="I15" i="94"/>
  <c r="E22" i="50"/>
  <c r="AH20" i="104"/>
  <c r="E17" i="54"/>
  <c r="Y19" i="152"/>
  <c r="F18" i="144"/>
  <c r="O18" i="96"/>
  <c r="E13" i="57"/>
  <c r="P27"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H25" i="144"/>
  <c r="AC13" i="92"/>
  <c r="K11" i="108"/>
  <c r="AN15" i="104"/>
  <c r="H31" i="134"/>
  <c r="M23" i="94"/>
  <c r="E23" i="50"/>
  <c r="AN25" i="105"/>
  <c r="N12" i="43"/>
  <c r="I27" i="106"/>
  <c r="N16" i="102"/>
  <c r="M21" i="96"/>
  <c r="M19" i="94"/>
  <c r="K25" i="146"/>
  <c r="D13" i="45"/>
  <c r="D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Q30" i="49"/>
  <c r="Y30" i="49"/>
  <c r="C31" i="106"/>
  <c r="I13" i="106"/>
  <c r="E18" i="54"/>
  <c r="I24" i="96"/>
  <c r="W22" i="34"/>
  <c r="K22" i="97"/>
  <c r="O23" i="95"/>
  <c r="E17" i="51"/>
  <c r="AD13" i="79"/>
  <c r="M27" i="97"/>
  <c r="AH11" i="105"/>
  <c r="R31" i="139"/>
  <c r="H17" i="146"/>
  <c r="AH27" i="104"/>
  <c r="M14" i="36"/>
  <c r="AH20" i="105"/>
  <c r="AB17" i="98"/>
  <c r="I19" i="107"/>
  <c r="M21" i="94"/>
  <c r="AN22" i="105"/>
  <c r="E20" i="57"/>
  <c r="F17" i="147"/>
  <c r="P27" i="111"/>
  <c r="R16" i="68"/>
  <c r="W16" i="34"/>
  <c r="N19" i="43"/>
  <c r="AH21" i="104"/>
  <c r="AA19" i="152"/>
  <c r="AH15" i="105"/>
  <c r="K21" i="96"/>
  <c r="AN22" i="104"/>
  <c r="I24" i="97"/>
  <c r="AT16" i="105"/>
  <c r="AN21" i="105"/>
  <c r="O21" i="141"/>
  <c r="AA14" i="98"/>
  <c r="O21" i="98"/>
  <c r="H23" i="144"/>
  <c r="W18" i="92"/>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AH13" i="105"/>
  <c r="K19" i="144"/>
  <c r="AN14" i="104"/>
  <c r="H22" i="148"/>
  <c r="N17" i="43"/>
  <c r="AD14" i="68"/>
  <c r="I19" i="79"/>
  <c r="I14" i="141"/>
  <c r="H24" i="145"/>
  <c r="L15" i="79"/>
  <c r="AC21" i="79"/>
  <c r="I21" i="79" s="1"/>
  <c r="AD18" i="68"/>
  <c r="H12" i="142"/>
  <c r="AT23" i="105"/>
  <c r="I19" i="106"/>
  <c r="F15" i="79"/>
  <c r="AA12" i="98"/>
  <c r="Z19" i="92"/>
  <c r="K24" i="95"/>
  <c r="E23" i="56"/>
  <c r="I14" i="97"/>
  <c r="M16" i="36"/>
  <c r="D15" i="45"/>
  <c r="AH28" i="105"/>
  <c r="K26" i="108"/>
  <c r="G24" i="96"/>
  <c r="M11" i="97"/>
  <c r="AB12" i="92"/>
  <c r="Q23" i="92"/>
  <c r="I21" i="106"/>
  <c r="I25" i="97"/>
  <c r="Q25" i="97"/>
  <c r="AT28" i="104"/>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G16" i="96"/>
  <c r="O16" i="96" s="1"/>
  <c r="AT21" i="105"/>
  <c r="D18" i="45"/>
  <c r="M11" i="96"/>
  <c r="E21" i="98"/>
  <c r="AH17" i="104"/>
  <c r="H20" i="143"/>
  <c r="K21" i="147"/>
  <c r="G18" i="95"/>
  <c r="O18" i="95" s="1"/>
  <c r="E21" i="55"/>
  <c r="Y14" i="98"/>
  <c r="AT18" i="105"/>
  <c r="L15" i="125"/>
  <c r="D16" i="45"/>
  <c r="H24" i="144"/>
  <c r="K26" i="141"/>
  <c r="O26" i="141" s="1"/>
  <c r="E24" i="54"/>
  <c r="M15" i="94"/>
  <c r="AA31" i="145"/>
  <c r="AT18" i="104"/>
  <c r="K17" i="108"/>
  <c r="K27" i="144"/>
  <c r="AN28" i="104"/>
  <c r="S30" i="49"/>
  <c r="G22" i="96"/>
  <c r="K16" i="97"/>
  <c r="E27" i="50"/>
  <c r="H23" i="142"/>
  <c r="F14" i="146"/>
  <c r="M12" i="108"/>
  <c r="G16" i="97"/>
  <c r="H23" i="143"/>
  <c r="AT16" i="104"/>
  <c r="N10" i="102"/>
  <c r="F23" i="143"/>
  <c r="AH17" i="103"/>
  <c r="H26" i="146"/>
  <c r="M31" i="146"/>
  <c r="AN11" i="105"/>
  <c r="G20" i="97"/>
  <c r="K18" i="144"/>
  <c r="AC31" i="144"/>
  <c r="K18" i="143"/>
  <c r="AH18" i="104"/>
  <c r="F18" i="146"/>
  <c r="G23" i="94"/>
  <c r="G14" i="94"/>
  <c r="K13" i="94"/>
  <c r="H18" i="146"/>
  <c r="AC17" i="152"/>
  <c r="AN15" i="103"/>
  <c r="F25" i="144"/>
  <c r="E11" i="57"/>
  <c r="K12" i="143"/>
  <c r="AA18" i="152"/>
  <c r="K15" i="147"/>
  <c r="M23" i="108"/>
  <c r="AB19" i="92"/>
  <c r="G19" i="141"/>
  <c r="O19" i="141" s="1"/>
  <c r="AA19" i="79"/>
  <c r="AT23" i="103"/>
  <c r="Z12" i="92"/>
  <c r="H26" i="144"/>
  <c r="AT11" i="103"/>
  <c r="M22" i="36"/>
  <c r="K19" i="108"/>
  <c r="I12" i="95"/>
  <c r="G18" i="97"/>
  <c r="Z12" i="152"/>
  <c r="AC31" i="143"/>
  <c r="AA18" i="98"/>
  <c r="M13" i="94"/>
  <c r="H21" i="143"/>
  <c r="I12" i="94"/>
  <c r="K21" i="94"/>
  <c r="V17" i="92"/>
  <c r="K27" i="145"/>
  <c r="M20" i="36"/>
  <c r="K24" i="108"/>
  <c r="AN28" i="103"/>
  <c r="AT22" i="105"/>
  <c r="K13" i="143"/>
  <c r="F16" i="143"/>
  <c r="Y15" i="92"/>
  <c r="AT12" i="105"/>
  <c r="I20" i="95"/>
  <c r="O20" i="95" s="1"/>
  <c r="AN15" i="105"/>
  <c r="H21" i="145"/>
  <c r="AN17" i="105"/>
  <c r="W10" i="34"/>
  <c r="I19" i="96"/>
  <c r="I15" i="106"/>
  <c r="F22" i="148"/>
  <c r="M10" i="94"/>
  <c r="Q10" i="94"/>
  <c r="M24" i="96"/>
  <c r="G17" i="97"/>
  <c r="O17" i="97" s="1"/>
  <c r="Q17" i="97"/>
  <c r="AC19" i="92"/>
  <c r="AT14" i="104"/>
  <c r="K20" i="94"/>
  <c r="I20" i="94"/>
  <c r="Q20" i="94"/>
  <c r="N20" i="102"/>
  <c r="AH23" i="103"/>
  <c r="M16" i="97"/>
  <c r="I22" i="96"/>
  <c r="M23" i="97"/>
  <c r="AN26" i="103"/>
  <c r="E22" i="57"/>
  <c r="I16" i="97"/>
  <c r="H18" i="144"/>
  <c r="AN25" i="104"/>
  <c r="M22" i="95"/>
  <c r="AH12" i="105"/>
  <c r="AH17" i="105"/>
  <c r="N22" i="102"/>
  <c r="AH13" i="104"/>
  <c r="AB13" i="98"/>
  <c r="N11" i="102"/>
  <c r="O13" i="108"/>
  <c r="I16" i="95"/>
  <c r="F13" i="145"/>
  <c r="E12" i="57"/>
  <c r="I21" i="107"/>
  <c r="I15" i="141"/>
  <c r="O15" i="141" s="1"/>
  <c r="H26" i="143"/>
  <c r="M16" i="108"/>
  <c r="T31" i="146"/>
  <c r="D27" i="109"/>
  <c r="L27" i="109"/>
  <c r="H27" i="109"/>
  <c r="J27" i="109"/>
  <c r="N27" i="109"/>
  <c r="F27" i="109"/>
  <c r="R29" i="50"/>
  <c r="E29" i="50"/>
  <c r="I14" i="106"/>
  <c r="M10" i="97"/>
  <c r="I30" i="49"/>
  <c r="F23" i="142"/>
  <c r="E20" i="54"/>
  <c r="F18" i="145"/>
  <c r="H16" i="146"/>
  <c r="AT23" i="104"/>
  <c r="N12" i="102"/>
  <c r="F12" i="146"/>
  <c r="AN11" i="104"/>
  <c r="G15" i="94"/>
  <c r="H20" i="147"/>
  <c r="E14" i="54"/>
  <c r="G10" i="96"/>
  <c r="Q10" i="96"/>
  <c r="E17" i="57"/>
  <c r="M26" i="96"/>
  <c r="I24" i="95"/>
  <c r="I10" i="97"/>
  <c r="F26" i="146"/>
  <c r="H31" i="147"/>
  <c r="K11" i="97"/>
  <c r="W15" i="34"/>
  <c r="K10" i="97"/>
  <c r="K23" i="97"/>
  <c r="H29" i="50"/>
  <c r="F24" i="146"/>
  <c r="AN27" i="104"/>
  <c r="K11" i="96"/>
  <c r="Q11" i="96"/>
  <c r="P27" i="110"/>
  <c r="H27" i="110"/>
  <c r="J27" i="110"/>
  <c r="N27" i="110"/>
  <c r="F27" i="110"/>
  <c r="L27" i="110"/>
  <c r="D27" i="110"/>
  <c r="E21" i="57"/>
  <c r="E19" i="54"/>
  <c r="G10" i="97"/>
  <c r="M25" i="96"/>
  <c r="F26" i="147"/>
  <c r="AC12" i="92"/>
  <c r="S23" i="92"/>
  <c r="M12" i="95"/>
  <c r="O12" i="36"/>
  <c r="G13" i="95"/>
  <c r="K11" i="94"/>
  <c r="E11" i="54"/>
  <c r="F17" i="143"/>
  <c r="K16" i="95"/>
  <c r="AC17" i="92"/>
  <c r="I25" i="96"/>
  <c r="K24" i="142"/>
  <c r="K25" i="108"/>
  <c r="O25" i="108" s="1"/>
  <c r="O29" i="10"/>
  <c r="N26" i="102"/>
  <c r="K12" i="147"/>
  <c r="R29" i="51"/>
  <c r="D31" i="143"/>
  <c r="K31" i="143" s="1"/>
  <c r="AH18" i="105"/>
  <c r="M15" i="97"/>
  <c r="K12" i="96"/>
  <c r="K27" i="143"/>
  <c r="AT22" i="104"/>
  <c r="R29" i="54"/>
  <c r="K19" i="145"/>
  <c r="H29" i="57"/>
  <c r="I19" i="97"/>
  <c r="E27" i="54"/>
  <c r="G14" i="97"/>
  <c r="E14" i="50"/>
  <c r="E28" i="50"/>
  <c r="F28" i="143"/>
  <c r="AH23" i="104"/>
  <c r="E18" i="50"/>
  <c r="AB16" i="98"/>
  <c r="AT21" i="103"/>
  <c r="Z17" i="92"/>
  <c r="V14" i="92"/>
  <c r="V16" i="98"/>
  <c r="AN12" i="105"/>
  <c r="G12" i="97"/>
  <c r="O12" i="97" s="1"/>
  <c r="AH14" i="104"/>
  <c r="AN19" i="104"/>
  <c r="G20" i="96"/>
  <c r="AN19" i="105"/>
  <c r="I23" i="152"/>
  <c r="I17" i="95"/>
  <c r="M24" i="97"/>
  <c r="AT15" i="104"/>
  <c r="K17" i="147"/>
  <c r="AC13" i="98"/>
  <c r="S21" i="98"/>
  <c r="E19" i="52"/>
  <c r="E29" i="52"/>
  <c r="K15" i="142"/>
  <c r="AB14" i="98"/>
  <c r="F28" i="145"/>
  <c r="K28" i="147"/>
  <c r="AT20" i="103"/>
  <c r="N30" i="108"/>
  <c r="Q30" i="108" s="1"/>
  <c r="H20" i="144"/>
  <c r="I23" i="107"/>
  <c r="K12" i="148"/>
  <c r="F26" i="148"/>
  <c r="E28" i="55"/>
  <c r="G30" i="47"/>
  <c r="F17" i="145"/>
  <c r="N17" i="102"/>
  <c r="N30" i="94"/>
  <c r="M30" i="94" s="1"/>
  <c r="Q11" i="103"/>
  <c r="P30" i="103"/>
  <c r="Q30" i="103" s="1"/>
  <c r="AN18" i="104"/>
  <c r="E26" i="50"/>
  <c r="AH25" i="104"/>
  <c r="M26" i="108"/>
  <c r="H17" i="148"/>
  <c r="AH11" i="104"/>
  <c r="I18" i="94"/>
  <c r="K13" i="95"/>
  <c r="K24" i="141"/>
  <c r="Z14" i="98"/>
  <c r="AH12" i="103"/>
  <c r="T31" i="148"/>
  <c r="M17" i="95"/>
  <c r="O31" i="142"/>
  <c r="I30" i="107"/>
  <c r="K29" i="148"/>
  <c r="H16" i="142"/>
  <c r="V12" i="98"/>
  <c r="E16" i="54"/>
  <c r="Y19" i="92"/>
  <c r="G10" i="108"/>
  <c r="O10" i="108" s="1"/>
  <c r="N29" i="108"/>
  <c r="O29" i="108" s="1"/>
  <c r="E11" i="53"/>
  <c r="F15" i="125"/>
  <c r="O31" i="148"/>
  <c r="D31" i="148"/>
  <c r="K31" i="148" s="1"/>
  <c r="I22" i="94"/>
  <c r="N30" i="141"/>
  <c r="I30" i="141" s="1"/>
  <c r="G17" i="96"/>
  <c r="O17" i="96" s="1"/>
  <c r="F29" i="143"/>
  <c r="I24" i="106"/>
  <c r="L14" i="107" l="1"/>
  <c r="I20" i="107"/>
  <c r="I15" i="107"/>
  <c r="K32" i="107"/>
  <c r="L32" i="107" s="1"/>
  <c r="K10" i="94"/>
  <c r="AH30" i="103"/>
  <c r="AH28" i="103"/>
  <c r="AH24" i="103"/>
  <c r="AH11" i="103"/>
  <c r="AH13" i="103"/>
  <c r="AH19" i="103"/>
  <c r="AT15" i="103"/>
  <c r="AH21" i="103"/>
  <c r="AH14" i="103"/>
  <c r="AH18" i="103"/>
  <c r="AT17" i="103"/>
  <c r="AT22" i="103"/>
  <c r="AT27" i="103"/>
  <c r="AH16" i="103"/>
  <c r="AH25" i="103"/>
  <c r="AT14" i="103"/>
  <c r="AT30" i="103"/>
  <c r="AT26" i="103"/>
  <c r="H29" i="53"/>
  <c r="E27" i="53"/>
  <c r="K23" i="147"/>
  <c r="E14" i="53"/>
  <c r="Q20" i="96"/>
  <c r="I20" i="96"/>
  <c r="M20" i="96"/>
  <c r="E17" i="53"/>
  <c r="E24" i="52"/>
  <c r="K28" i="148"/>
  <c r="H28" i="148"/>
  <c r="W30" i="48"/>
  <c r="W26" i="34"/>
  <c r="W11" i="34"/>
  <c r="F31" i="147"/>
  <c r="O14" i="141"/>
  <c r="O30" i="47"/>
  <c r="AD17" i="79"/>
  <c r="E13" i="52"/>
  <c r="W27" i="34"/>
  <c r="O27" i="108"/>
  <c r="Y31" i="147"/>
  <c r="K23" i="148"/>
  <c r="R29" i="52"/>
  <c r="E12" i="52"/>
  <c r="E14" i="52"/>
  <c r="K15" i="148"/>
  <c r="H15" i="148"/>
  <c r="G13" i="97"/>
  <c r="E21" i="52"/>
  <c r="O16" i="108"/>
  <c r="O25" i="97"/>
  <c r="F15" i="148"/>
  <c r="M13" i="97"/>
  <c r="E20" i="52"/>
  <c r="O19" i="79"/>
  <c r="U19" i="79"/>
  <c r="AD19" i="79" s="1"/>
  <c r="O11" i="141"/>
  <c r="K13" i="97"/>
  <c r="R31" i="147"/>
  <c r="Q13" i="97"/>
  <c r="I25" i="94"/>
  <c r="M25" i="94"/>
  <c r="K25" i="94"/>
  <c r="G25" i="94"/>
  <c r="Q25" i="94"/>
  <c r="Q30" i="47"/>
  <c r="G10" i="94"/>
  <c r="AT15" i="105"/>
  <c r="R29" i="57"/>
  <c r="E15" i="57"/>
  <c r="O27" i="95"/>
  <c r="E31" i="43"/>
  <c r="K24" i="148"/>
  <c r="H24" i="148"/>
  <c r="O20" i="141"/>
  <c r="O19" i="95"/>
  <c r="O16" i="141"/>
  <c r="O10" i="94"/>
  <c r="E29" i="53"/>
  <c r="E16" i="53"/>
  <c r="E28" i="53"/>
  <c r="E18" i="53"/>
  <c r="E19" i="53"/>
  <c r="E24" i="53"/>
  <c r="E26" i="53"/>
  <c r="R29" i="53"/>
  <c r="E15" i="53"/>
  <c r="E23" i="53"/>
  <c r="E22" i="53"/>
  <c r="E21" i="53"/>
  <c r="E12" i="53"/>
  <c r="E13" i="53"/>
  <c r="O14" i="96"/>
  <c r="K16" i="147"/>
  <c r="F16" i="147"/>
  <c r="O25" i="141"/>
  <c r="Y30" i="34"/>
  <c r="K30" i="34"/>
  <c r="O30" i="34"/>
  <c r="U30" i="34"/>
  <c r="Q30" i="34"/>
  <c r="M30" i="34"/>
  <c r="O22" i="108"/>
  <c r="S30" i="34"/>
  <c r="O24" i="94"/>
  <c r="I30" i="34"/>
  <c r="E29" i="55"/>
  <c r="E12" i="55"/>
  <c r="E24" i="55"/>
  <c r="E27" i="55"/>
  <c r="E13" i="55"/>
  <c r="E19" i="55"/>
  <c r="K23" i="145"/>
  <c r="F23" i="145"/>
  <c r="H23" i="145"/>
  <c r="O22" i="94"/>
  <c r="Y30" i="47"/>
  <c r="I30" i="47"/>
  <c r="W30" i="47" s="1"/>
  <c r="K17" i="144"/>
  <c r="F17" i="144"/>
  <c r="H17" i="144"/>
  <c r="X12" i="152"/>
  <c r="X14" i="152"/>
  <c r="X13" i="152"/>
  <c r="O10" i="96"/>
  <c r="F23" i="148"/>
  <c r="I11" i="95"/>
  <c r="K11" i="95"/>
  <c r="M11" i="95"/>
  <c r="G11" i="95"/>
  <c r="Q11" i="95"/>
  <c r="O21" i="95"/>
  <c r="AD15" i="125"/>
  <c r="O23" i="108"/>
  <c r="O11" i="108"/>
  <c r="O15" i="96"/>
  <c r="P11" i="43"/>
  <c r="U23" i="68"/>
  <c r="O24" i="97"/>
  <c r="K30" i="96"/>
  <c r="O20" i="97"/>
  <c r="O14" i="36"/>
  <c r="Q14" i="36" s="1"/>
  <c r="I29" i="141"/>
  <c r="O28" i="36"/>
  <c r="Q28" i="36" s="1"/>
  <c r="O20" i="96"/>
  <c r="K29" i="141"/>
  <c r="O11" i="36"/>
  <c r="P11" i="36" s="1"/>
  <c r="O18" i="94"/>
  <c r="O26" i="36"/>
  <c r="M30" i="97"/>
  <c r="AD21" i="68"/>
  <c r="O24" i="36"/>
  <c r="Q24" i="36" s="1"/>
  <c r="Y31" i="145"/>
  <c r="O18" i="108"/>
  <c r="O19" i="97"/>
  <c r="O20" i="36"/>
  <c r="I30" i="97"/>
  <c r="O26" i="94"/>
  <c r="O29" i="36"/>
  <c r="O22" i="97"/>
  <c r="AB12" i="105"/>
  <c r="O27" i="94"/>
  <c r="O15" i="95"/>
  <c r="Y31" i="142"/>
  <c r="O27" i="96"/>
  <c r="O11" i="96"/>
  <c r="I30" i="96"/>
  <c r="R31" i="142"/>
  <c r="K31" i="145"/>
  <c r="O16" i="94"/>
  <c r="O18" i="141"/>
  <c r="O27" i="36"/>
  <c r="Q27" i="36" s="1"/>
  <c r="M30" i="96"/>
  <c r="O20" i="94"/>
  <c r="O14" i="97"/>
  <c r="O13" i="36"/>
  <c r="P13" i="36" s="1"/>
  <c r="O17" i="36"/>
  <c r="K30" i="95"/>
  <c r="AA23" i="68"/>
  <c r="O23" i="36"/>
  <c r="Q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O22" i="36"/>
  <c r="Q22" i="36" s="1"/>
  <c r="AB27" i="103"/>
  <c r="O23" i="94"/>
  <c r="AB22" i="105"/>
  <c r="O15" i="97"/>
  <c r="G30" i="108"/>
  <c r="O21" i="96"/>
  <c r="AB22" i="104"/>
  <c r="O21" i="97"/>
  <c r="O25" i="36"/>
  <c r="P25" i="36" s="1"/>
  <c r="AB28" i="105"/>
  <c r="AB26" i="104"/>
  <c r="AB14" i="105"/>
  <c r="O18" i="36"/>
  <c r="Q18" i="36" s="1"/>
  <c r="O19" i="94"/>
  <c r="I32" i="107"/>
  <c r="AB24" i="105"/>
  <c r="O19" i="36"/>
  <c r="Q19" i="36" s="1"/>
  <c r="AB28" i="104"/>
  <c r="O25" i="95"/>
  <c r="AB19" i="104"/>
  <c r="AB11" i="104"/>
  <c r="L21" i="79"/>
  <c r="O16" i="36"/>
  <c r="O23" i="97"/>
  <c r="AB18" i="104"/>
  <c r="O22" i="96"/>
  <c r="AD16" i="68"/>
  <c r="R31" i="145"/>
  <c r="H31" i="146"/>
  <c r="AB16" i="104"/>
  <c r="P21" i="43"/>
  <c r="R21" i="43" s="1"/>
  <c r="P28"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P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Q12" i="36"/>
  <c r="P12" i="36"/>
  <c r="K30" i="94"/>
  <c r="U21" i="79"/>
  <c r="F31" i="145"/>
  <c r="I29" i="108"/>
  <c r="P22" i="43"/>
  <c r="P29" i="43"/>
  <c r="O13" i="94"/>
  <c r="AB18" i="105"/>
  <c r="Q20" i="36"/>
  <c r="P20" i="36"/>
  <c r="P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Q29" i="36"/>
  <c r="P29" i="36"/>
  <c r="AB26" i="103"/>
  <c r="R31" i="144"/>
  <c r="H31" i="144"/>
  <c r="P14" i="70"/>
  <c r="O14" i="70"/>
  <c r="Q17" i="36"/>
  <c r="P17" i="36"/>
  <c r="P19" i="70"/>
  <c r="O19" i="70"/>
  <c r="R31" i="148"/>
  <c r="O21" i="36"/>
  <c r="O14" i="94"/>
  <c r="M29" i="108"/>
  <c r="AB14" i="103"/>
  <c r="P19" i="43"/>
  <c r="H31" i="142"/>
  <c r="O20" i="70"/>
  <c r="P20" i="70"/>
  <c r="P18" i="70"/>
  <c r="O18" i="70"/>
  <c r="P21" i="70"/>
  <c r="O21" i="70"/>
  <c r="O15" i="36"/>
  <c r="K29" i="108"/>
  <c r="Y31" i="143"/>
  <c r="AB16" i="103"/>
  <c r="AB21" i="103"/>
  <c r="Y31" i="144"/>
  <c r="AD15" i="79"/>
  <c r="M30" i="108"/>
  <c r="AB23" i="105"/>
  <c r="O14" i="108"/>
  <c r="AB19" i="105"/>
  <c r="K31" i="146"/>
  <c r="P14" i="43"/>
  <c r="AB12" i="104"/>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P17" i="43"/>
  <c r="O11" i="94"/>
  <c r="O19" i="96"/>
  <c r="AB23" i="103"/>
  <c r="P16" i="36"/>
  <c r="Q16" i="36"/>
  <c r="P27" i="70"/>
  <c r="O27" i="70"/>
  <c r="O13" i="95"/>
  <c r="Q26" i="36"/>
  <c r="P26" i="36"/>
  <c r="O15" i="94"/>
  <c r="AB22" i="103"/>
  <c r="F31" i="143"/>
  <c r="O24" i="96"/>
  <c r="AB11" i="105"/>
  <c r="AB16" i="105"/>
  <c r="W30" i="49"/>
  <c r="X21" i="79"/>
  <c r="O21" i="79"/>
  <c r="R21" i="79"/>
  <c r="AB24" i="103"/>
  <c r="O22" i="141"/>
  <c r="P20" i="43"/>
  <c r="K30" i="97"/>
  <c r="AB26" i="105"/>
  <c r="AB30" i="104"/>
  <c r="Y31" i="148"/>
  <c r="P27" i="36"/>
  <c r="AB19" i="103"/>
  <c r="O12" i="95"/>
  <c r="P23" i="43"/>
  <c r="O28" i="70"/>
  <c r="P28" i="70"/>
  <c r="AB12" i="103"/>
  <c r="O16" i="70"/>
  <c r="P16" i="70"/>
  <c r="O22" i="70"/>
  <c r="P22" i="70"/>
  <c r="P26" i="70"/>
  <c r="O26" i="70"/>
  <c r="AB13" i="103"/>
  <c r="Q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H31" i="143"/>
  <c r="AD23" i="104" l="1"/>
  <c r="O25" i="94"/>
  <c r="P14" i="36"/>
  <c r="O13" i="97"/>
  <c r="P23" i="36"/>
  <c r="AD16" i="104"/>
  <c r="P18" i="36"/>
  <c r="O30" i="95"/>
  <c r="O30" i="96"/>
  <c r="O30" i="108"/>
  <c r="W30" i="34"/>
  <c r="O11" i="95"/>
  <c r="AD20" i="104"/>
  <c r="Q11" i="36"/>
  <c r="P19" i="36"/>
  <c r="Q25" i="36"/>
  <c r="AD29" i="104"/>
  <c r="AD18" i="104"/>
  <c r="AD12" i="104"/>
  <c r="AD22" i="104"/>
  <c r="AD15" i="104"/>
  <c r="AD11" i="104"/>
  <c r="AD25" i="104"/>
  <c r="AD27" i="104"/>
  <c r="AD23" i="68"/>
  <c r="AD21" i="104"/>
  <c r="O30" i="141"/>
  <c r="AD17" i="104"/>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X16" i="105"/>
  <c r="AW16" i="105"/>
  <c r="Q21" i="102"/>
  <c r="R21" i="102"/>
  <c r="P15" i="36"/>
  <c r="Q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F18" i="104"/>
  <c r="AE18" i="104"/>
  <c r="AX26" i="105"/>
  <c r="AW26" i="105"/>
  <c r="AX15" i="105"/>
  <c r="AW15" i="105"/>
  <c r="Q17" i="102"/>
  <c r="R17" i="102"/>
  <c r="Q13" i="102"/>
  <c r="R13" i="102"/>
  <c r="P21" i="36"/>
  <c r="Q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E13" i="104" l="1"/>
  <c r="AF28" i="104"/>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X27" i="160" l="1"/>
  <c r="X27" i="161"/>
</calcChain>
</file>

<file path=xl/sharedStrings.xml><?xml version="1.0" encoding="utf-8"?>
<sst xmlns="http://schemas.openxmlformats.org/spreadsheetml/2006/main" count="4747" uniqueCount="494">
  <si>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</si>
  <si>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</si>
  <si>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</si>
  <si>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</si>
  <si>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</si>
  <si>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</si>
  <si>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</si>
  <si>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</si>
  <si>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</si>
  <si>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</si>
  <si>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</si>
  <si>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</si>
  <si>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</si>
  <si>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</si>
  <si>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</si>
  <si>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</si>
  <si>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</si>
  <si>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</si>
  <si>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</si>
  <si>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</si>
  <si>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</si>
  <si>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</si>
  <si>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</si>
  <si>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</si>
  <si>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</si>
  <si>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</si>
  <si>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</si>
  <si>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</si>
  <si>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</si>
  <si>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</si>
  <si>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</si>
  <si>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</si>
  <si>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</si>
  <si>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</si>
  <si>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</si>
  <si>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</si>
  <si>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</si>
  <si>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</si>
  <si>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</si>
  <si>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</si>
  <si>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</si>
  <si>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</si>
  <si>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</si>
  <si>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</si>
  <si>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</si>
  <si>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</si>
  <si>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</si>
  <si>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</si>
  <si>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</si>
  <si>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</si>
  <si>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</si>
  <si>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</si>
  <si>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</si>
  <si>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</si>
  <si>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</si>
  <si>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</si>
  <si>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</si>
  <si>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</si>
  <si>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</si>
  <si>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</si>
  <si>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</si>
  <si>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</si>
  <si>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</si>
  <si>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</si>
  <si>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</si>
  <si>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</si>
  <si>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</si>
  <si>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</si>
  <si>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</si>
  <si>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</si>
  <si>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</si>
  <si>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</si>
  <si>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</si>
  <si>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</si>
  <si>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</si>
  <si>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</si>
  <si>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</si>
  <si>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</si>
  <si>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</si>
  <si>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</si>
  <si>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</si>
  <si>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</si>
  <si>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</si>
  <si>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</si>
  <si>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</si>
  <si>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</si>
  <si>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</si>
  <si>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</si>
  <si>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</si>
  <si>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</si>
  <si>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</si>
  <si>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</si>
  <si>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</si>
  <si>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</si>
  <si>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</si>
  <si>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</si>
  <si>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</si>
  <si>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</si>
  <si>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</si>
  <si>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</si>
  <si>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</si>
  <si>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</si>
  <si>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</si>
  <si>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</si>
  <si>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</si>
  <si>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</si>
  <si>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</si>
  <si>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</si>
  <si>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</si>
  <si>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</si>
  <si>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</si>
  <si>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</si>
  <si>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</si>
  <si>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</si>
  <si>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</si>
  <si>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</si>
  <si>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</si>
  <si>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</si>
  <si>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</si>
  <si>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</si>
  <si>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</si>
  <si>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</si>
  <si>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</si>
  <si>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</si>
  <si>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</si>
  <si>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</si>
  <si>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</si>
  <si>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</si>
  <si>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</si>
  <si>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</si>
  <si>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</si>
  <si>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</si>
  <si>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</si>
  <si>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</si>
  <si>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</si>
  <si>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</si>
  <si>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</si>
  <si>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</si>
  <si>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</si>
  <si>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</si>
  <si>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</si>
  <si>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</si>
  <si>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</si>
  <si>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</si>
  <si>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</si>
  <si>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</si>
  <si>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</si>
  <si>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</si>
  <si>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</si>
  <si>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</si>
  <si>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</si>
  <si>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</si>
  <si>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</si>
  <si>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</si>
  <si>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</si>
  <si>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</si>
  <si>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</si>
  <si>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</si>
  <si>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</si>
  <si>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</si>
  <si>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</si>
  <si>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</si>
  <si>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</si>
  <si>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</si>
  <si>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</si>
  <si>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</si>
  <si>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</si>
  <si>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</si>
  <si>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</si>
  <si>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</si>
  <si>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</si>
  <si>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</si>
  <si>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</si>
  <si>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</si>
  <si>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</si>
  <si>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</si>
  <si>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</si>
  <si>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</si>
  <si>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</si>
  <si>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</si>
  <si>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</si>
  <si>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</si>
  <si>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</si>
  <si>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</si>
  <si>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</si>
  <si>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</si>
  <si>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</si>
  <si>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</si>
  <si>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</si>
  <si>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</si>
  <si>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</si>
  <si>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</si>
  <si>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</si>
  <si>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</si>
  <si>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</si>
  <si>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</si>
  <si>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</si>
  <si>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</si>
  <si>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</si>
  <si>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</si>
  <si>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</si>
  <si>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</si>
  <si>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</si>
  <si>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</si>
  <si>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</si>
  <si>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</si>
  <si>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</si>
  <si>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</si>
  <si>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</si>
  <si>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</si>
  <si>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</si>
  <si>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</si>
  <si>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</si>
  <si>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</si>
  <si>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</si>
  <si>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</si>
  <si>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</si>
  <si>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</si>
  <si>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</si>
  <si>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</si>
  <si>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</si>
  <si>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</si>
  <si>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</si>
  <si>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</si>
  <si>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</si>
  <si>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</si>
  <si>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</si>
  <si>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</si>
  <si>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</si>
  <si>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</si>
  <si>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</si>
  <si>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</si>
  <si>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</si>
  <si>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</si>
  <si>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</si>
  <si>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</si>
  <si>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</si>
  <si>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</si>
  <si>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</si>
  <si>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</si>
  <si>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</si>
  <si>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</si>
  <si>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</si>
  <si>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</si>
  <si>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</si>
  <si>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</si>
  <si>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</si>
  <si>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</si>
  <si>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</si>
  <si>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</si>
  <si>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</si>
  <si>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</si>
  <si>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</si>
  <si>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</si>
  <si>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</si>
  <si>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</si>
  <si>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</si>
  <si>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</si>
  <si>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</si>
  <si>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</si>
  <si>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</si>
  <si>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</si>
  <si>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</si>
  <si>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</si>
  <si>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</si>
  <si>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</si>
  <si>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</si>
  <si>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</si>
  <si>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</si>
  <si>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</si>
  <si>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</si>
  <si>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</si>
  <si>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</si>
  <si>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</si>
  <si>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</si>
  <si>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</si>
  <si>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</si>
  <si>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</si>
  <si>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</si>
  <si>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</si>
  <si>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</si>
  <si>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</si>
  <si>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</si>
  <si>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</si>
  <si>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</si>
  <si>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</si>
  <si>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</si>
  <si>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</si>
  <si>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</si>
  <si>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</si>
  <si>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</si>
  <si>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</si>
  <si>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</si>
  <si>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</si>
  <si>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</si>
  <si>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</si>
  <si>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</si>
  <si>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</si>
  <si>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</si>
  <si>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</si>
  <si>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</si>
  <si>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</si>
  <si>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</si>
  <si>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</si>
  <si>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</si>
  <si>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</si>
  <si>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</si>
  <si>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</si>
  <si>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</si>
  <si>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</si>
  <si>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</si>
  <si>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</si>
  <si>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</si>
  <si>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</si>
  <si>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</si>
  <si>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</si>
  <si>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</si>
  <si>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</si>
  <si>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</si>
  <si>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</si>
  <si>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</si>
  <si>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</si>
  <si>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</si>
  <si>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</si>
  <si>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</si>
  <si>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</si>
  <si>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</si>
  <si>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</si>
  <si>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</si>
  <si>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</si>
  <si>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</si>
  <si>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</si>
  <si>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</si>
  <si>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</si>
  <si>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</si>
  <si>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</si>
  <si>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</si>
  <si>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</si>
  <si>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</si>
  <si>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</si>
  <si>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</si>
  <si>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</si>
  <si>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</si>
  <si>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</si>
  <si>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</si>
  <si>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</si>
  <si>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</si>
  <si>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</si>
  <si>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</si>
  <si>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</si>
  <si>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</si>
  <si>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</si>
  <si>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</si>
  <si>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</si>
  <si>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</si>
  <si>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</si>
  <si>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</si>
  <si>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</si>
  <si>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</si>
  <si>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</si>
  <si>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</si>
  <si>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</si>
  <si>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</si>
  <si>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</si>
  <si>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</si>
  <si>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</si>
  <si>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</si>
  <si>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</si>
  <si>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</si>
  <si>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</si>
  <si>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</si>
  <si>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</si>
  <si>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</si>
  <si>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</si>
  <si>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</si>
  <si>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</si>
  <si>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</si>
  <si>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</si>
  <si>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</si>
  <si>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</si>
  <si>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</si>
  <si>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</si>
  <si>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</si>
  <si>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</si>
  <si>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</si>
  <si>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</si>
  <si>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</si>
  <si>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</si>
  <si>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</si>
  <si>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</si>
  <si>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</si>
  <si>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</si>
  <si>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</si>
  <si>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</si>
  <si>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</si>
  <si>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</si>
  <si>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</si>
  <si>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</si>
  <si>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</si>
  <si>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</si>
  <si>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</si>
  <si>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</si>
  <si>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</si>
  <si>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</si>
  <si>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</si>
  <si>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</si>
  <si>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</si>
  <si>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</si>
  <si>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</si>
  <si>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</si>
  <si>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</si>
  <si>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</si>
  <si>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</si>
  <si>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</si>
  <si>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</si>
  <si>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</si>
  <si>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</si>
  <si>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</si>
  <si>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</si>
  <si>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</si>
  <si>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</si>
  <si>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</si>
  <si>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</si>
  <si>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</si>
  <si>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</si>
  <si>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</si>
  <si>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</si>
  <si>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</si>
  <si>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</si>
  <si>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</si>
  <si>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</si>
  <si>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</si>
  <si>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</si>
  <si>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</si>
  <si>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</si>
  <si>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</si>
  <si>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</si>
  <si>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</si>
  <si>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</si>
  <si>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</si>
  <si>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</si>
  <si>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</si>
  <si>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</si>
  <si>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</si>
  <si>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</si>
  <si>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</si>
  <si>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</si>
  <si>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</si>
  <si>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</si>
  <si>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</si>
  <si>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</si>
  <si>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</si>
  <si>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</si>
  <si>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</si>
  <si>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</si>
  <si>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</si>
  <si>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</si>
  <si>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</si>
  <si>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</si>
  <si>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</si>
  <si>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</si>
  <si>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</si>
  <si>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</si>
  <si>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</si>
  <si>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</si>
  <si>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</si>
  <si>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</si>
  <si>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</si>
  <si>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</si>
  <si>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</si>
  <si>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</si>
  <si>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</si>
  <si>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</si>
  <si>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</si>
  <si>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</si>
  <si>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</si>
  <si>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</si>
  <si>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</si>
  <si>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</si>
  <si>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</si>
  <si>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</si>
  <si>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</si>
  <si>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</si>
  <si>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</si>
  <si>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</si>
  <si>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</si>
  <si>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</si>
  <si>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</si>
  <si>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</si>
  <si>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</si>
  <si>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</si>
  <si>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30 de noviembre de 2024</t>
  </si>
  <si>
    <t>Tiempo de resolución calculado sobre las Resoluciones realizadas entre el 1 de diciembre de 2023 y el 30 de noviembre de 2024</t>
  </si>
  <si>
    <t>30/11/20224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</si>
</sst>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19">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233">
    <xf numFmtId="0" fontId="0" fillId="0" borderId="0" applyBorder="0"/>
    <xf numFmtId="164" fontId="13" fillId="0" borderId="0" applyFont="0" applyFill="0" applyBorder="0" applyAlignment="0" applyProtection="0"/>
    <xf numFmtId="0" fontId="52" fillId="0" borderId="0"/>
    <xf numFmtId="0" fontId="13" fillId="0" borderId="0"/>
    <xf numFmtId="0" fontId="13" fillId="0" borderId="0"/>
    <xf numFmtId="0" fontId="13" fillId="0" borderId="0"/>
    <xf numFmtId="0" fontId="13" fillId="0" borderId="0" applyBorder="0"/>
    <xf numFmtId="0" fontId="13" fillId="0" borderId="0" applyBorder="0"/>
    <xf numFmtId="9" fontId="13" fillId="0" borderId="0" applyFont="0" applyFill="0" applyBorder="0" applyAlignment="0" applyProtection="0"/>
    <xf numFmtId="9" fontId="13" fillId="0" borderId="0" applyFont="0" applyFill="0" applyBorder="0" applyAlignment="0" applyProtection="0"/>
    <xf numFmtId="0" fontId="13" fillId="0" borderId="0"/>
    <xf numFmtId="9" fontId="12"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0" fontId="12" fillId="0" borderId="0"/>
    <xf numFmtId="9" fontId="11" fillId="0" borderId="0" applyFont="0" applyFill="0" applyBorder="0" applyAlignment="0" applyProtection="0"/>
    <xf numFmtId="0" fontId="13" fillId="0" borderId="0" applyBorder="0"/>
    <xf numFmtId="0" fontId="11" fillId="0" borderId="0"/>
    <xf numFmtId="0" fontId="92" fillId="0" borderId="0" applyNumberFormat="0" applyFill="0" applyBorder="0" applyAlignment="0" applyProtection="0"/>
    <xf numFmtId="0" fontId="10" fillId="0" borderId="0"/>
    <xf numFmtId="9" fontId="10" fillId="0" borderId="0" applyFont="0" applyFill="0" applyBorder="0" applyAlignment="0" applyProtection="0"/>
    <xf numFmtId="169" fontId="13" fillId="0" borderId="0" applyFont="0" applyFill="0" applyBorder="0" applyAlignment="0" applyProtection="0"/>
    <xf numFmtId="0" fontId="93" fillId="0" borderId="0"/>
    <xf numFmtId="0" fontId="94" fillId="0" borderId="0" applyNumberFormat="0" applyFill="0" applyBorder="0" applyAlignment="0" applyProtection="0"/>
    <xf numFmtId="0" fontId="95" fillId="0" borderId="21" applyNumberFormat="0" applyFill="0" applyAlignment="0" applyProtection="0"/>
    <xf numFmtId="0" fontId="96" fillId="0" borderId="22" applyNumberFormat="0" applyFill="0" applyAlignment="0" applyProtection="0"/>
    <xf numFmtId="0" fontId="97" fillId="0" borderId="23" applyNumberFormat="0" applyFill="0" applyAlignment="0" applyProtection="0"/>
    <xf numFmtId="0" fontId="97" fillId="0" borderId="0" applyNumberFormat="0" applyFill="0" applyBorder="0" applyAlignment="0" applyProtection="0"/>
    <xf numFmtId="0" fontId="98" fillId="7" borderId="0" applyNumberFormat="0" applyBorder="0" applyAlignment="0" applyProtection="0"/>
    <xf numFmtId="0" fontId="99" fillId="8" borderId="0" applyNumberFormat="0" applyBorder="0" applyAlignment="0" applyProtection="0"/>
    <xf numFmtId="0" fontId="100" fillId="9" borderId="0" applyNumberFormat="0" applyBorder="0" applyAlignment="0" applyProtection="0"/>
    <xf numFmtId="0" fontId="101" fillId="10" borderId="24" applyNumberFormat="0" applyAlignment="0" applyProtection="0"/>
    <xf numFmtId="0" fontId="102" fillId="11" borderId="25" applyNumberFormat="0" applyAlignment="0" applyProtection="0"/>
    <xf numFmtId="0" fontId="103" fillId="11" borderId="24" applyNumberFormat="0" applyAlignment="0" applyProtection="0"/>
    <xf numFmtId="0" fontId="104" fillId="0" borderId="26" applyNumberFormat="0" applyFill="0" applyAlignment="0" applyProtection="0"/>
    <xf numFmtId="0" fontId="51" fillId="12" borderId="27" applyNumberForma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29" applyNumberFormat="0" applyFill="0" applyAlignment="0" applyProtection="0"/>
    <xf numFmtId="0" fontId="50"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50"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50"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50"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50"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50"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08" fillId="0" borderId="0"/>
    <xf numFmtId="0" fontId="9" fillId="13" borderId="28" applyNumberFormat="0" applyFon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xf numFmtId="0" fontId="112"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3"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3"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3" fillId="0" borderId="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3" fillId="0" borderId="0"/>
    <xf numFmtId="0" fontId="3" fillId="13" borderId="28"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15" fillId="0" borderId="0"/>
    <xf numFmtId="0" fontId="13" fillId="0" borderId="0"/>
    <xf numFmtId="0" fontId="2" fillId="13" borderId="28"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44" fontId="13" fillId="0" borderId="0" applyFont="0" applyFill="0" applyBorder="0" applyAlignment="0" applyProtection="0"/>
    <xf numFmtId="9" fontId="2" fillId="0" borderId="0" applyFont="0" applyFill="0" applyBorder="0" applyAlignment="0" applyProtection="0"/>
    <xf numFmtId="0" fontId="216" fillId="9" borderId="0" applyNumberFormat="0" applyBorder="0" applyAlignment="0" applyProtection="0"/>
    <xf numFmtId="0" fontId="13" fillId="0" borderId="0"/>
    <xf numFmtId="0" fontId="50" fillId="17" borderId="0" applyNumberFormat="0" applyBorder="0" applyAlignment="0" applyProtection="0"/>
    <xf numFmtId="0" fontId="50" fillId="21" borderId="0" applyNumberFormat="0" applyBorder="0" applyAlignment="0" applyProtection="0"/>
    <xf numFmtId="0" fontId="50" fillId="25" borderId="0" applyNumberFormat="0" applyBorder="0" applyAlignment="0" applyProtection="0"/>
    <xf numFmtId="0" fontId="50" fillId="29" borderId="0" applyNumberFormat="0" applyBorder="0" applyAlignment="0" applyProtection="0"/>
    <xf numFmtId="0" fontId="50" fillId="33" borderId="0" applyNumberFormat="0" applyBorder="0" applyAlignment="0" applyProtection="0"/>
    <xf numFmtId="0" fontId="50" fillId="37" borderId="0" applyNumberFormat="0" applyBorder="0" applyAlignment="0" applyProtection="0"/>
    <xf numFmtId="0" fontId="13" fillId="0" borderId="0"/>
    <xf numFmtId="0" fontId="13" fillId="0" borderId="0"/>
    <xf numFmtId="0" fontId="109" fillId="0" borderId="0" applyNumberFormat="0" applyFill="0" applyBorder="0" applyAlignment="0" applyProtection="0"/>
    <xf numFmtId="0" fontId="110" fillId="0" borderId="0" applyNumberFormat="0" applyFill="0" applyBorder="0" applyAlignment="0" applyProtection="0"/>
    <xf numFmtId="0" fontId="13" fillId="0" borderId="0" applyBorder="0"/>
    <xf numFmtId="0" fontId="52" fillId="0" borderId="0"/>
    <xf numFmtId="9" fontId="13" fillId="0" borderId="0" applyFont="0" applyFill="0" applyBorder="0" applyAlignment="0" applyProtection="0"/>
    <xf numFmtId="9" fontId="2" fillId="0" borderId="0" applyFont="0" applyFill="0" applyBorder="0" applyAlignment="0" applyProtection="0"/>
    <xf numFmtId="44" fontId="1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92" fillId="0" borderId="0" applyNumberFormat="0" applyFill="0" applyBorder="0" applyAlignment="0" applyProtection="0"/>
    <xf numFmtId="0" fontId="2" fillId="0" borderId="0"/>
    <xf numFmtId="9" fontId="2" fillId="0" borderId="0" applyFont="0" applyFill="0" applyBorder="0" applyAlignment="0" applyProtection="0"/>
    <xf numFmtId="43" fontId="13" fillId="0" borderId="0" applyFont="0" applyFill="0" applyBorder="0" applyAlignment="0" applyProtection="0"/>
    <xf numFmtId="0" fontId="52" fillId="0" borderId="0"/>
    <xf numFmtId="0" fontId="100" fillId="9"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13" fillId="0" borderId="0"/>
    <xf numFmtId="0" fontId="2" fillId="13" borderId="28" applyNumberFormat="0" applyFon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52" fillId="0" borderId="0"/>
    <xf numFmtId="0" fontId="217"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16">
    <xf numFmtId="0" fontId="0" fillId="0" borderId="0" xfId="0"/>
    <xf numFmtId="0" fontId="14" fillId="0" borderId="0" xfId="0" applyFont="1" applyAlignment="1">
      <alignment vertical="center" wrapText="1"/>
    </xf>
    <xf numFmtId="0" fontId="0" fillId="0" borderId="0" xfId="0" applyAlignment="1">
      <alignment vertical="center"/>
    </xf>
    <xf numFmtId="0" fontId="15"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3" fontId="14" fillId="0" borderId="0" xfId="0" applyNumberFormat="1" applyFont="1" applyAlignment="1">
      <alignment vertical="center" wrapText="1"/>
    </xf>
    <xf numFmtId="0" fontId="18" fillId="0" borderId="0" xfId="0" applyFont="1" applyBorder="1" applyAlignment="1">
      <alignment vertical="center" wrapText="1"/>
    </xf>
    <xf numFmtId="0" fontId="15" fillId="0" borderId="0" xfId="0" applyFont="1" applyBorder="1" applyAlignment="1">
      <alignment vertical="center" wrapText="1"/>
    </xf>
    <xf numFmtId="0" fontId="14" fillId="0" borderId="0" xfId="0" applyFont="1" applyAlignment="1">
      <alignment horizontal="left" vertical="center"/>
    </xf>
    <xf numFmtId="0" fontId="31" fillId="0" borderId="0" xfId="0" applyFont="1" applyAlignment="1">
      <alignment horizontal="center"/>
    </xf>
    <xf numFmtId="0" fontId="32" fillId="0" borderId="0" xfId="0" applyFont="1" applyAlignment="1">
      <alignment horizontal="right" vertical="center"/>
    </xf>
    <xf numFmtId="0" fontId="34" fillId="0" borderId="0" xfId="0" applyFont="1" applyAlignment="1">
      <alignment vertical="center" wrapText="1"/>
    </xf>
    <xf numFmtId="2" fontId="36" fillId="0" borderId="0" xfId="0" applyNumberFormat="1" applyFont="1" applyAlignment="1">
      <alignment horizontal="left" vertical="center" wrapText="1"/>
    </xf>
    <xf numFmtId="3" fontId="14" fillId="0" borderId="0" xfId="0" applyNumberFormat="1" applyFont="1" applyAlignment="1">
      <alignment horizontal="left" vertical="center"/>
    </xf>
    <xf numFmtId="0" fontId="14" fillId="0" borderId="0" xfId="0" applyFont="1" applyBorder="1" applyAlignment="1">
      <alignment horizontal="left" vertical="center"/>
    </xf>
    <xf numFmtId="0" fontId="31" fillId="0" borderId="0" xfId="0" applyFont="1"/>
    <xf numFmtId="0" fontId="15" fillId="0" borderId="0" xfId="0" applyFont="1" applyAlignment="1">
      <alignment horizontal="center" vertical="center"/>
    </xf>
    <xf numFmtId="0" fontId="15" fillId="0" borderId="0" xfId="0" applyFont="1" applyBorder="1" applyAlignment="1">
      <alignment horizontal="center" vertical="center"/>
    </xf>
    <xf numFmtId="0" fontId="40" fillId="0" borderId="0" xfId="0" applyFont="1" applyBorder="1" applyAlignment="1">
      <alignment vertical="center" wrapText="1"/>
    </xf>
    <xf numFmtId="0" fontId="14" fillId="0" borderId="0" xfId="0" applyFont="1" applyBorder="1" applyAlignment="1">
      <alignment vertical="center" wrapText="1"/>
    </xf>
    <xf numFmtId="0" fontId="53" fillId="0" borderId="0" xfId="0" applyFont="1" applyAlignment="1">
      <alignment vertical="center"/>
    </xf>
    <xf numFmtId="0" fontId="0" fillId="0" borderId="0" xfId="0" applyBorder="1" applyAlignment="1">
      <alignment vertical="center"/>
    </xf>
    <xf numFmtId="0" fontId="44" fillId="0" borderId="0" xfId="0" applyFont="1" applyAlignment="1">
      <alignment vertical="center" wrapText="1"/>
    </xf>
    <xf numFmtId="0" fontId="55" fillId="0" borderId="0" xfId="0" applyFont="1" applyAlignment="1">
      <alignment vertical="center"/>
    </xf>
    <xf numFmtId="0" fontId="57" fillId="0" borderId="0" xfId="0" applyFont="1"/>
    <xf numFmtId="4" fontId="47" fillId="0" borderId="9" xfId="0" applyNumberFormat="1" applyFont="1" applyBorder="1" applyAlignment="1">
      <alignment horizontal="center" vertical="center"/>
    </xf>
    <xf numFmtId="4" fontId="47" fillId="0" borderId="11" xfId="0" applyNumberFormat="1" applyFont="1" applyBorder="1" applyAlignment="1">
      <alignment horizontal="center" vertical="center"/>
    </xf>
    <xf numFmtId="4" fontId="47" fillId="0" borderId="11" xfId="0" applyNumberFormat="1" applyFont="1" applyBorder="1" applyAlignment="1">
      <alignment horizontal="center" vertical="center" wrapText="1"/>
    </xf>
    <xf numFmtId="4" fontId="47" fillId="0" borderId="6" xfId="0" applyNumberFormat="1" applyFont="1" applyBorder="1" applyAlignment="1">
      <alignment horizontal="center" vertical="center" wrapText="1"/>
    </xf>
    <xf numFmtId="0" fontId="52" fillId="0" borderId="0" xfId="2" applyAlignment="1">
      <alignment vertical="center"/>
    </xf>
    <xf numFmtId="0" fontId="16" fillId="0" borderId="0" xfId="2" applyFont="1" applyAlignment="1">
      <alignment vertical="center"/>
    </xf>
    <xf numFmtId="0" fontId="32" fillId="0" borderId="0" xfId="2" applyFont="1" applyAlignment="1">
      <alignment horizontal="right" vertical="center"/>
    </xf>
    <xf numFmtId="0" fontId="38" fillId="0" borderId="0" xfId="2" applyFont="1" applyAlignment="1">
      <alignment vertical="center"/>
    </xf>
    <xf numFmtId="0" fontId="14" fillId="0" borderId="0" xfId="2" applyFont="1" applyAlignment="1">
      <alignment horizontal="left" vertical="center"/>
    </xf>
    <xf numFmtId="0" fontId="33" fillId="0" borderId="0" xfId="2" applyFont="1" applyAlignment="1">
      <alignment horizontal="left" vertical="center"/>
    </xf>
    <xf numFmtId="0" fontId="15" fillId="0" borderId="0" xfId="2" applyFont="1" applyAlignment="1">
      <alignment horizontal="left" vertical="center"/>
    </xf>
    <xf numFmtId="0" fontId="30" fillId="0" borderId="0" xfId="2" applyFont="1" applyAlignment="1">
      <alignment horizontal="center" vertical="center" wrapText="1"/>
    </xf>
    <xf numFmtId="0" fontId="20" fillId="0" borderId="0" xfId="2" applyFont="1" applyAlignment="1">
      <alignment vertical="center" wrapText="1"/>
    </xf>
    <xf numFmtId="0" fontId="30" fillId="0" borderId="0" xfId="2" applyFont="1" applyAlignment="1">
      <alignment vertical="center" wrapText="1"/>
    </xf>
    <xf numFmtId="0" fontId="28" fillId="0" borderId="0" xfId="2" applyFont="1" applyAlignment="1">
      <alignment horizontal="center" vertical="center" wrapText="1"/>
    </xf>
    <xf numFmtId="0" fontId="29" fillId="0" borderId="0" xfId="2" applyFont="1" applyAlignment="1">
      <alignment vertical="center" wrapText="1"/>
    </xf>
    <xf numFmtId="0" fontId="29" fillId="0" borderId="7" xfId="2" applyFont="1" applyBorder="1" applyAlignment="1">
      <alignment horizontal="center" vertical="center" wrapText="1"/>
    </xf>
    <xf numFmtId="0" fontId="29" fillId="0" borderId="6" xfId="2" applyFont="1" applyBorder="1" applyAlignment="1">
      <alignment horizontal="center" vertical="center" wrapText="1"/>
    </xf>
    <xf numFmtId="0" fontId="28" fillId="0" borderId="0" xfId="2" applyFont="1" applyAlignment="1">
      <alignment vertical="center" wrapText="1"/>
    </xf>
    <xf numFmtId="0" fontId="21" fillId="0" borderId="0" xfId="2" applyFont="1" applyAlignment="1">
      <alignment horizontal="center" vertical="center" wrapText="1"/>
    </xf>
    <xf numFmtId="0" fontId="22" fillId="0" borderId="0" xfId="2" applyFont="1" applyAlignment="1">
      <alignment horizontal="center" vertical="center" wrapText="1"/>
    </xf>
    <xf numFmtId="0" fontId="23" fillId="0" borderId="0" xfId="2" applyFont="1" applyAlignment="1">
      <alignment vertical="center" wrapText="1"/>
    </xf>
    <xf numFmtId="0" fontId="21" fillId="0" borderId="0" xfId="2" applyFont="1" applyAlignment="1">
      <alignment vertical="center" wrapText="1"/>
    </xf>
    <xf numFmtId="0" fontId="24" fillId="0" borderId="0" xfId="2" applyFont="1" applyAlignment="1">
      <alignment horizontal="center" vertical="center" wrapText="1"/>
    </xf>
    <xf numFmtId="0" fontId="26" fillId="0" borderId="5" xfId="2" applyFont="1" applyBorder="1" applyAlignment="1">
      <alignment horizontal="left" vertical="center" wrapText="1"/>
    </xf>
    <xf numFmtId="3" fontId="25" fillId="0" borderId="0" xfId="2" applyNumberFormat="1" applyFont="1" applyAlignment="1">
      <alignment vertical="center" wrapText="1"/>
    </xf>
    <xf numFmtId="3" fontId="25" fillId="0" borderId="10" xfId="2" applyNumberFormat="1" applyFont="1" applyBorder="1" applyAlignment="1" applyProtection="1">
      <alignment horizontal="center" vertical="center"/>
      <protection locked="0"/>
    </xf>
    <xf numFmtId="4" fontId="47" fillId="0" borderId="9" xfId="2" applyNumberFormat="1" applyFont="1" applyBorder="1" applyAlignment="1">
      <alignment horizontal="center" vertical="center"/>
    </xf>
    <xf numFmtId="3" fontId="25" fillId="3" borderId="10" xfId="2" applyNumberFormat="1" applyFont="1" applyFill="1" applyBorder="1" applyAlignment="1" applyProtection="1">
      <alignment horizontal="center" vertical="center"/>
      <protection locked="0"/>
    </xf>
    <xf numFmtId="165" fontId="47" fillId="0" borderId="9" xfId="1" applyNumberFormat="1" applyFont="1" applyBorder="1" applyAlignment="1">
      <alignment horizontal="center" vertical="center"/>
    </xf>
    <xf numFmtId="0" fontId="43" fillId="0" borderId="0" xfId="2" applyFont="1" applyAlignment="1">
      <alignment vertical="center" wrapText="1"/>
    </xf>
    <xf numFmtId="0" fontId="24" fillId="0" borderId="0" xfId="2" applyFont="1" applyAlignment="1">
      <alignment vertical="center" wrapText="1"/>
    </xf>
    <xf numFmtId="0" fontId="26" fillId="0" borderId="4" xfId="2" applyFont="1" applyBorder="1" applyAlignment="1">
      <alignment horizontal="left" vertical="center" wrapText="1"/>
    </xf>
    <xf numFmtId="3" fontId="25" fillId="0" borderId="12" xfId="2" applyNumberFormat="1" applyFont="1" applyBorder="1" applyAlignment="1" applyProtection="1">
      <alignment horizontal="center" vertical="center"/>
      <protection locked="0"/>
    </xf>
    <xf numFmtId="4" fontId="47" fillId="0" borderId="11" xfId="2" applyNumberFormat="1" applyFont="1" applyBorder="1" applyAlignment="1">
      <alignment horizontal="center" vertical="center"/>
    </xf>
    <xf numFmtId="3" fontId="25" fillId="3" borderId="12" xfId="2" applyNumberFormat="1" applyFont="1" applyFill="1" applyBorder="1" applyAlignment="1" applyProtection="1">
      <alignment horizontal="center" vertical="center"/>
      <protection locked="0"/>
    </xf>
    <xf numFmtId="165" fontId="47" fillId="0" borderId="11" xfId="1" applyNumberFormat="1" applyFont="1" applyBorder="1" applyAlignment="1">
      <alignment horizontal="center" vertical="center"/>
    </xf>
    <xf numFmtId="3" fontId="25" fillId="0" borderId="12" xfId="2" applyNumberFormat="1" applyFont="1" applyBorder="1" applyAlignment="1" applyProtection="1">
      <alignment horizontal="center" vertical="center" wrapText="1"/>
      <protection locked="0"/>
    </xf>
    <xf numFmtId="0" fontId="27" fillId="0" borderId="0" xfId="2" applyFont="1" applyAlignment="1">
      <alignment horizontal="center" vertical="center" wrapText="1"/>
    </xf>
    <xf numFmtId="0" fontId="27" fillId="0" borderId="0" xfId="2" applyFont="1" applyAlignment="1">
      <alignment vertical="center" wrapText="1"/>
    </xf>
    <xf numFmtId="3" fontId="25" fillId="3" borderId="12" xfId="2" applyNumberFormat="1" applyFont="1" applyFill="1" applyBorder="1" applyAlignment="1" applyProtection="1">
      <alignment horizontal="center" vertical="center" wrapText="1"/>
      <protection locked="0"/>
    </xf>
    <xf numFmtId="4" fontId="47" fillId="0" borderId="11" xfId="2" applyNumberFormat="1" applyFont="1" applyBorder="1" applyAlignment="1">
      <alignment horizontal="center" vertical="center" wrapText="1"/>
    </xf>
    <xf numFmtId="165" fontId="47" fillId="0" borderId="11" xfId="1" applyNumberFormat="1" applyFont="1" applyBorder="1" applyAlignment="1">
      <alignment horizontal="center" vertical="center" wrapText="1"/>
    </xf>
    <xf numFmtId="0" fontId="26" fillId="0" borderId="3" xfId="2" applyFont="1" applyBorder="1" applyAlignment="1">
      <alignment horizontal="left" vertical="center" wrapText="1"/>
    </xf>
    <xf numFmtId="3" fontId="25" fillId="0" borderId="7" xfId="2" applyNumberFormat="1" applyFont="1" applyBorder="1" applyAlignment="1" applyProtection="1">
      <alignment horizontal="center" vertical="center" wrapText="1"/>
      <protection locked="0"/>
    </xf>
    <xf numFmtId="4" fontId="47" fillId="0" borderId="6" xfId="2" applyNumberFormat="1" applyFont="1" applyBorder="1" applyAlignment="1">
      <alignment horizontal="center" vertical="center" wrapText="1"/>
    </xf>
    <xf numFmtId="3" fontId="25" fillId="3" borderId="7" xfId="2" applyNumberFormat="1" applyFont="1" applyFill="1" applyBorder="1" applyAlignment="1" applyProtection="1">
      <alignment horizontal="center" vertical="center" wrapText="1"/>
      <protection locked="0"/>
    </xf>
    <xf numFmtId="165" fontId="47" fillId="0" borderId="6" xfId="1" applyNumberFormat="1" applyFont="1" applyBorder="1" applyAlignment="1">
      <alignment horizontal="center" vertical="center" wrapText="1"/>
    </xf>
    <xf numFmtId="0" fontId="49" fillId="0" borderId="0" xfId="2" applyFont="1" applyAlignment="1">
      <alignment horizontal="center" vertical="center" wrapText="1"/>
    </xf>
    <xf numFmtId="165" fontId="49" fillId="0" borderId="0" xfId="1" applyNumberFormat="1" applyFont="1" applyBorder="1" applyAlignment="1">
      <alignment horizontal="center" vertical="center" wrapText="1"/>
    </xf>
    <xf numFmtId="0" fontId="15" fillId="0" borderId="0" xfId="2" applyFont="1" applyAlignment="1">
      <alignment vertical="center" wrapText="1"/>
    </xf>
    <xf numFmtId="0" fontId="20" fillId="0" borderId="2" xfId="2" applyFont="1" applyBorder="1" applyAlignment="1">
      <alignment horizontal="left" vertical="center" wrapText="1"/>
    </xf>
    <xf numFmtId="3" fontId="20" fillId="0" borderId="1" xfId="2" applyNumberFormat="1" applyFont="1" applyBorder="1" applyAlignment="1">
      <alignment horizontal="center" vertical="center" wrapText="1"/>
    </xf>
    <xf numFmtId="4" fontId="48" fillId="0" borderId="8" xfId="2" applyNumberFormat="1" applyFont="1" applyBorder="1" applyAlignment="1">
      <alignment horizontal="center" vertical="center" wrapText="1"/>
    </xf>
    <xf numFmtId="165" fontId="48" fillId="0" borderId="8" xfId="1" applyNumberFormat="1" applyFont="1" applyBorder="1" applyAlignment="1">
      <alignment horizontal="center" vertical="center" wrapText="1"/>
    </xf>
    <xf numFmtId="0" fontId="18" fillId="0" borderId="0" xfId="2" applyFont="1" applyAlignment="1">
      <alignment vertical="center" wrapText="1"/>
    </xf>
    <xf numFmtId="0" fontId="55" fillId="0" borderId="0" xfId="2" applyFont="1" applyAlignment="1">
      <alignment vertical="center" wrapText="1"/>
    </xf>
    <xf numFmtId="2" fontId="36" fillId="0" borderId="0" xfId="2" applyNumberFormat="1" applyFont="1" applyAlignment="1">
      <alignment vertical="center" wrapText="1"/>
    </xf>
    <xf numFmtId="0" fontId="33" fillId="0" borderId="0" xfId="2" applyFont="1" applyAlignment="1">
      <alignment vertical="center" wrapText="1"/>
    </xf>
    <xf numFmtId="2" fontId="35" fillId="0" borderId="0" xfId="2" applyNumberFormat="1" applyFont="1" applyAlignment="1">
      <alignment vertical="center" wrapText="1"/>
    </xf>
    <xf numFmtId="0" fontId="14" fillId="0" borderId="0" xfId="2" applyFont="1" applyAlignment="1">
      <alignment vertical="center" wrapText="1"/>
    </xf>
    <xf numFmtId="0" fontId="34" fillId="0" borderId="0" xfId="2" applyFont="1" applyAlignment="1">
      <alignment vertical="center" wrapText="1"/>
    </xf>
    <xf numFmtId="10" fontId="14" fillId="0" borderId="0" xfId="2" applyNumberFormat="1" applyFont="1" applyAlignment="1">
      <alignment vertical="center" wrapText="1"/>
    </xf>
    <xf numFmtId="0" fontId="37" fillId="0" borderId="6" xfId="2" applyFont="1" applyBorder="1" applyAlignment="1">
      <alignment horizontal="center" vertical="center" wrapText="1"/>
    </xf>
    <xf numFmtId="0" fontId="45" fillId="0" borderId="0" xfId="2" applyFont="1"/>
    <xf numFmtId="0" fontId="45" fillId="0" borderId="0" xfId="2" applyFont="1" applyAlignment="1">
      <alignment horizontal="left" vertical="center" wrapText="1"/>
    </xf>
    <xf numFmtId="0" fontId="45" fillId="0" borderId="0" xfId="2" applyFont="1" applyAlignment="1">
      <alignment vertical="center" wrapText="1"/>
    </xf>
    <xf numFmtId="0" fontId="0" fillId="4" borderId="0" xfId="0" applyFill="1" applyBorder="1"/>
    <xf numFmtId="0" fontId="58" fillId="0" borderId="0" xfId="0" applyFont="1"/>
    <xf numFmtId="0" fontId="61" fillId="0" borderId="0" xfId="0" applyFont="1" applyAlignment="1">
      <alignment horizontal="left" vertical="center"/>
    </xf>
    <xf numFmtId="0" fontId="60" fillId="0" borderId="0" xfId="0" applyFont="1"/>
    <xf numFmtId="0" fontId="59" fillId="0" borderId="0" xfId="0" applyFont="1" applyAlignment="1">
      <alignment vertical="center"/>
    </xf>
    <xf numFmtId="0" fontId="58" fillId="4" borderId="0" xfId="0" applyFont="1" applyFill="1" applyBorder="1"/>
    <xf numFmtId="0" fontId="50" fillId="4" borderId="0" xfId="0" applyFont="1" applyFill="1" applyBorder="1"/>
    <xf numFmtId="3" fontId="58" fillId="4" borderId="0" xfId="0" applyNumberFormat="1" applyFont="1" applyFill="1" applyBorder="1"/>
    <xf numFmtId="10" fontId="58" fillId="4" borderId="0" xfId="0" applyNumberFormat="1" applyFont="1" applyFill="1" applyBorder="1"/>
    <xf numFmtId="0" fontId="51" fillId="4" borderId="0" xfId="0" applyFont="1" applyFill="1" applyBorder="1"/>
    <xf numFmtId="3" fontId="51" fillId="4" borderId="0" xfId="0" applyNumberFormat="1" applyFont="1" applyFill="1" applyBorder="1"/>
    <xf numFmtId="10" fontId="51" fillId="4" borderId="0" xfId="0" applyNumberFormat="1" applyFont="1" applyFill="1" applyBorder="1"/>
    <xf numFmtId="0" fontId="19" fillId="0" borderId="0" xfId="0" applyFont="1" applyBorder="1" applyAlignment="1">
      <alignment horizontal="left" vertical="center" wrapText="1"/>
    </xf>
    <xf numFmtId="3" fontId="25" fillId="0" borderId="10" xfId="0" applyNumberFormat="1" applyFont="1" applyBorder="1" applyAlignment="1" applyProtection="1">
      <alignment horizontal="center" vertical="center"/>
      <protection locked="0"/>
    </xf>
    <xf numFmtId="3" fontId="25" fillId="0" borderId="12" xfId="0" applyNumberFormat="1" applyFont="1" applyBorder="1" applyAlignment="1" applyProtection="1">
      <alignment horizontal="center" vertical="center"/>
      <protection locked="0"/>
    </xf>
    <xf numFmtId="3" fontId="25" fillId="0" borderId="12" xfId="0" applyNumberFormat="1" applyFont="1" applyBorder="1" applyAlignment="1" applyProtection="1">
      <alignment horizontal="center" vertical="center" wrapText="1"/>
      <protection locked="0"/>
    </xf>
    <xf numFmtId="3" fontId="25" fillId="0" borderId="7" xfId="0" applyNumberFormat="1" applyFont="1" applyBorder="1" applyAlignment="1" applyProtection="1">
      <alignment horizontal="center" vertical="center" wrapText="1"/>
      <protection locked="0"/>
    </xf>
    <xf numFmtId="0" fontId="40" fillId="0" borderId="0" xfId="0" applyFont="1" applyAlignment="1">
      <alignment horizontal="left" vertical="center"/>
    </xf>
    <xf numFmtId="0" fontId="66" fillId="4" borderId="0" xfId="0" applyFont="1" applyFill="1" applyBorder="1"/>
    <xf numFmtId="3" fontId="0" fillId="4" borderId="0" xfId="0" applyNumberFormat="1" applyFill="1" applyBorder="1"/>
    <xf numFmtId="10" fontId="0" fillId="4" borderId="0" xfId="0" applyNumberFormat="1" applyFill="1" applyBorder="1"/>
    <xf numFmtId="0" fontId="62" fillId="0" borderId="0" xfId="2" applyFont="1" applyAlignment="1">
      <alignment horizontal="center" vertical="center" wrapText="1"/>
    </xf>
    <xf numFmtId="0" fontId="42" fillId="0" borderId="0" xfId="2" applyFont="1" applyAlignment="1">
      <alignment vertical="center" wrapText="1"/>
    </xf>
    <xf numFmtId="3" fontId="42" fillId="0" borderId="0" xfId="2" applyNumberFormat="1" applyFont="1" applyAlignment="1">
      <alignment vertical="center" wrapText="1"/>
    </xf>
    <xf numFmtId="0" fontId="67" fillId="0" borderId="0" xfId="2" applyFont="1" applyAlignment="1">
      <alignment horizontal="center" vertical="center" wrapText="1"/>
    </xf>
    <xf numFmtId="0" fontId="45" fillId="0" borderId="0" xfId="2" applyFont="1" applyAlignment="1">
      <alignment horizontal="center" vertical="center" wrapText="1"/>
    </xf>
    <xf numFmtId="0" fontId="41" fillId="0" borderId="0" xfId="2" applyFont="1" applyAlignment="1">
      <alignment vertical="center" wrapText="1"/>
    </xf>
    <xf numFmtId="2" fontId="45" fillId="0" borderId="0" xfId="1" applyNumberFormat="1" applyFont="1" applyBorder="1" applyAlignment="1">
      <alignment horizontal="center" vertical="center"/>
    </xf>
    <xf numFmtId="2" fontId="45" fillId="0" borderId="0" xfId="1" applyNumberFormat="1" applyFont="1" applyBorder="1" applyAlignment="1">
      <alignment horizontal="center" vertical="center" wrapText="1"/>
    </xf>
    <xf numFmtId="2" fontId="45" fillId="0" borderId="0" xfId="2" applyNumberFormat="1" applyFont="1" applyAlignment="1">
      <alignment vertical="center" wrapText="1"/>
    </xf>
    <xf numFmtId="0" fontId="40" fillId="0" borderId="0" xfId="2" applyFont="1" applyAlignment="1">
      <alignment vertical="center" wrapText="1"/>
    </xf>
    <xf numFmtId="0" fontId="50" fillId="4" borderId="0" xfId="16" applyFont="1" applyFill="1" applyBorder="1"/>
    <xf numFmtId="0" fontId="66" fillId="0" borderId="0" xfId="16" applyFont="1" applyBorder="1"/>
    <xf numFmtId="0" fontId="50" fillId="0" borderId="0" xfId="16" applyFont="1" applyBorder="1"/>
    <xf numFmtId="167" fontId="50" fillId="4" borderId="0" xfId="0" applyNumberFormat="1" applyFont="1" applyFill="1" applyBorder="1"/>
    <xf numFmtId="0" fontId="20" fillId="0" borderId="4" xfId="2" applyFont="1" applyBorder="1" applyAlignment="1">
      <alignment vertical="center" wrapText="1"/>
    </xf>
    <xf numFmtId="3" fontId="48" fillId="0" borderId="8" xfId="2" applyNumberFormat="1" applyFont="1" applyBorder="1" applyAlignment="1">
      <alignment horizontal="center" vertical="center" wrapText="1"/>
    </xf>
    <xf numFmtId="0" fontId="40" fillId="0" borderId="0" xfId="0" applyFont="1" applyBorder="1" applyAlignment="1">
      <alignment horizontal="left" vertical="center"/>
    </xf>
    <xf numFmtId="0" fontId="54" fillId="0" borderId="0" xfId="0" applyFont="1" applyBorder="1" applyAlignment="1">
      <alignment horizontal="left" vertical="center"/>
    </xf>
    <xf numFmtId="0" fontId="69" fillId="0" borderId="0" xfId="0" applyFont="1" applyBorder="1" applyAlignment="1">
      <alignment vertical="center" wrapText="1"/>
    </xf>
    <xf numFmtId="0" fontId="72" fillId="0" borderId="0" xfId="0" applyFont="1" applyBorder="1" applyAlignment="1">
      <alignment horizontal="center" vertical="center" wrapText="1"/>
    </xf>
    <xf numFmtId="0" fontId="65" fillId="0" borderId="0" xfId="0" applyFont="1" applyBorder="1" applyAlignment="1">
      <alignment vertical="center" wrapText="1"/>
    </xf>
    <xf numFmtId="0" fontId="73"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75" fillId="0" borderId="0" xfId="0" applyFont="1" applyBorder="1" applyAlignment="1">
      <alignment vertical="center" wrapText="1"/>
    </xf>
    <xf numFmtId="0" fontId="68" fillId="0" borderId="0" xfId="0" applyFont="1" applyBorder="1" applyAlignment="1">
      <alignment vertical="center" wrapText="1"/>
    </xf>
    <xf numFmtId="10" fontId="68" fillId="0" borderId="0" xfId="7" applyNumberFormat="1" applyFont="1" applyBorder="1" applyAlignment="1">
      <alignment vertical="center" wrapText="1"/>
    </xf>
    <xf numFmtId="3" fontId="68" fillId="0" borderId="0" xfId="7" applyNumberFormat="1" applyFont="1" applyBorder="1" applyAlignment="1" applyProtection="1">
      <alignment horizontal="center" vertical="center"/>
      <protection locked="0"/>
    </xf>
    <xf numFmtId="10" fontId="68" fillId="0" borderId="0" xfId="6" applyNumberFormat="1" applyFont="1" applyBorder="1" applyAlignment="1">
      <alignment vertical="center" wrapText="1"/>
    </xf>
    <xf numFmtId="9" fontId="68" fillId="0" borderId="0" xfId="8" applyFont="1" applyBorder="1" applyAlignment="1">
      <alignment vertical="center" wrapText="1"/>
    </xf>
    <xf numFmtId="10" fontId="76" fillId="0" borderId="0" xfId="7" applyNumberFormat="1" applyFont="1" applyBorder="1" applyAlignment="1">
      <alignment vertical="center" wrapText="1"/>
    </xf>
    <xf numFmtId="0" fontId="69" fillId="0" borderId="0" xfId="0" applyFont="1" applyBorder="1" applyAlignment="1">
      <alignment horizontal="left" vertical="center" wrapText="1"/>
    </xf>
    <xf numFmtId="3" fontId="76" fillId="0" borderId="0" xfId="0" applyNumberFormat="1" applyFont="1" applyBorder="1" applyAlignment="1">
      <alignment horizontal="center" vertical="center" wrapText="1"/>
    </xf>
    <xf numFmtId="0" fontId="58" fillId="0" borderId="0" xfId="0" applyFont="1" applyBorder="1" applyAlignment="1">
      <alignment vertical="center" wrapText="1"/>
    </xf>
    <xf numFmtId="2" fontId="74" fillId="0" borderId="0" xfId="0" applyNumberFormat="1" applyFont="1" applyBorder="1" applyAlignment="1">
      <alignment vertical="center" wrapText="1"/>
    </xf>
    <xf numFmtId="2" fontId="74" fillId="0" borderId="0" xfId="0" applyNumberFormat="1" applyFont="1" applyBorder="1" applyAlignment="1">
      <alignment horizontal="left" vertical="center" wrapText="1"/>
    </xf>
    <xf numFmtId="0" fontId="54" fillId="0" borderId="0" xfId="0" applyFont="1" applyBorder="1" applyAlignment="1">
      <alignment vertical="center" wrapText="1"/>
    </xf>
    <xf numFmtId="2" fontId="41" fillId="0" borderId="0" xfId="0" applyNumberFormat="1" applyFont="1" applyAlignment="1">
      <alignment horizontal="left" vertical="center" wrapText="1"/>
    </xf>
    <xf numFmtId="2" fontId="56" fillId="0" borderId="0" xfId="0" applyNumberFormat="1" applyFont="1" applyBorder="1" applyAlignment="1">
      <alignment vertical="center" wrapText="1"/>
    </xf>
    <xf numFmtId="0" fontId="77" fillId="0" borderId="0" xfId="0" applyFont="1" applyBorder="1" applyAlignment="1">
      <alignment horizontal="center" vertical="center"/>
    </xf>
    <xf numFmtId="0" fontId="76" fillId="0" borderId="0" xfId="0" applyFont="1" applyBorder="1" applyAlignment="1">
      <alignment vertical="center" wrapText="1"/>
    </xf>
    <xf numFmtId="0" fontId="78" fillId="0" borderId="0" xfId="0" applyFont="1" applyBorder="1" applyAlignment="1">
      <alignment horizontal="center" vertical="center" wrapText="1"/>
    </xf>
    <xf numFmtId="0" fontId="72" fillId="0" borderId="0" xfId="0" applyFont="1" applyBorder="1" applyAlignment="1">
      <alignment vertical="center" wrapText="1"/>
    </xf>
    <xf numFmtId="0" fontId="79" fillId="0" borderId="0" xfId="0" applyFont="1" applyBorder="1" applyAlignment="1">
      <alignment horizontal="center" vertical="center" wrapText="1"/>
    </xf>
    <xf numFmtId="0" fontId="80" fillId="0" borderId="0" xfId="0" applyFont="1" applyBorder="1" applyAlignment="1">
      <alignment vertical="center" wrapText="1"/>
    </xf>
    <xf numFmtId="0" fontId="74" fillId="0" borderId="0" xfId="0" applyFont="1" applyBorder="1" applyAlignment="1">
      <alignment vertical="center" wrapText="1"/>
    </xf>
    <xf numFmtId="0" fontId="81" fillId="0" borderId="0" xfId="0" applyFont="1" applyBorder="1" applyAlignment="1">
      <alignment horizontal="center" vertical="center" wrapText="1"/>
    </xf>
    <xf numFmtId="0" fontId="82" fillId="0" borderId="0" xfId="0" applyFont="1" applyBorder="1" applyAlignment="1">
      <alignment vertical="center" wrapText="1"/>
    </xf>
    <xf numFmtId="3" fontId="68" fillId="0" borderId="0" xfId="0" applyNumberFormat="1" applyFont="1" applyBorder="1" applyAlignment="1">
      <alignment horizontal="center" vertical="center" wrapText="1"/>
    </xf>
    <xf numFmtId="3" fontId="68" fillId="0" borderId="0" xfId="0" applyNumberFormat="1" applyFont="1" applyBorder="1" applyAlignment="1">
      <alignment horizontal="center" vertical="center"/>
    </xf>
    <xf numFmtId="4" fontId="83" fillId="0" borderId="0" xfId="0" applyNumberFormat="1" applyFont="1" applyBorder="1" applyAlignment="1">
      <alignment horizontal="center" vertical="center"/>
    </xf>
    <xf numFmtId="4" fontId="68" fillId="0" borderId="0" xfId="0" applyNumberFormat="1" applyFont="1" applyBorder="1" applyAlignment="1">
      <alignment horizontal="center" vertical="center"/>
    </xf>
    <xf numFmtId="4" fontId="83" fillId="0" borderId="0" xfId="0" applyNumberFormat="1" applyFont="1" applyBorder="1" applyAlignment="1">
      <alignment horizontal="center" vertical="center" wrapText="1"/>
    </xf>
    <xf numFmtId="0" fontId="84" fillId="0" borderId="0" xfId="0" applyFont="1" applyBorder="1" applyAlignment="1">
      <alignment horizontal="left" vertical="center" wrapText="1"/>
    </xf>
    <xf numFmtId="0" fontId="68" fillId="0" borderId="0" xfId="0" applyFont="1" applyBorder="1" applyAlignment="1">
      <alignment horizontal="center" vertical="center" wrapText="1"/>
    </xf>
    <xf numFmtId="4" fontId="68" fillId="0" borderId="0" xfId="0" applyNumberFormat="1" applyFont="1" applyBorder="1" applyAlignment="1">
      <alignment horizontal="center" vertical="center" wrapText="1"/>
    </xf>
    <xf numFmtId="3" fontId="68" fillId="0" borderId="0" xfId="0" applyNumberFormat="1" applyFont="1" applyBorder="1" applyAlignment="1">
      <alignment vertical="center" wrapText="1"/>
    </xf>
    <xf numFmtId="0" fontId="76" fillId="0" borderId="0" xfId="0" applyFont="1" applyBorder="1" applyAlignment="1">
      <alignment horizontal="center" vertical="center" wrapText="1"/>
    </xf>
    <xf numFmtId="0" fontId="79" fillId="0" borderId="0" xfId="0" applyFont="1" applyBorder="1" applyAlignment="1">
      <alignment vertical="center" wrapText="1"/>
    </xf>
    <xf numFmtId="0" fontId="70" fillId="0" borderId="0" xfId="0" applyFont="1" applyBorder="1" applyAlignment="1">
      <alignment vertical="center" wrapText="1"/>
    </xf>
    <xf numFmtId="4" fontId="85" fillId="0" borderId="0" xfId="0" applyNumberFormat="1" applyFont="1" applyBorder="1" applyAlignment="1">
      <alignment horizontal="center" vertical="center" wrapText="1"/>
    </xf>
    <xf numFmtId="4" fontId="76" fillId="0" borderId="0" xfId="0" applyNumberFormat="1" applyFont="1" applyBorder="1" applyAlignment="1">
      <alignment horizontal="center" vertical="center" wrapText="1"/>
    </xf>
    <xf numFmtId="2" fontId="75" fillId="0" borderId="0" xfId="0" applyNumberFormat="1" applyFont="1" applyBorder="1" applyAlignment="1">
      <alignment vertical="center" wrapText="1"/>
    </xf>
    <xf numFmtId="0" fontId="54" fillId="0" borderId="0" xfId="0" applyFont="1" applyAlignment="1">
      <alignment horizontal="left" vertical="center"/>
    </xf>
    <xf numFmtId="0" fontId="54" fillId="0" borderId="0" xfId="0" applyFont="1" applyAlignment="1">
      <alignment horizontal="center" vertical="center"/>
    </xf>
    <xf numFmtId="0" fontId="54" fillId="0" borderId="0" xfId="0" applyFont="1" applyBorder="1" applyAlignment="1">
      <alignment horizontal="center" vertical="center"/>
    </xf>
    <xf numFmtId="0" fontId="20" fillId="0" borderId="13" xfId="2" applyFont="1" applyBorder="1" applyAlignment="1">
      <alignment vertical="center" wrapText="1"/>
    </xf>
    <xf numFmtId="166" fontId="47" fillId="0" borderId="9" xfId="2" applyNumberFormat="1" applyFont="1" applyBorder="1" applyAlignment="1">
      <alignment horizontal="center" vertical="center"/>
    </xf>
    <xf numFmtId="166" fontId="47" fillId="0" borderId="11" xfId="2" applyNumberFormat="1" applyFont="1" applyBorder="1" applyAlignment="1">
      <alignment horizontal="center" vertical="center"/>
    </xf>
    <xf numFmtId="166" fontId="47" fillId="0" borderId="11" xfId="2" applyNumberFormat="1" applyFont="1" applyBorder="1" applyAlignment="1">
      <alignment horizontal="center" vertical="center" wrapText="1"/>
    </xf>
    <xf numFmtId="166" fontId="47" fillId="0" borderId="6" xfId="2" applyNumberFormat="1" applyFont="1" applyBorder="1" applyAlignment="1">
      <alignment horizontal="center" vertical="center" wrapText="1"/>
    </xf>
    <xf numFmtId="166" fontId="49" fillId="0" borderId="0" xfId="2" applyNumberFormat="1" applyFont="1" applyAlignment="1">
      <alignment horizontal="center" vertical="center" wrapText="1"/>
    </xf>
    <xf numFmtId="4" fontId="49" fillId="0" borderId="0" xfId="2" applyNumberFormat="1" applyFont="1" applyAlignment="1">
      <alignment horizontal="center" vertical="center" wrapText="1"/>
    </xf>
    <xf numFmtId="9" fontId="13" fillId="0" borderId="0" xfId="8" applyFont="1" applyBorder="1" applyAlignment="1">
      <alignment horizontal="center" vertical="center"/>
    </xf>
    <xf numFmtId="0" fontId="71" fillId="0" borderId="0" xfId="0" applyFont="1" applyBorder="1" applyAlignment="1">
      <alignment vertical="center" wrapText="1"/>
    </xf>
    <xf numFmtId="0" fontId="46" fillId="0" borderId="0" xfId="0" applyFont="1" applyBorder="1" applyAlignment="1">
      <alignment vertical="center" wrapText="1"/>
    </xf>
    <xf numFmtId="0" fontId="16" fillId="0" borderId="0" xfId="0" applyFont="1" applyBorder="1" applyAlignment="1">
      <alignment vertical="center" wrapText="1"/>
    </xf>
    <xf numFmtId="0" fontId="86" fillId="0" borderId="0" xfId="0" applyFont="1" applyBorder="1" applyAlignment="1">
      <alignment horizontal="center" vertical="center"/>
    </xf>
    <xf numFmtId="0" fontId="58" fillId="0" borderId="0" xfId="2" applyFont="1" applyAlignment="1">
      <alignment vertical="center"/>
    </xf>
    <xf numFmtId="0" fontId="90" fillId="0" borderId="0" xfId="0" applyFont="1" applyBorder="1" applyAlignment="1">
      <alignment vertical="center" wrapText="1"/>
    </xf>
    <xf numFmtId="2" fontId="41" fillId="0" borderId="0" xfId="0" applyNumberFormat="1" applyFont="1" applyBorder="1" applyAlignment="1">
      <alignment vertical="center" wrapText="1"/>
    </xf>
    <xf numFmtId="2" fontId="41" fillId="0" borderId="0" xfId="0" applyNumberFormat="1" applyFont="1" applyBorder="1" applyAlignment="1">
      <alignment horizontal="left" vertical="center" wrapText="1"/>
    </xf>
    <xf numFmtId="2" fontId="90" fillId="0" borderId="0" xfId="0" applyNumberFormat="1" applyFont="1" applyAlignment="1">
      <alignment horizontal="left" vertical="center" wrapText="1"/>
    </xf>
    <xf numFmtId="0" fontId="90" fillId="0" borderId="0" xfId="0" applyFont="1" applyAlignment="1">
      <alignment horizontal="left" vertical="center" wrapText="1"/>
    </xf>
    <xf numFmtId="3" fontId="90" fillId="0" borderId="0" xfId="0" applyNumberFormat="1" applyFont="1" applyAlignment="1">
      <alignment horizontal="left" vertical="center" wrapText="1"/>
    </xf>
    <xf numFmtId="0" fontId="66" fillId="0" borderId="0" xfId="16" applyFont="1" applyBorder="1" applyAlignment="1">
      <alignment horizontal="center"/>
    </xf>
    <xf numFmtId="0" fontId="66" fillId="4" borderId="0" xfId="16" applyFont="1" applyFill="1" applyBorder="1"/>
    <xf numFmtId="0" fontId="91" fillId="0" borderId="0" xfId="16" applyFont="1" applyBorder="1" applyAlignment="1">
      <alignment horizontal="center"/>
    </xf>
    <xf numFmtId="0" fontId="91" fillId="4" borderId="0" xfId="16" applyFont="1" applyFill="1" applyBorder="1"/>
    <xf numFmtId="0" fontId="66" fillId="4" borderId="0" xfId="16" applyFont="1" applyFill="1" applyBorder="1" applyAlignment="1">
      <alignment horizontal="center"/>
    </xf>
    <xf numFmtId="3" fontId="66" fillId="0" borderId="0" xfId="17" applyNumberFormat="1" applyFont="1"/>
    <xf numFmtId="9" fontId="66" fillId="0" borderId="0" xfId="15" applyFont="1" applyFill="1" applyBorder="1"/>
    <xf numFmtId="0" fontId="66" fillId="0" borderId="0" xfId="16" applyFont="1" applyBorder="1" applyAlignment="1">
      <alignment vertical="center"/>
    </xf>
    <xf numFmtId="0" fontId="70" fillId="0" borderId="2" xfId="0" applyFont="1" applyBorder="1" applyAlignment="1">
      <alignment horizontal="left" vertical="center" wrapText="1"/>
    </xf>
    <xf numFmtId="0" fontId="116" fillId="0" borderId="0" xfId="0" applyFont="1" applyAlignment="1">
      <alignment vertical="center"/>
    </xf>
    <xf numFmtId="0" fontId="117" fillId="0" borderId="0" xfId="0" applyFont="1"/>
    <xf numFmtId="0" fontId="117" fillId="0" borderId="0" xfId="0" applyFont="1" applyAlignment="1">
      <alignment horizontal="left"/>
    </xf>
    <xf numFmtId="0" fontId="117" fillId="0" borderId="0" xfId="0" applyFont="1" applyAlignment="1">
      <alignment vertical="center" wrapText="1"/>
    </xf>
    <xf numFmtId="0" fontId="118" fillId="0" borderId="0" xfId="0" applyFont="1" applyAlignment="1">
      <alignment horizontal="justify" vertical="center" wrapText="1"/>
    </xf>
    <xf numFmtId="0" fontId="120" fillId="0" borderId="0" xfId="18" applyFont="1" applyAlignment="1">
      <alignment horizontal="left" vertical="center" wrapText="1"/>
    </xf>
    <xf numFmtId="0" fontId="120" fillId="0" borderId="0" xfId="0" applyFont="1" applyAlignment="1">
      <alignment vertical="center"/>
    </xf>
    <xf numFmtId="0" fontId="87" fillId="0" borderId="0" xfId="0" applyFont="1" applyAlignment="1">
      <alignment vertical="center"/>
    </xf>
    <xf numFmtId="0" fontId="87" fillId="0" borderId="0" xfId="0" applyFont="1" applyAlignment="1">
      <alignment horizontal="left" vertical="center"/>
    </xf>
    <xf numFmtId="0" fontId="121" fillId="0" borderId="0" xfId="0" applyFont="1" applyAlignment="1">
      <alignment vertical="center"/>
    </xf>
    <xf numFmtId="0" fontId="7" fillId="4" borderId="0" xfId="19" applyFont="1" applyFill="1"/>
    <xf numFmtId="0" fontId="7" fillId="0" borderId="0" xfId="19" applyFont="1"/>
    <xf numFmtId="14" fontId="7" fillId="0" borderId="0" xfId="19" applyNumberFormat="1" applyFont="1"/>
    <xf numFmtId="0" fontId="7" fillId="4" borderId="88" xfId="19" applyFont="1" applyFill="1" applyBorder="1"/>
    <xf numFmtId="0" fontId="7" fillId="4" borderId="101" xfId="19" applyFont="1" applyFill="1" applyBorder="1"/>
    <xf numFmtId="3" fontId="7" fillId="0" borderId="0" xfId="19" applyNumberFormat="1" applyFont="1"/>
    <xf numFmtId="0" fontId="51" fillId="6" borderId="0" xfId="19" applyFont="1" applyFill="1" applyAlignment="1">
      <alignment horizontal="center" vertical="center"/>
    </xf>
    <xf numFmtId="14" fontId="51" fillId="38" borderId="98" xfId="19" applyNumberFormat="1" applyFont="1" applyFill="1" applyBorder="1" applyAlignment="1">
      <alignment horizontal="center" vertical="center"/>
    </xf>
    <xf numFmtId="14" fontId="51" fillId="38" borderId="0" xfId="19" applyNumberFormat="1" applyFont="1" applyFill="1" applyAlignment="1">
      <alignment horizontal="center" vertical="center"/>
    </xf>
    <xf numFmtId="14" fontId="51" fillId="38" borderId="100" xfId="19" applyNumberFormat="1" applyFont="1" applyFill="1" applyBorder="1" applyAlignment="1">
      <alignment horizontal="center" vertical="center"/>
    </xf>
    <xf numFmtId="14" fontId="51" fillId="38" borderId="99" xfId="19" applyNumberFormat="1" applyFont="1" applyFill="1" applyBorder="1" applyAlignment="1">
      <alignment horizontal="center" vertical="center"/>
    </xf>
    <xf numFmtId="14" fontId="51" fillId="38" borderId="39" xfId="19" applyNumberFormat="1" applyFont="1" applyFill="1" applyBorder="1" applyAlignment="1">
      <alignment horizontal="center" vertical="center"/>
    </xf>
    <xf numFmtId="14" fontId="51" fillId="38" borderId="109" xfId="19" applyNumberFormat="1" applyFont="1" applyFill="1" applyBorder="1" applyAlignment="1">
      <alignment horizontal="center" vertical="center"/>
    </xf>
    <xf numFmtId="14" fontId="51" fillId="38" borderId="110" xfId="19" applyNumberFormat="1" applyFont="1" applyFill="1" applyBorder="1" applyAlignment="1">
      <alignment horizontal="center" vertical="center"/>
    </xf>
    <xf numFmtId="14" fontId="51" fillId="38" borderId="111" xfId="19" applyNumberFormat="1" applyFont="1" applyFill="1" applyBorder="1" applyAlignment="1">
      <alignment horizontal="center" vertical="center"/>
    </xf>
    <xf numFmtId="14" fontId="126" fillId="6" borderId="37" xfId="19" applyNumberFormat="1" applyFont="1" applyFill="1" applyBorder="1" applyAlignment="1">
      <alignment horizontal="center" vertical="center"/>
    </xf>
    <xf numFmtId="0" fontId="107" fillId="5" borderId="80" xfId="19" applyFont="1" applyFill="1" applyBorder="1"/>
    <xf numFmtId="3" fontId="107" fillId="5" borderId="102" xfId="19" applyNumberFormat="1" applyFont="1" applyFill="1" applyBorder="1"/>
    <xf numFmtId="3" fontId="107" fillId="5" borderId="33" xfId="19" applyNumberFormat="1" applyFont="1" applyFill="1" applyBorder="1"/>
    <xf numFmtId="3" fontId="107" fillId="5" borderId="84" xfId="19" applyNumberFormat="1" applyFont="1" applyFill="1" applyBorder="1"/>
    <xf numFmtId="0" fontId="7" fillId="0" borderId="33" xfId="19" applyFont="1" applyBorder="1"/>
    <xf numFmtId="167" fontId="107" fillId="4" borderId="32" xfId="20" applyNumberFormat="1" applyFont="1" applyFill="1" applyBorder="1"/>
    <xf numFmtId="3" fontId="107" fillId="4" borderId="35" xfId="19" applyNumberFormat="1" applyFont="1" applyFill="1" applyBorder="1"/>
    <xf numFmtId="167" fontId="107" fillId="0" borderId="32" xfId="19" applyNumberFormat="1" applyFont="1" applyBorder="1"/>
    <xf numFmtId="3" fontId="107" fillId="5" borderId="35" xfId="19" applyNumberFormat="1" applyFont="1" applyFill="1" applyBorder="1"/>
    <xf numFmtId="0" fontId="107" fillId="4" borderId="81" xfId="19" applyFont="1" applyFill="1" applyBorder="1"/>
    <xf numFmtId="3" fontId="107" fillId="4" borderId="96" xfId="19" applyNumberFormat="1" applyFont="1" applyFill="1" applyBorder="1"/>
    <xf numFmtId="3" fontId="107" fillId="4" borderId="37" xfId="19" applyNumberFormat="1" applyFont="1" applyFill="1" applyBorder="1"/>
    <xf numFmtId="3" fontId="107" fillId="4" borderId="85" xfId="19" applyNumberFormat="1" applyFont="1" applyFill="1" applyBorder="1"/>
    <xf numFmtId="0" fontId="7" fillId="0" borderId="112" xfId="19" applyFont="1" applyBorder="1"/>
    <xf numFmtId="167" fontId="107" fillId="4" borderId="36" xfId="20" applyNumberFormat="1" applyFont="1" applyFill="1" applyBorder="1"/>
    <xf numFmtId="3" fontId="107" fillId="4" borderId="38" xfId="19" applyNumberFormat="1" applyFont="1" applyFill="1" applyBorder="1"/>
    <xf numFmtId="167" fontId="107" fillId="0" borderId="36" xfId="19" applyNumberFormat="1" applyFont="1" applyBorder="1"/>
    <xf numFmtId="0" fontId="7" fillId="4" borderId="82" xfId="19" applyFont="1" applyFill="1" applyBorder="1"/>
    <xf numFmtId="3" fontId="7" fillId="4" borderId="101" xfId="19" applyNumberFormat="1" applyFont="1" applyFill="1" applyBorder="1"/>
    <xf numFmtId="3" fontId="7" fillId="4" borderId="0" xfId="19" applyNumberFormat="1" applyFont="1" applyFill="1"/>
    <xf numFmtId="3" fontId="7" fillId="4" borderId="86" xfId="19" applyNumberFormat="1" applyFont="1" applyFill="1" applyBorder="1"/>
    <xf numFmtId="167" fontId="66" fillId="4" borderId="39" xfId="20" applyNumberFormat="1" applyFont="1" applyFill="1" applyBorder="1"/>
    <xf numFmtId="3" fontId="7" fillId="4" borderId="40" xfId="19" applyNumberFormat="1" applyFont="1" applyFill="1" applyBorder="1"/>
    <xf numFmtId="167" fontId="7" fillId="4" borderId="39" xfId="19" applyNumberFormat="1" applyFont="1" applyFill="1" applyBorder="1"/>
    <xf numFmtId="0" fontId="7" fillId="4" borderId="83" xfId="19" applyFont="1" applyFill="1" applyBorder="1"/>
    <xf numFmtId="3" fontId="7" fillId="4" borderId="103" xfId="19" applyNumberFormat="1" applyFont="1" applyFill="1" applyBorder="1"/>
    <xf numFmtId="3" fontId="7" fillId="4" borderId="42" xfId="19" applyNumberFormat="1" applyFont="1" applyFill="1" applyBorder="1"/>
    <xf numFmtId="3" fontId="7" fillId="4" borderId="87" xfId="19" applyNumberFormat="1" applyFont="1" applyFill="1" applyBorder="1"/>
    <xf numFmtId="0" fontId="7" fillId="0" borderId="42" xfId="19" applyFont="1" applyBorder="1"/>
    <xf numFmtId="167" fontId="66" fillId="4" borderId="41" xfId="20" applyNumberFormat="1" applyFont="1" applyFill="1" applyBorder="1"/>
    <xf numFmtId="3" fontId="7" fillId="4" borderId="43" xfId="19" applyNumberFormat="1" applyFont="1" applyFill="1" applyBorder="1"/>
    <xf numFmtId="167" fontId="7" fillId="4" borderId="41" xfId="19" applyNumberFormat="1" applyFont="1" applyFill="1" applyBorder="1"/>
    <xf numFmtId="0" fontId="7" fillId="0" borderId="37" xfId="19" applyFont="1" applyBorder="1"/>
    <xf numFmtId="167" fontId="107" fillId="4" borderId="36" xfId="19" applyNumberFormat="1" applyFont="1" applyFill="1" applyBorder="1"/>
    <xf numFmtId="0" fontId="7" fillId="0" borderId="113" xfId="19" applyFont="1" applyBorder="1"/>
    <xf numFmtId="0" fontId="7" fillId="0" borderId="114" xfId="19" applyFont="1" applyBorder="1"/>
    <xf numFmtId="167" fontId="107" fillId="4" borderId="102" xfId="20" applyNumberFormat="1" applyFont="1" applyFill="1" applyBorder="1"/>
    <xf numFmtId="3" fontId="107" fillId="4" borderId="33" xfId="19" applyNumberFormat="1" applyFont="1" applyFill="1" applyBorder="1"/>
    <xf numFmtId="167" fontId="107" fillId="0" borderId="102" xfId="19" applyNumberFormat="1" applyFont="1" applyBorder="1"/>
    <xf numFmtId="0" fontId="7" fillId="4" borderId="81" xfId="19" applyFont="1" applyFill="1" applyBorder="1" applyAlignment="1">
      <alignment wrapText="1"/>
    </xf>
    <xf numFmtId="3" fontId="7" fillId="4" borderId="96" xfId="19" applyNumberFormat="1" applyFont="1" applyFill="1" applyBorder="1"/>
    <xf numFmtId="3" fontId="7" fillId="4" borderId="37" xfId="19" applyNumberFormat="1" applyFont="1" applyFill="1" applyBorder="1"/>
    <xf numFmtId="3" fontId="7" fillId="4" borderId="85" xfId="19" applyNumberFormat="1" applyFont="1" applyFill="1" applyBorder="1"/>
    <xf numFmtId="167" fontId="66" fillId="4" borderId="36" xfId="20" applyNumberFormat="1" applyFont="1" applyFill="1" applyBorder="1"/>
    <xf numFmtId="3" fontId="7" fillId="4" borderId="38" xfId="19" applyNumberFormat="1" applyFont="1" applyFill="1" applyBorder="1"/>
    <xf numFmtId="167" fontId="7" fillId="4" borderId="36" xfId="19" applyNumberFormat="1" applyFont="1" applyFill="1" applyBorder="1"/>
    <xf numFmtId="167" fontId="7" fillId="4" borderId="37" xfId="19" applyNumberFormat="1" applyFont="1" applyFill="1" applyBorder="1"/>
    <xf numFmtId="167" fontId="7" fillId="4" borderId="0" xfId="19" applyNumberFormat="1" applyFont="1" applyFill="1"/>
    <xf numFmtId="167" fontId="7" fillId="4" borderId="39" xfId="19" applyNumberFormat="1" applyFont="1" applyFill="1" applyBorder="1" applyAlignment="1">
      <alignment horizontal="center"/>
    </xf>
    <xf numFmtId="167" fontId="7" fillId="4" borderId="0" xfId="19" applyNumberFormat="1" applyFont="1" applyFill="1" applyAlignment="1">
      <alignment horizontal="center"/>
    </xf>
    <xf numFmtId="167" fontId="7" fillId="4" borderId="42" xfId="19" applyNumberFormat="1" applyFont="1" applyFill="1" applyBorder="1"/>
    <xf numFmtId="167" fontId="66" fillId="0" borderId="0" xfId="20" applyNumberFormat="1" applyFont="1"/>
    <xf numFmtId="0" fontId="107" fillId="4" borderId="80" xfId="19" applyFont="1" applyFill="1" applyBorder="1"/>
    <xf numFmtId="4" fontId="107" fillId="4" borderId="115" xfId="19" applyNumberFormat="1" applyFont="1" applyFill="1" applyBorder="1"/>
    <xf numFmtId="4" fontId="107" fillId="4" borderId="116" xfId="19" applyNumberFormat="1" applyFont="1" applyFill="1" applyBorder="1"/>
    <xf numFmtId="167" fontId="107" fillId="4" borderId="102" xfId="19" applyNumberFormat="1" applyFont="1" applyFill="1" applyBorder="1" applyAlignment="1">
      <alignment horizontal="right"/>
    </xf>
    <xf numFmtId="4" fontId="107" fillId="4" borderId="33" xfId="19" applyNumberFormat="1" applyFont="1" applyFill="1" applyBorder="1" applyAlignment="1">
      <alignment horizontal="right"/>
    </xf>
    <xf numFmtId="4" fontId="107" fillId="4" borderId="84" xfId="19" applyNumberFormat="1" applyFont="1" applyFill="1" applyBorder="1" applyAlignment="1">
      <alignment horizontal="right"/>
    </xf>
    <xf numFmtId="167" fontId="107" fillId="4" borderId="33" xfId="19" applyNumberFormat="1" applyFont="1" applyFill="1" applyBorder="1" applyAlignment="1">
      <alignment horizontal="right"/>
    </xf>
    <xf numFmtId="167" fontId="107" fillId="4" borderId="34" xfId="19" applyNumberFormat="1" applyFont="1" applyFill="1" applyBorder="1" applyAlignment="1">
      <alignment horizontal="right"/>
    </xf>
    <xf numFmtId="4" fontId="107" fillId="4" borderId="35" xfId="19" applyNumberFormat="1" applyFont="1" applyFill="1" applyBorder="1" applyAlignment="1">
      <alignment horizontal="right"/>
    </xf>
    <xf numFmtId="0" fontId="7" fillId="0" borderId="117" xfId="19" applyFont="1" applyBorder="1"/>
    <xf numFmtId="14" fontId="126" fillId="6" borderId="119" xfId="19" applyNumberFormat="1" applyFont="1" applyFill="1" applyBorder="1" applyAlignment="1">
      <alignment horizontal="center" vertical="center"/>
    </xf>
    <xf numFmtId="0" fontId="107" fillId="4" borderId="81" xfId="19" applyFont="1" applyFill="1" applyBorder="1" applyAlignment="1">
      <alignment wrapText="1"/>
    </xf>
    <xf numFmtId="3" fontId="7" fillId="4" borderId="120" xfId="19" applyNumberFormat="1" applyFont="1" applyFill="1" applyBorder="1"/>
    <xf numFmtId="3" fontId="7" fillId="4" borderId="117" xfId="19" applyNumberFormat="1" applyFont="1" applyFill="1" applyBorder="1"/>
    <xf numFmtId="3" fontId="7" fillId="4" borderId="121" xfId="19" applyNumberFormat="1" applyFont="1" applyFill="1" applyBorder="1"/>
    <xf numFmtId="0" fontId="7" fillId="0" borderId="122" xfId="19" applyFont="1" applyBorder="1"/>
    <xf numFmtId="0" fontId="107" fillId="4" borderId="82" xfId="19" applyFont="1" applyFill="1" applyBorder="1"/>
    <xf numFmtId="0" fontId="7" fillId="0" borderId="82" xfId="19" applyFont="1" applyBorder="1"/>
    <xf numFmtId="0" fontId="107" fillId="4" borderId="83" xfId="19" applyFont="1" applyFill="1" applyBorder="1"/>
    <xf numFmtId="3" fontId="107" fillId="5" borderId="118" xfId="19" applyNumberFormat="1" applyFont="1" applyFill="1" applyBorder="1"/>
    <xf numFmtId="3" fontId="107" fillId="5" borderId="96" xfId="19" applyNumberFormat="1" applyFont="1" applyFill="1" applyBorder="1"/>
    <xf numFmtId="0" fontId="7" fillId="0" borderId="96" xfId="19" applyFont="1" applyBorder="1"/>
    <xf numFmtId="167" fontId="107" fillId="0" borderId="33" xfId="19" applyNumberFormat="1" applyFont="1" applyBorder="1"/>
    <xf numFmtId="0" fontId="128" fillId="0" borderId="0" xfId="2" applyFont="1" applyAlignment="1">
      <alignment vertical="center"/>
    </xf>
    <xf numFmtId="0" fontId="66" fillId="0" borderId="0" xfId="2" applyFont="1" applyAlignment="1">
      <alignment vertical="center"/>
    </xf>
    <xf numFmtId="0" fontId="129" fillId="0" borderId="0" xfId="2" applyFont="1" applyAlignment="1">
      <alignment horizontal="right" vertical="center"/>
    </xf>
    <xf numFmtId="0" fontId="124" fillId="0" borderId="0" xfId="2" applyFont="1" applyAlignment="1">
      <alignment vertical="center"/>
    </xf>
    <xf numFmtId="0" fontId="130" fillId="0" borderId="0" xfId="2" applyFont="1" applyAlignment="1">
      <alignment horizontal="left" vertical="center"/>
    </xf>
    <xf numFmtId="0" fontId="132" fillId="0" borderId="0" xfId="2" applyFont="1" applyAlignment="1">
      <alignment horizontal="left" vertical="center"/>
    </xf>
    <xf numFmtId="0" fontId="134" fillId="0" borderId="0" xfId="2" applyFont="1" applyAlignment="1">
      <alignment horizontal="center" vertical="center" wrapText="1"/>
    </xf>
    <xf numFmtId="0" fontId="126" fillId="0" borderId="0" xfId="2" applyFont="1" applyAlignment="1">
      <alignment vertical="center" wrapText="1"/>
    </xf>
    <xf numFmtId="0" fontId="126" fillId="0" borderId="37" xfId="2" applyFont="1" applyBorder="1" applyAlignment="1">
      <alignment vertical="center" wrapText="1"/>
    </xf>
    <xf numFmtId="0" fontId="91" fillId="0" borderId="0" xfId="2" applyFont="1" applyAlignment="1">
      <alignment horizontal="center" vertical="center" wrapText="1"/>
    </xf>
    <xf numFmtId="0" fontId="91" fillId="0" borderId="0" xfId="2" applyFont="1" applyAlignment="1">
      <alignment vertical="center" wrapText="1"/>
    </xf>
    <xf numFmtId="3" fontId="91" fillId="0" borderId="0" xfId="2" applyNumberFormat="1" applyFont="1" applyAlignment="1">
      <alignment vertical="center" wrapText="1"/>
    </xf>
    <xf numFmtId="0" fontId="134" fillId="0" borderId="0" xfId="2" applyFont="1" applyAlignment="1">
      <alignment vertical="center" wrapText="1"/>
    </xf>
    <xf numFmtId="0" fontId="126" fillId="0" borderId="88" xfId="2" applyFont="1" applyBorder="1" applyAlignment="1">
      <alignment vertical="center" wrapText="1"/>
    </xf>
    <xf numFmtId="0" fontId="135" fillId="0" borderId="0" xfId="2" applyFont="1" applyAlignment="1">
      <alignment horizontal="center" vertical="center" wrapText="1"/>
    </xf>
    <xf numFmtId="0" fontId="136" fillId="0" borderId="0" xfId="2" applyFont="1" applyAlignment="1">
      <alignment vertical="center" wrapText="1"/>
    </xf>
    <xf numFmtId="0" fontId="137" fillId="0" borderId="0" xfId="2" applyFont="1" applyAlignment="1">
      <alignment horizontal="center" vertical="center" wrapText="1"/>
    </xf>
    <xf numFmtId="0" fontId="138" fillId="0" borderId="0" xfId="2" applyFont="1" applyAlignment="1">
      <alignment horizontal="center" vertical="center" wrapText="1"/>
    </xf>
    <xf numFmtId="0" fontId="137" fillId="0" borderId="0" xfId="2" applyFont="1" applyAlignment="1">
      <alignment vertical="center" wrapText="1"/>
    </xf>
    <xf numFmtId="0" fontId="66" fillId="0" borderId="0" xfId="2" applyFont="1" applyAlignment="1">
      <alignment vertical="center" wrapText="1"/>
    </xf>
    <xf numFmtId="0" fontId="139" fillId="0" borderId="0" xfId="2" applyFont="1" applyAlignment="1">
      <alignment horizontal="center" vertical="center" wrapText="1"/>
    </xf>
    <xf numFmtId="0" fontId="139" fillId="0" borderId="0" xfId="2" applyFont="1" applyAlignment="1">
      <alignment vertical="center" wrapText="1"/>
    </xf>
    <xf numFmtId="0" fontId="140" fillId="0" borderId="0" xfId="2" applyFont="1" applyAlignment="1">
      <alignment horizontal="center" vertical="center" wrapText="1"/>
    </xf>
    <xf numFmtId="0" fontId="140" fillId="0" borderId="0" xfId="2" applyFont="1" applyAlignment="1">
      <alignment vertical="center" wrapText="1"/>
    </xf>
    <xf numFmtId="165" fontId="141" fillId="0" borderId="0" xfId="1" applyNumberFormat="1" applyFont="1" applyBorder="1" applyAlignment="1">
      <alignment horizontal="center" vertical="center" wrapText="1"/>
    </xf>
    <xf numFmtId="4" fontId="141" fillId="0" borderId="0" xfId="2" applyNumberFormat="1" applyFont="1" applyAlignment="1">
      <alignment horizontal="center" vertical="center" wrapText="1"/>
    </xf>
    <xf numFmtId="0" fontId="143" fillId="0" borderId="0" xfId="2" applyFont="1" applyAlignment="1">
      <alignment vertical="center" wrapText="1"/>
    </xf>
    <xf numFmtId="0" fontId="144" fillId="0" borderId="0" xfId="2" applyFont="1" applyAlignment="1">
      <alignment vertical="center" wrapText="1"/>
    </xf>
    <xf numFmtId="0" fontId="88" fillId="0" borderId="0" xfId="2" applyFont="1" applyAlignment="1">
      <alignment vertical="center" wrapText="1"/>
    </xf>
    <xf numFmtId="0" fontId="130" fillId="0" borderId="0" xfId="2" applyFont="1" applyAlignment="1">
      <alignment vertical="center" wrapText="1"/>
    </xf>
    <xf numFmtId="0" fontId="147" fillId="0" borderId="0" xfId="2" applyFont="1" applyAlignment="1">
      <alignment vertical="center"/>
    </xf>
    <xf numFmtId="0" fontId="138" fillId="0" borderId="0" xfId="2" applyFont="1" applyAlignment="1">
      <alignment horizontal="right" vertical="center"/>
    </xf>
    <xf numFmtId="0" fontId="50" fillId="0" borderId="0" xfId="2" applyFont="1" applyAlignment="1">
      <alignment vertical="center"/>
    </xf>
    <xf numFmtId="0" fontId="140" fillId="0" borderId="0" xfId="2" applyFont="1" applyAlignment="1">
      <alignment horizontal="left" vertical="center"/>
    </xf>
    <xf numFmtId="0" fontId="148" fillId="0" borderId="0" xfId="2" applyFont="1" applyAlignment="1">
      <alignment horizontal="center"/>
    </xf>
    <xf numFmtId="0" fontId="149" fillId="0" borderId="0" xfId="2" applyFont="1" applyAlignment="1">
      <alignment horizontal="left" vertical="center"/>
    </xf>
    <xf numFmtId="0" fontId="126" fillId="0" borderId="89" xfId="2" applyFont="1" applyBorder="1" applyAlignment="1">
      <alignment vertical="center" wrapText="1"/>
    </xf>
    <xf numFmtId="0" fontId="126" fillId="0" borderId="42" xfId="2" applyFont="1" applyBorder="1" applyAlignment="1">
      <alignment vertical="center" wrapText="1"/>
    </xf>
    <xf numFmtId="0" fontId="66" fillId="0" borderId="0" xfId="2" applyFont="1" applyAlignment="1">
      <alignment horizontal="center" vertical="center" wrapText="1"/>
    </xf>
    <xf numFmtId="0" fontId="150" fillId="0" borderId="31" xfId="2" applyFont="1" applyBorder="1" applyAlignment="1">
      <alignment horizontal="left" vertical="center" wrapText="1"/>
    </xf>
    <xf numFmtId="3" fontId="139" fillId="0" borderId="0" xfId="2" applyNumberFormat="1" applyFont="1" applyAlignment="1">
      <alignment vertical="center" wrapText="1"/>
    </xf>
    <xf numFmtId="3" fontId="139" fillId="3" borderId="49" xfId="2" applyNumberFormat="1" applyFont="1" applyFill="1" applyBorder="1" applyAlignment="1" applyProtection="1">
      <alignment horizontal="center" vertical="center"/>
      <protection locked="0"/>
    </xf>
    <xf numFmtId="3" fontId="139" fillId="3" borderId="37" xfId="2" applyNumberFormat="1" applyFont="1" applyFill="1" applyBorder="1" applyAlignment="1" applyProtection="1">
      <alignment horizontal="center" vertical="center"/>
      <protection locked="0"/>
    </xf>
    <xf numFmtId="4" fontId="151" fillId="0" borderId="37" xfId="2" applyNumberFormat="1" applyFont="1" applyBorder="1" applyAlignment="1" applyProtection="1">
      <alignment horizontal="center" vertical="center"/>
      <protection locked="0"/>
    </xf>
    <xf numFmtId="165" fontId="151" fillId="0" borderId="38" xfId="1" applyNumberFormat="1" applyFont="1" applyBorder="1" applyAlignment="1">
      <alignment horizontal="center" vertical="center"/>
    </xf>
    <xf numFmtId="3" fontId="139" fillId="0" borderId="36" xfId="2" applyNumberFormat="1" applyFont="1" applyBorder="1" applyAlignment="1" applyProtection="1">
      <alignment horizontal="center" vertical="center"/>
      <protection locked="0"/>
    </xf>
    <xf numFmtId="4" fontId="151" fillId="0" borderId="50" xfId="2" applyNumberFormat="1" applyFont="1" applyBorder="1" applyAlignment="1" applyProtection="1">
      <alignment horizontal="center" vertical="center"/>
      <protection locked="0"/>
    </xf>
    <xf numFmtId="3" fontId="139" fillId="0" borderId="37" xfId="2" applyNumberFormat="1" applyFont="1" applyBorder="1" applyAlignment="1" applyProtection="1">
      <alignment horizontal="center" vertical="center"/>
      <protection locked="0"/>
    </xf>
    <xf numFmtId="4" fontId="151" fillId="0" borderId="38" xfId="2" applyNumberFormat="1" applyFont="1" applyBorder="1" applyAlignment="1">
      <alignment horizontal="center" vertical="center"/>
    </xf>
    <xf numFmtId="9" fontId="66" fillId="0" borderId="0" xfId="8" applyFont="1" applyBorder="1" applyAlignment="1">
      <alignment horizontal="center" vertical="center"/>
    </xf>
    <xf numFmtId="0" fontId="66" fillId="0" borderId="0" xfId="2" applyFont="1"/>
    <xf numFmtId="0" fontId="66" fillId="0" borderId="0" xfId="2" applyFont="1" applyAlignment="1">
      <alignment horizontal="left" vertical="center" wrapText="1"/>
    </xf>
    <xf numFmtId="2" fontId="66" fillId="0" borderId="0" xfId="1" applyNumberFormat="1" applyFont="1" applyBorder="1" applyAlignment="1">
      <alignment horizontal="center" vertical="center"/>
    </xf>
    <xf numFmtId="0" fontId="150" fillId="0" borderId="44" xfId="2" applyFont="1" applyBorder="1" applyAlignment="1">
      <alignment horizontal="left" vertical="center" wrapText="1"/>
    </xf>
    <xf numFmtId="3" fontId="139" fillId="3" borderId="46" xfId="2" applyNumberFormat="1" applyFont="1" applyFill="1" applyBorder="1" applyAlignment="1" applyProtection="1">
      <alignment horizontal="center" vertical="center"/>
      <protection locked="0"/>
    </xf>
    <xf numFmtId="3" fontId="139" fillId="3" borderId="0" xfId="2" applyNumberFormat="1" applyFont="1" applyFill="1" applyAlignment="1" applyProtection="1">
      <alignment horizontal="center" vertical="center"/>
      <protection locked="0"/>
    </xf>
    <xf numFmtId="4" fontId="151" fillId="3" borderId="0" xfId="2" applyNumberFormat="1" applyFont="1" applyFill="1" applyAlignment="1" applyProtection="1">
      <alignment horizontal="center" vertical="center"/>
      <protection locked="0"/>
    </xf>
    <xf numFmtId="165" fontId="151" fillId="0" borderId="40" xfId="1" applyNumberFormat="1" applyFont="1" applyBorder="1" applyAlignment="1">
      <alignment horizontal="center" vertical="center"/>
    </xf>
    <xf numFmtId="3" fontId="139" fillId="0" borderId="39" xfId="2" applyNumberFormat="1" applyFont="1" applyBorder="1" applyAlignment="1" applyProtection="1">
      <alignment horizontal="center" vertical="center"/>
      <protection locked="0"/>
    </xf>
    <xf numFmtId="4" fontId="151" fillId="0" borderId="20" xfId="2" applyNumberFormat="1" applyFont="1" applyBorder="1" applyAlignment="1" applyProtection="1">
      <alignment horizontal="center" vertical="center"/>
      <protection locked="0"/>
    </xf>
    <xf numFmtId="3" fontId="139" fillId="0" borderId="0" xfId="2" applyNumberFormat="1" applyFont="1" applyAlignment="1" applyProtection="1">
      <alignment horizontal="center" vertical="center"/>
      <protection locked="0"/>
    </xf>
    <xf numFmtId="4" fontId="151" fillId="0" borderId="0" xfId="2" applyNumberFormat="1" applyFont="1" applyAlignment="1" applyProtection="1">
      <alignment horizontal="center" vertical="center"/>
      <protection locked="0"/>
    </xf>
    <xf numFmtId="4" fontId="151" fillId="0" borderId="40" xfId="2" applyNumberFormat="1" applyFont="1" applyBorder="1" applyAlignment="1">
      <alignment horizontal="center" vertical="center"/>
    </xf>
    <xf numFmtId="2" fontId="66" fillId="0" borderId="0" xfId="1" applyNumberFormat="1" applyFont="1" applyBorder="1" applyAlignment="1">
      <alignment horizontal="center" vertical="center" wrapText="1"/>
    </xf>
    <xf numFmtId="3" fontId="139" fillId="0" borderId="46" xfId="2" applyNumberFormat="1" applyFont="1" applyBorder="1" applyAlignment="1" applyProtection="1">
      <alignment horizontal="center" vertical="center" wrapText="1"/>
      <protection locked="0"/>
    </xf>
    <xf numFmtId="3" fontId="139" fillId="0" borderId="0" xfId="2" applyNumberFormat="1" applyFont="1" applyAlignment="1" applyProtection="1">
      <alignment horizontal="center" vertical="center" wrapText="1"/>
      <protection locked="0"/>
    </xf>
    <xf numFmtId="4" fontId="151" fillId="0" borderId="0" xfId="2" applyNumberFormat="1" applyFont="1" applyAlignment="1" applyProtection="1">
      <alignment horizontal="center" vertical="center" wrapText="1"/>
      <protection locked="0"/>
    </xf>
    <xf numFmtId="3" fontId="139" fillId="0" borderId="39" xfId="2" applyNumberFormat="1" applyFont="1" applyBorder="1" applyAlignment="1" applyProtection="1">
      <alignment horizontal="center" vertical="center" wrapText="1"/>
      <protection locked="0"/>
    </xf>
    <xf numFmtId="4" fontId="151" fillId="0" borderId="20" xfId="2" applyNumberFormat="1" applyFont="1" applyBorder="1" applyAlignment="1" applyProtection="1">
      <alignment horizontal="center" vertical="center" wrapText="1"/>
      <protection locked="0"/>
    </xf>
    <xf numFmtId="3" fontId="139" fillId="3" borderId="46" xfId="2" applyNumberFormat="1" applyFont="1" applyFill="1" applyBorder="1" applyAlignment="1" applyProtection="1">
      <alignment horizontal="center" vertical="center" wrapText="1"/>
      <protection locked="0"/>
    </xf>
    <xf numFmtId="3" fontId="139" fillId="3" borderId="0" xfId="2" applyNumberFormat="1" applyFont="1" applyFill="1" applyAlignment="1" applyProtection="1">
      <alignment horizontal="center" vertical="center" wrapText="1"/>
      <protection locked="0"/>
    </xf>
    <xf numFmtId="4" fontId="151" fillId="3" borderId="0" xfId="2" applyNumberFormat="1" applyFont="1" applyFill="1" applyAlignment="1" applyProtection="1">
      <alignment horizontal="center" vertical="center" wrapText="1"/>
      <protection locked="0"/>
    </xf>
    <xf numFmtId="165" fontId="151" fillId="0" borderId="40" xfId="1" applyNumberFormat="1" applyFont="1" applyBorder="1" applyAlignment="1">
      <alignment horizontal="center" vertical="center" wrapText="1"/>
    </xf>
    <xf numFmtId="4" fontId="151" fillId="0" borderId="40" xfId="2" applyNumberFormat="1" applyFont="1" applyBorder="1" applyAlignment="1">
      <alignment horizontal="center" vertical="center" wrapText="1"/>
    </xf>
    <xf numFmtId="0" fontId="150" fillId="0" borderId="45" xfId="2" applyFont="1" applyBorder="1" applyAlignment="1">
      <alignment horizontal="left" vertical="center" wrapText="1"/>
    </xf>
    <xf numFmtId="3" fontId="139" fillId="3" borderId="47" xfId="2" applyNumberFormat="1" applyFont="1" applyFill="1" applyBorder="1" applyAlignment="1" applyProtection="1">
      <alignment horizontal="center" vertical="center" wrapText="1"/>
      <protection locked="0"/>
    </xf>
    <xf numFmtId="3" fontId="139" fillId="3" borderId="42" xfId="2" applyNumberFormat="1" applyFont="1" applyFill="1" applyBorder="1" applyAlignment="1" applyProtection="1">
      <alignment horizontal="center" vertical="center" wrapText="1"/>
      <protection locked="0"/>
    </xf>
    <xf numFmtId="4" fontId="151" fillId="3" borderId="42" xfId="2" applyNumberFormat="1" applyFont="1" applyFill="1" applyBorder="1" applyAlignment="1" applyProtection="1">
      <alignment horizontal="center" vertical="center" wrapText="1"/>
      <protection locked="0"/>
    </xf>
    <xf numFmtId="165" fontId="151" fillId="0" borderId="43" xfId="1" applyNumberFormat="1" applyFont="1" applyBorder="1" applyAlignment="1">
      <alignment horizontal="center" vertical="center" wrapText="1"/>
    </xf>
    <xf numFmtId="3" fontId="139" fillId="0" borderId="41" xfId="2" applyNumberFormat="1" applyFont="1" applyBorder="1" applyAlignment="1" applyProtection="1">
      <alignment horizontal="center" vertical="center" wrapText="1"/>
      <protection locked="0"/>
    </xf>
    <xf numFmtId="4" fontId="151" fillId="0" borderId="48" xfId="2" applyNumberFormat="1" applyFont="1" applyBorder="1" applyAlignment="1" applyProtection="1">
      <alignment horizontal="center" vertical="center" wrapText="1"/>
      <protection locked="0"/>
    </xf>
    <xf numFmtId="3" fontId="139" fillId="0" borderId="42" xfId="2" applyNumberFormat="1" applyFont="1" applyBorder="1" applyAlignment="1" applyProtection="1">
      <alignment horizontal="center" vertical="center" wrapText="1"/>
      <protection locked="0"/>
    </xf>
    <xf numFmtId="4" fontId="151" fillId="0" borderId="42" xfId="2" applyNumberFormat="1" applyFont="1" applyBorder="1" applyAlignment="1" applyProtection="1">
      <alignment horizontal="center" vertical="center" wrapText="1"/>
      <protection locked="0"/>
    </xf>
    <xf numFmtId="4" fontId="151" fillId="0" borderId="43" xfId="2" applyNumberFormat="1" applyFont="1" applyBorder="1" applyAlignment="1">
      <alignment horizontal="center" vertical="center" wrapText="1"/>
    </xf>
    <xf numFmtId="0" fontId="149" fillId="0" borderId="0" xfId="2" applyFont="1" applyAlignment="1">
      <alignment vertical="center" wrapText="1"/>
    </xf>
    <xf numFmtId="2" fontId="66" fillId="0" borderId="0" xfId="2" applyNumberFormat="1" applyFont="1" applyAlignment="1">
      <alignment vertical="center" wrapText="1"/>
    </xf>
    <xf numFmtId="0" fontId="50" fillId="0" borderId="0" xfId="2" applyFont="1" applyAlignment="1">
      <alignment vertical="center" wrapText="1"/>
    </xf>
    <xf numFmtId="0" fontId="152" fillId="0" borderId="0" xfId="2" applyFont="1" applyAlignment="1">
      <alignment vertical="center" wrapText="1"/>
    </xf>
    <xf numFmtId="2" fontId="51" fillId="0" borderId="0" xfId="2" applyNumberFormat="1" applyFont="1" applyAlignment="1">
      <alignment vertical="center" wrapText="1"/>
    </xf>
    <xf numFmtId="2" fontId="91" fillId="0" borderId="0" xfId="2" applyNumberFormat="1" applyFont="1" applyAlignment="1">
      <alignment horizontal="left" vertical="center" wrapText="1"/>
    </xf>
    <xf numFmtId="0" fontId="51" fillId="39" borderId="41" xfId="2" applyFont="1" applyFill="1" applyBorder="1" applyAlignment="1">
      <alignment horizontal="center" vertical="center" wrapText="1"/>
    </xf>
    <xf numFmtId="0" fontId="51" fillId="39" borderId="43" xfId="2" applyFont="1" applyFill="1" applyBorder="1" applyAlignment="1">
      <alignment horizontal="center" vertical="center" wrapText="1"/>
    </xf>
    <xf numFmtId="0" fontId="123" fillId="39" borderId="43" xfId="2" applyFont="1" applyFill="1" applyBorder="1" applyAlignment="1">
      <alignment horizontal="center" vertical="center" wrapText="1"/>
    </xf>
    <xf numFmtId="0" fontId="123" fillId="39" borderId="42" xfId="2" applyFont="1" applyFill="1" applyBorder="1" applyAlignment="1">
      <alignment horizontal="center" vertical="center" wrapText="1"/>
    </xf>
    <xf numFmtId="0" fontId="51" fillId="39" borderId="123" xfId="2" applyFont="1" applyFill="1" applyBorder="1" applyAlignment="1">
      <alignment horizontal="center" vertical="center" wrapText="1"/>
    </xf>
    <xf numFmtId="0" fontId="51" fillId="39" borderId="124" xfId="2" applyFont="1" applyFill="1" applyBorder="1" applyAlignment="1">
      <alignment horizontal="center" vertical="center" wrapText="1"/>
    </xf>
    <xf numFmtId="0" fontId="51" fillId="39" borderId="100" xfId="2" applyFont="1" applyFill="1" applyBorder="1" applyAlignment="1">
      <alignment horizontal="center" vertical="center" wrapText="1"/>
    </xf>
    <xf numFmtId="0" fontId="51" fillId="39" borderId="109" xfId="2" applyFont="1" applyFill="1" applyBorder="1" applyAlignment="1">
      <alignment horizontal="center" vertical="center" wrapText="1"/>
    </xf>
    <xf numFmtId="0" fontId="127" fillId="0" borderId="0" xfId="0" applyFont="1" applyAlignment="1">
      <alignment vertical="center"/>
    </xf>
    <xf numFmtId="0" fontId="126" fillId="0" borderId="0" xfId="0" applyFont="1" applyBorder="1" applyAlignment="1">
      <alignment vertical="center" wrapText="1"/>
    </xf>
    <xf numFmtId="0" fontId="126" fillId="0" borderId="0" xfId="0" applyFont="1" applyAlignment="1">
      <alignment vertical="center" wrapText="1"/>
    </xf>
    <xf numFmtId="0" fontId="126" fillId="0" borderId="0" xfId="0" applyFont="1" applyBorder="1" applyAlignment="1">
      <alignment horizontal="center" vertical="center" wrapText="1"/>
    </xf>
    <xf numFmtId="0" fontId="127" fillId="0" borderId="0" xfId="0" applyFont="1" applyBorder="1" applyAlignment="1">
      <alignment vertical="center" wrapText="1"/>
    </xf>
    <xf numFmtId="0" fontId="127" fillId="0" borderId="0" xfId="0" applyFont="1" applyAlignment="1">
      <alignment vertical="center" wrapText="1"/>
    </xf>
    <xf numFmtId="3" fontId="127" fillId="0" borderId="0" xfId="0" applyNumberFormat="1" applyFont="1" applyAlignment="1">
      <alignment vertical="center" wrapText="1"/>
    </xf>
    <xf numFmtId="0" fontId="142" fillId="0" borderId="0" xfId="0" applyFont="1" applyBorder="1" applyAlignment="1">
      <alignment horizontal="center" vertical="center" wrapText="1"/>
    </xf>
    <xf numFmtId="0" fontId="152" fillId="4" borderId="0" xfId="0" applyFont="1" applyFill="1" applyAlignment="1">
      <alignment vertical="center" wrapText="1"/>
    </xf>
    <xf numFmtId="0" fontId="50" fillId="4" borderId="0" xfId="0" applyFont="1" applyFill="1" applyAlignment="1">
      <alignment vertical="center" wrapText="1"/>
    </xf>
    <xf numFmtId="0" fontId="126" fillId="0" borderId="0" xfId="0" applyFont="1" applyAlignment="1">
      <alignment horizontal="right" vertical="center"/>
    </xf>
    <xf numFmtId="0" fontId="127" fillId="0" borderId="0" xfId="0" applyFont="1" applyAlignment="1">
      <alignment horizontal="left" vertical="center"/>
    </xf>
    <xf numFmtId="0" fontId="126" fillId="0" borderId="0" xfId="0" applyFont="1" applyAlignment="1" applyProtection="1">
      <alignment vertical="center" wrapText="1"/>
      <protection locked="0"/>
    </xf>
    <xf numFmtId="0" fontId="127" fillId="0" borderId="0" xfId="0" applyFont="1"/>
    <xf numFmtId="0" fontId="51" fillId="39" borderId="98" xfId="0" applyFont="1" applyFill="1" applyBorder="1" applyAlignment="1">
      <alignment horizontal="center" vertical="center" wrapText="1"/>
    </xf>
    <xf numFmtId="0" fontId="51" fillId="39" borderId="99" xfId="0" applyFont="1" applyFill="1" applyBorder="1" applyAlignment="1">
      <alignment horizontal="center" vertical="center" wrapText="1"/>
    </xf>
    <xf numFmtId="3" fontId="126" fillId="0" borderId="0" xfId="0" applyNumberFormat="1" applyFont="1" applyAlignment="1">
      <alignment vertical="center" wrapText="1"/>
    </xf>
    <xf numFmtId="0" fontId="91" fillId="0" borderId="31" xfId="0" applyFont="1" applyBorder="1" applyAlignment="1">
      <alignment horizontal="left" vertical="center" wrapText="1"/>
    </xf>
    <xf numFmtId="3" fontId="66" fillId="3" borderId="36" xfId="0" applyNumberFormat="1" applyFont="1" applyFill="1" applyBorder="1" applyAlignment="1" applyProtection="1">
      <alignment horizontal="center" vertical="center"/>
      <protection locked="0"/>
    </xf>
    <xf numFmtId="4" fontId="157" fillId="0" borderId="38" xfId="0" applyNumberFormat="1" applyFont="1" applyBorder="1" applyAlignment="1">
      <alignment horizontal="center" vertical="center"/>
    </xf>
    <xf numFmtId="0" fontId="91" fillId="0" borderId="44" xfId="0" applyFont="1" applyBorder="1" applyAlignment="1">
      <alignment horizontal="left" vertical="center" wrapText="1"/>
    </xf>
    <xf numFmtId="3" fontId="66" fillId="3" borderId="39" xfId="0" applyNumberFormat="1" applyFont="1" applyFill="1" applyBorder="1" applyAlignment="1" applyProtection="1">
      <alignment horizontal="center" vertical="center"/>
      <protection locked="0"/>
    </xf>
    <xf numFmtId="4" fontId="157" fillId="0" borderId="40" xfId="0" applyNumberFormat="1" applyFont="1" applyBorder="1" applyAlignment="1">
      <alignment horizontal="center" vertical="center"/>
    </xf>
    <xf numFmtId="4" fontId="157" fillId="0" borderId="40" xfId="0" applyNumberFormat="1" applyFont="1" applyBorder="1" applyAlignment="1">
      <alignment horizontal="center" vertical="center" wrapText="1"/>
    </xf>
    <xf numFmtId="0" fontId="91" fillId="0" borderId="45" xfId="0" applyFont="1" applyBorder="1" applyAlignment="1">
      <alignment horizontal="left" vertical="center" wrapText="1"/>
    </xf>
    <xf numFmtId="3" fontId="66" fillId="3" borderId="41" xfId="0" applyNumberFormat="1" applyFont="1" applyFill="1" applyBorder="1" applyAlignment="1" applyProtection="1">
      <alignment horizontal="center" vertical="center"/>
      <protection locked="0"/>
    </xf>
    <xf numFmtId="4" fontId="157" fillId="0" borderId="43" xfId="0" applyNumberFormat="1" applyFont="1" applyBorder="1" applyAlignment="1">
      <alignment horizontal="center" vertical="center" wrapText="1"/>
    </xf>
    <xf numFmtId="0" fontId="158" fillId="0" borderId="0" xfId="2" applyFont="1" applyAlignment="1">
      <alignment vertical="center"/>
    </xf>
    <xf numFmtId="0" fontId="159" fillId="0" borderId="0" xfId="2" applyFont="1" applyAlignment="1">
      <alignment horizontal="left" vertical="center"/>
    </xf>
    <xf numFmtId="0" fontId="162" fillId="0" borderId="0" xfId="2" applyFont="1" applyAlignment="1">
      <alignment vertical="center" wrapText="1"/>
    </xf>
    <xf numFmtId="0" fontId="141" fillId="0" borderId="0" xfId="2" applyFont="1" applyAlignment="1">
      <alignment horizontal="center" vertical="center" wrapText="1"/>
    </xf>
    <xf numFmtId="0" fontId="162" fillId="0" borderId="30" xfId="2" applyFont="1" applyBorder="1" applyAlignment="1">
      <alignment horizontal="left" vertical="center" wrapText="1"/>
    </xf>
    <xf numFmtId="3" fontId="162" fillId="0" borderId="32" xfId="2" applyNumberFormat="1" applyFont="1" applyBorder="1" applyAlignment="1">
      <alignment horizontal="center" vertical="center" wrapText="1"/>
    </xf>
    <xf numFmtId="4" fontId="164" fillId="0" borderId="35" xfId="2" applyNumberFormat="1" applyFont="1" applyBorder="1" applyAlignment="1">
      <alignment horizontal="center" vertical="center" wrapText="1"/>
    </xf>
    <xf numFmtId="0" fontId="159" fillId="0" borderId="0" xfId="2" applyFont="1" applyAlignment="1">
      <alignment vertical="center" wrapText="1"/>
    </xf>
    <xf numFmtId="0" fontId="165" fillId="0" borderId="0" xfId="2" applyFont="1" applyAlignment="1">
      <alignment vertical="center"/>
    </xf>
    <xf numFmtId="0" fontId="165" fillId="0" borderId="0" xfId="2" applyFont="1" applyAlignment="1">
      <alignment horizontal="left" vertical="center"/>
    </xf>
    <xf numFmtId="0" fontId="162" fillId="0" borderId="37" xfId="2" applyFont="1" applyBorder="1" applyAlignment="1">
      <alignment horizontal="center" vertical="center" wrapText="1"/>
    </xf>
    <xf numFmtId="4" fontId="151" fillId="0" borderId="38" xfId="0" applyNumberFormat="1" applyFont="1" applyBorder="1" applyAlignment="1">
      <alignment horizontal="center" vertical="center"/>
    </xf>
    <xf numFmtId="1" fontId="66" fillId="0" borderId="0" xfId="1" applyNumberFormat="1" applyFont="1" applyBorder="1" applyAlignment="1">
      <alignment horizontal="center" vertical="center"/>
    </xf>
    <xf numFmtId="4" fontId="151" fillId="0" borderId="0" xfId="2" applyNumberFormat="1" applyFont="1" applyAlignment="1">
      <alignment horizontal="center" vertical="center" wrapText="1"/>
    </xf>
    <xf numFmtId="2" fontId="148" fillId="0" borderId="0" xfId="2" applyNumberFormat="1" applyFont="1" applyAlignment="1">
      <alignment vertical="center" wrapText="1"/>
    </xf>
    <xf numFmtId="0" fontId="165" fillId="0" borderId="0" xfId="2" applyFont="1" applyAlignment="1">
      <alignment vertical="center" wrapText="1"/>
    </xf>
    <xf numFmtId="2" fontId="134" fillId="0" borderId="0" xfId="2" applyNumberFormat="1" applyFont="1" applyAlignment="1">
      <alignment vertical="center" wrapText="1"/>
    </xf>
    <xf numFmtId="2" fontId="134" fillId="0" borderId="0" xfId="2" applyNumberFormat="1" applyFont="1" applyAlignment="1">
      <alignment horizontal="left" vertical="center" wrapText="1"/>
    </xf>
    <xf numFmtId="10" fontId="140" fillId="0" borderId="0" xfId="2" applyNumberFormat="1" applyFont="1" applyAlignment="1">
      <alignment vertical="center" wrapText="1"/>
    </xf>
    <xf numFmtId="0" fontId="51" fillId="39" borderId="139" xfId="2" applyFont="1" applyFill="1" applyBorder="1" applyAlignment="1">
      <alignment horizontal="center" vertical="center" wrapText="1"/>
    </xf>
    <xf numFmtId="0" fontId="51" fillId="39" borderId="98" xfId="2" applyFont="1" applyFill="1" applyBorder="1" applyAlignment="1">
      <alignment horizontal="center" vertical="center" wrapText="1"/>
    </xf>
    <xf numFmtId="3" fontId="139" fillId="0" borderId="36" xfId="0" applyNumberFormat="1" applyFont="1" applyBorder="1" applyAlignment="1" applyProtection="1">
      <alignment horizontal="right" vertical="center"/>
      <protection locked="0"/>
    </xf>
    <xf numFmtId="3" fontId="139" fillId="0" borderId="39" xfId="0" applyNumberFormat="1" applyFont="1" applyBorder="1" applyAlignment="1" applyProtection="1">
      <alignment horizontal="right" vertical="center"/>
      <protection locked="0"/>
    </xf>
    <xf numFmtId="3" fontId="139" fillId="0" borderId="39" xfId="0" applyNumberFormat="1" applyFont="1" applyBorder="1" applyAlignment="1" applyProtection="1">
      <alignment horizontal="right" vertical="center" wrapText="1"/>
      <protection locked="0"/>
    </xf>
    <xf numFmtId="3" fontId="139" fillId="0" borderId="41" xfId="0" applyNumberFormat="1" applyFont="1" applyBorder="1" applyAlignment="1" applyProtection="1">
      <alignment horizontal="right" vertical="center" wrapText="1"/>
      <protection locked="0"/>
    </xf>
    <xf numFmtId="0" fontId="138" fillId="0" borderId="0" xfId="2" applyFont="1" applyAlignment="1">
      <alignment horizontal="right" vertical="center" wrapText="1"/>
    </xf>
    <xf numFmtId="3" fontId="139" fillId="0" borderId="36" xfId="2" applyNumberFormat="1" applyFont="1" applyBorder="1" applyAlignment="1" applyProtection="1">
      <alignment horizontal="right" vertical="center"/>
      <protection locked="0"/>
    </xf>
    <xf numFmtId="3" fontId="139" fillId="0" borderId="39" xfId="2" applyNumberFormat="1" applyFont="1" applyBorder="1" applyAlignment="1" applyProtection="1">
      <alignment horizontal="right" vertical="center"/>
      <protection locked="0"/>
    </xf>
    <xf numFmtId="3" fontId="139" fillId="0" borderId="39" xfId="2" applyNumberFormat="1" applyFont="1" applyBorder="1" applyAlignment="1" applyProtection="1">
      <alignment horizontal="right" vertical="center" wrapText="1"/>
      <protection locked="0"/>
    </xf>
    <xf numFmtId="3" fontId="139" fillId="0" borderId="41" xfId="2" applyNumberFormat="1" applyFont="1" applyBorder="1" applyAlignment="1" applyProtection="1">
      <alignment horizontal="right" vertical="center" wrapText="1"/>
      <protection locked="0"/>
    </xf>
    <xf numFmtId="4" fontId="151" fillId="0" borderId="38" xfId="0" applyNumberFormat="1" applyFont="1" applyBorder="1" applyAlignment="1">
      <alignment horizontal="right" vertical="center"/>
    </xf>
    <xf numFmtId="4" fontId="151" fillId="0" borderId="40" xfId="0" applyNumberFormat="1" applyFont="1" applyBorder="1" applyAlignment="1">
      <alignment horizontal="right" vertical="center"/>
    </xf>
    <xf numFmtId="4" fontId="151" fillId="0" borderId="40" xfId="0" applyNumberFormat="1" applyFont="1" applyBorder="1" applyAlignment="1">
      <alignment horizontal="right" vertical="center" wrapText="1"/>
    </xf>
    <xf numFmtId="4" fontId="151" fillId="0" borderId="43" xfId="0" applyNumberFormat="1" applyFont="1" applyBorder="1" applyAlignment="1">
      <alignment horizontal="right" vertical="center" wrapText="1"/>
    </xf>
    <xf numFmtId="4" fontId="151" fillId="0" borderId="38" xfId="2" applyNumberFormat="1" applyFont="1" applyBorder="1" applyAlignment="1">
      <alignment horizontal="right" vertical="center"/>
    </xf>
    <xf numFmtId="4" fontId="151" fillId="0" borderId="40" xfId="2" applyNumberFormat="1" applyFont="1" applyBorder="1" applyAlignment="1">
      <alignment horizontal="right" vertical="center"/>
    </xf>
    <xf numFmtId="4" fontId="151" fillId="0" borderId="40" xfId="2" applyNumberFormat="1" applyFont="1" applyBorder="1" applyAlignment="1">
      <alignment horizontal="right" vertical="center" wrapText="1"/>
    </xf>
    <xf numFmtId="4" fontId="151" fillId="0" borderId="43" xfId="2" applyNumberFormat="1" applyFont="1" applyBorder="1" applyAlignment="1">
      <alignment horizontal="right" vertical="center" wrapText="1"/>
    </xf>
    <xf numFmtId="3" fontId="139" fillId="3" borderId="36" xfId="2" applyNumberFormat="1" applyFont="1" applyFill="1" applyBorder="1" applyAlignment="1">
      <alignment horizontal="right" vertical="center"/>
    </xf>
    <xf numFmtId="3" fontId="139" fillId="3" borderId="39" xfId="2" applyNumberFormat="1" applyFont="1" applyFill="1" applyBorder="1" applyAlignment="1">
      <alignment horizontal="right" vertical="center"/>
    </xf>
    <xf numFmtId="3" fontId="139" fillId="0" borderId="39" xfId="2" applyNumberFormat="1" applyFont="1" applyBorder="1" applyAlignment="1">
      <alignment horizontal="right" vertical="center" wrapText="1"/>
    </xf>
    <xf numFmtId="3" fontId="139" fillId="3" borderId="39" xfId="2" applyNumberFormat="1" applyFont="1" applyFill="1" applyBorder="1" applyAlignment="1">
      <alignment horizontal="right" vertical="center" wrapText="1"/>
    </xf>
    <xf numFmtId="3" fontId="139" fillId="3" borderId="41" xfId="2" applyNumberFormat="1" applyFont="1" applyFill="1" applyBorder="1" applyAlignment="1">
      <alignment horizontal="right" vertical="center" wrapText="1"/>
    </xf>
    <xf numFmtId="4" fontId="151" fillId="3" borderId="37" xfId="2" applyNumberFormat="1" applyFont="1" applyFill="1" applyBorder="1" applyAlignment="1">
      <alignment horizontal="right" vertical="center"/>
    </xf>
    <xf numFmtId="165" fontId="151" fillId="0" borderId="38" xfId="1" applyNumberFormat="1" applyFont="1" applyBorder="1" applyAlignment="1">
      <alignment horizontal="right" vertical="center"/>
    </xf>
    <xf numFmtId="4" fontId="151" fillId="3" borderId="0" xfId="2" applyNumberFormat="1" applyFont="1" applyFill="1" applyAlignment="1">
      <alignment horizontal="right" vertical="center"/>
    </xf>
    <xf numFmtId="165" fontId="151" fillId="0" borderId="40" xfId="1" applyNumberFormat="1" applyFont="1" applyBorder="1" applyAlignment="1">
      <alignment horizontal="right" vertical="center"/>
    </xf>
    <xf numFmtId="4" fontId="151" fillId="0" borderId="0" xfId="2" applyNumberFormat="1" applyFont="1" applyAlignment="1">
      <alignment horizontal="right" vertical="center" wrapText="1"/>
    </xf>
    <xf numFmtId="4" fontId="151" fillId="3" borderId="0" xfId="2" applyNumberFormat="1" applyFont="1" applyFill="1" applyAlignment="1">
      <alignment horizontal="right" vertical="center" wrapText="1"/>
    </xf>
    <xf numFmtId="165" fontId="151" fillId="0" borderId="40" xfId="1" applyNumberFormat="1" applyFont="1" applyBorder="1" applyAlignment="1">
      <alignment horizontal="right" vertical="center" wrapText="1"/>
    </xf>
    <xf numFmtId="4" fontId="151" fillId="3" borderId="42" xfId="2" applyNumberFormat="1" applyFont="1" applyFill="1" applyBorder="1" applyAlignment="1">
      <alignment horizontal="right" vertical="center" wrapText="1"/>
    </xf>
    <xf numFmtId="165" fontId="151" fillId="0" borderId="43" xfId="1" applyNumberFormat="1" applyFont="1" applyBorder="1" applyAlignment="1">
      <alignment horizontal="right" vertical="center" wrapText="1"/>
    </xf>
    <xf numFmtId="0" fontId="149" fillId="2" borderId="0" xfId="5" applyFont="1" applyFill="1" applyAlignment="1">
      <alignment horizontal="center" vertical="center"/>
    </xf>
    <xf numFmtId="0" fontId="162" fillId="0" borderId="0" xfId="2" applyFont="1" applyAlignment="1">
      <alignment horizontal="center" vertical="center" wrapText="1"/>
    </xf>
    <xf numFmtId="0" fontId="162" fillId="0" borderId="37" xfId="2" applyFont="1" applyBorder="1" applyAlignment="1">
      <alignment vertical="center" wrapText="1"/>
    </xf>
    <xf numFmtId="3" fontId="162" fillId="0" borderId="0" xfId="2" applyNumberFormat="1" applyFont="1" applyAlignment="1">
      <alignment vertical="center" wrapText="1"/>
    </xf>
    <xf numFmtId="0" fontId="162" fillId="0" borderId="88" xfId="2" applyFont="1" applyBorder="1" applyAlignment="1">
      <alignment vertical="center" wrapText="1"/>
    </xf>
    <xf numFmtId="0" fontId="166" fillId="0" borderId="0" xfId="2" applyFont="1" applyAlignment="1">
      <alignment horizontal="left" vertical="center"/>
    </xf>
    <xf numFmtId="0" fontId="162" fillId="0" borderId="89" xfId="2" applyFont="1" applyBorder="1" applyAlignment="1">
      <alignment vertical="center" wrapText="1"/>
    </xf>
    <xf numFmtId="0" fontId="162" fillId="0" borderId="42" xfId="2" applyFont="1" applyBorder="1" applyAlignment="1">
      <alignment vertical="center" wrapText="1"/>
    </xf>
    <xf numFmtId="0" fontId="166" fillId="0" borderId="0" xfId="2" applyFont="1" applyAlignment="1">
      <alignment horizontal="center" vertical="center" wrapText="1"/>
    </xf>
    <xf numFmtId="0" fontId="166" fillId="0" borderId="0" xfId="2" applyFont="1" applyAlignment="1">
      <alignment vertical="center" wrapText="1"/>
    </xf>
    <xf numFmtId="3" fontId="139" fillId="3" borderId="36" xfId="2" applyNumberFormat="1" applyFont="1" applyFill="1" applyBorder="1" applyAlignment="1" applyProtection="1">
      <alignment horizontal="center" vertical="center"/>
      <protection locked="0"/>
    </xf>
    <xf numFmtId="4" fontId="151" fillId="0" borderId="38" xfId="2" applyNumberFormat="1" applyFont="1" applyBorder="1" applyAlignment="1" applyProtection="1">
      <alignment horizontal="center" vertical="center"/>
      <protection locked="0"/>
    </xf>
    <xf numFmtId="3" fontId="139" fillId="3" borderId="39" xfId="2" applyNumberFormat="1" applyFont="1" applyFill="1" applyBorder="1" applyAlignment="1" applyProtection="1">
      <alignment horizontal="center" vertical="center"/>
      <protection locked="0"/>
    </xf>
    <xf numFmtId="4" fontId="151" fillId="3" borderId="40" xfId="2" applyNumberFormat="1" applyFont="1" applyFill="1" applyBorder="1" applyAlignment="1" applyProtection="1">
      <alignment horizontal="center" vertical="center"/>
      <protection locked="0"/>
    </xf>
    <xf numFmtId="4" fontId="151" fillId="0" borderId="40" xfId="2" applyNumberFormat="1" applyFont="1" applyBorder="1" applyAlignment="1" applyProtection="1">
      <alignment horizontal="center" vertical="center"/>
      <protection locked="0"/>
    </xf>
    <xf numFmtId="4" fontId="151" fillId="0" borderId="40" xfId="2" applyNumberFormat="1" applyFont="1" applyBorder="1" applyAlignment="1" applyProtection="1">
      <alignment horizontal="center" vertical="center" wrapText="1"/>
      <protection locked="0"/>
    </xf>
    <xf numFmtId="3" fontId="139" fillId="3" borderId="39" xfId="2" applyNumberFormat="1" applyFont="1" applyFill="1" applyBorder="1" applyAlignment="1" applyProtection="1">
      <alignment horizontal="center" vertical="center" wrapText="1"/>
      <protection locked="0"/>
    </xf>
    <xf numFmtId="4" fontId="151" fillId="3" borderId="40" xfId="2" applyNumberFormat="1" applyFont="1" applyFill="1" applyBorder="1" applyAlignment="1" applyProtection="1">
      <alignment horizontal="center" vertical="center" wrapText="1"/>
      <protection locked="0"/>
    </xf>
    <xf numFmtId="3" fontId="139" fillId="3" borderId="41" xfId="2" applyNumberFormat="1" applyFont="1" applyFill="1" applyBorder="1" applyAlignment="1" applyProtection="1">
      <alignment horizontal="center" vertical="center" wrapText="1"/>
      <protection locked="0"/>
    </xf>
    <xf numFmtId="4" fontId="151" fillId="3" borderId="43" xfId="2" applyNumberFormat="1" applyFont="1" applyFill="1" applyBorder="1" applyAlignment="1" applyProtection="1">
      <alignment horizontal="center" vertical="center" wrapText="1"/>
      <protection locked="0"/>
    </xf>
    <xf numFmtId="4" fontId="151" fillId="0" borderId="43" xfId="2" applyNumberFormat="1" applyFont="1" applyBorder="1" applyAlignment="1" applyProtection="1">
      <alignment horizontal="center" vertical="center" wrapText="1"/>
      <protection locked="0"/>
    </xf>
    <xf numFmtId="0" fontId="166" fillId="0" borderId="0" xfId="2" applyFont="1"/>
    <xf numFmtId="2" fontId="162" fillId="0" borderId="0" xfId="2" applyNumberFormat="1" applyFont="1" applyAlignment="1">
      <alignment vertical="center" wrapText="1"/>
    </xf>
    <xf numFmtId="49" fontId="149" fillId="0" borderId="0" xfId="2" applyNumberFormat="1" applyFont="1" applyAlignment="1">
      <alignment horizontal="left" vertical="center" wrapText="1"/>
    </xf>
    <xf numFmtId="0" fontId="144" fillId="0" borderId="0" xfId="2" applyFont="1" applyAlignment="1">
      <alignment horizontal="left" vertical="center"/>
    </xf>
    <xf numFmtId="0" fontId="51" fillId="0" borderId="0" xfId="2" applyFont="1" applyAlignment="1">
      <alignment horizontal="center" vertical="center" wrapText="1"/>
    </xf>
    <xf numFmtId="0" fontId="51" fillId="0" borderId="0" xfId="2" applyFont="1" applyAlignment="1">
      <alignment vertical="center" wrapText="1"/>
    </xf>
    <xf numFmtId="3" fontId="51" fillId="0" borderId="0" xfId="2" applyNumberFormat="1" applyFont="1" applyAlignment="1">
      <alignment vertical="center" wrapText="1"/>
    </xf>
    <xf numFmtId="0" fontId="145" fillId="0" borderId="0" xfId="2" applyFont="1" applyAlignment="1">
      <alignment vertical="center" wrapText="1"/>
    </xf>
    <xf numFmtId="0" fontId="146" fillId="0" borderId="0" xfId="2" applyFont="1" applyAlignment="1">
      <alignment horizontal="center" vertical="center" wrapText="1"/>
    </xf>
    <xf numFmtId="0" fontId="171" fillId="0" borderId="0" xfId="2" applyFont="1" applyAlignment="1">
      <alignment horizontal="center" vertical="center" wrapText="1"/>
    </xf>
    <xf numFmtId="0" fontId="171" fillId="0" borderId="0" xfId="2" applyFont="1" applyAlignment="1">
      <alignment vertical="center" wrapText="1"/>
    </xf>
    <xf numFmtId="0" fontId="50" fillId="0" borderId="0" xfId="2" applyFont="1" applyAlignment="1">
      <alignment horizontal="center" vertical="center" wrapText="1"/>
    </xf>
    <xf numFmtId="4" fontId="57" fillId="0" borderId="0" xfId="2" applyNumberFormat="1" applyFont="1" applyAlignment="1">
      <alignment horizontal="center" vertical="center"/>
    </xf>
    <xf numFmtId="9" fontId="124" fillId="0" borderId="0" xfId="8" applyFont="1" applyBorder="1" applyAlignment="1">
      <alignment horizontal="center" vertical="center"/>
    </xf>
    <xf numFmtId="0" fontId="171" fillId="0" borderId="0" xfId="2" applyFont="1"/>
    <xf numFmtId="0" fontId="171" fillId="0" borderId="0" xfId="2" applyFont="1" applyAlignment="1">
      <alignment horizontal="left" vertical="center" wrapText="1"/>
    </xf>
    <xf numFmtId="2" fontId="171" fillId="0" borderId="0" xfId="1" applyNumberFormat="1" applyFont="1" applyBorder="1" applyAlignment="1">
      <alignment horizontal="center" vertical="center"/>
    </xf>
    <xf numFmtId="2" fontId="171" fillId="0" borderId="0" xfId="1" applyNumberFormat="1" applyFont="1" applyBorder="1" applyAlignment="1">
      <alignment horizontal="center" vertical="center" wrapText="1"/>
    </xf>
    <xf numFmtId="0" fontId="155" fillId="0" borderId="0" xfId="2" applyFont="1" applyAlignment="1">
      <alignment horizontal="left" vertical="center" wrapText="1"/>
    </xf>
    <xf numFmtId="3" fontId="125" fillId="0" borderId="0" xfId="2" applyNumberFormat="1" applyFont="1" applyAlignment="1">
      <alignment vertical="center" wrapText="1"/>
    </xf>
    <xf numFmtId="3" fontId="125"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125" fillId="0" borderId="0" xfId="2" applyNumberFormat="1" applyFont="1" applyAlignment="1" applyProtection="1">
      <alignment horizontal="center" vertical="center"/>
      <protection locked="0"/>
    </xf>
    <xf numFmtId="166" fontId="156" fillId="0" borderId="0" xfId="2" applyNumberFormat="1" applyFont="1" applyAlignment="1">
      <alignment horizontal="center" vertical="center"/>
    </xf>
    <xf numFmtId="3" fontId="125" fillId="3" borderId="0" xfId="2" applyNumberFormat="1" applyFont="1" applyFill="1" applyAlignment="1" applyProtection="1">
      <alignment horizontal="center" vertical="center"/>
      <protection locked="0"/>
    </xf>
    <xf numFmtId="165"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3" fontId="125" fillId="0" borderId="0" xfId="0" applyNumberFormat="1" applyFont="1" applyBorder="1" applyAlignment="1" applyProtection="1">
      <alignment horizontal="center" vertical="center" wrapText="1"/>
      <protection locked="0"/>
    </xf>
    <xf numFmtId="3" fontId="125" fillId="0" borderId="0" xfId="2" applyNumberFormat="1" applyFont="1" applyAlignment="1" applyProtection="1">
      <alignment horizontal="center" vertical="center" wrapText="1"/>
      <protection locked="0"/>
    </xf>
    <xf numFmtId="3" fontId="125" fillId="3" borderId="0" xfId="2" applyNumberFormat="1" applyFont="1" applyFill="1" applyAlignment="1" applyProtection="1">
      <alignment horizontal="center" vertical="center" wrapText="1"/>
      <protection locked="0"/>
    </xf>
    <xf numFmtId="4" fontId="156" fillId="0" borderId="0" xfId="0" applyNumberFormat="1" applyFont="1" applyBorder="1" applyAlignment="1">
      <alignment horizontal="center" vertical="center" wrapText="1"/>
    </xf>
    <xf numFmtId="166" fontId="156" fillId="0" borderId="0" xfId="2" applyNumberFormat="1" applyFont="1" applyAlignment="1">
      <alignment horizontal="center" vertical="center" wrapText="1"/>
    </xf>
    <xf numFmtId="165" fontId="156" fillId="0" borderId="0" xfId="1" applyNumberFormat="1" applyFont="1" applyBorder="1" applyAlignment="1">
      <alignment horizontal="center" vertical="center" wrapText="1"/>
    </xf>
    <xf numFmtId="4" fontId="156" fillId="0" borderId="0" xfId="2" applyNumberFormat="1" applyFont="1" applyAlignment="1">
      <alignment horizontal="center" vertical="center" wrapText="1"/>
    </xf>
    <xf numFmtId="4" fontId="57" fillId="0" borderId="0" xfId="2" applyNumberFormat="1" applyFont="1" applyAlignment="1">
      <alignment horizontal="center" vertical="center" wrapText="1"/>
    </xf>
    <xf numFmtId="0" fontId="172" fillId="0" borderId="0" xfId="2" applyFont="1" applyAlignment="1">
      <alignment horizontal="center" vertical="center" wrapText="1"/>
    </xf>
    <xf numFmtId="166" fontId="172" fillId="0" borderId="0" xfId="2" applyNumberFormat="1" applyFont="1" applyAlignment="1">
      <alignment horizontal="center" vertical="center" wrapText="1"/>
    </xf>
    <xf numFmtId="165" fontId="172" fillId="0" borderId="0" xfId="1" applyNumberFormat="1" applyFont="1" applyBorder="1" applyAlignment="1">
      <alignment horizontal="center" vertical="center" wrapText="1"/>
    </xf>
    <xf numFmtId="4" fontId="172" fillId="0" borderId="0" xfId="2" applyNumberFormat="1" applyFont="1" applyAlignment="1">
      <alignment horizontal="center" vertical="center" wrapText="1"/>
    </xf>
    <xf numFmtId="166" fontId="173" fillId="0" borderId="0" xfId="2" applyNumberFormat="1" applyFont="1" applyAlignment="1">
      <alignment horizontal="center" vertical="center" wrapText="1"/>
    </xf>
    <xf numFmtId="0" fontId="91" fillId="0" borderId="0" xfId="2" applyFont="1" applyAlignment="1">
      <alignment horizontal="left" vertical="center" wrapText="1"/>
    </xf>
    <xf numFmtId="3" fontId="91" fillId="0" borderId="0" xfId="2" applyNumberFormat="1" applyFont="1" applyAlignment="1">
      <alignment horizontal="center" vertical="center" wrapText="1"/>
    </xf>
    <xf numFmtId="3" fontId="172" fillId="0" borderId="0" xfId="2" applyNumberFormat="1" applyFont="1" applyAlignment="1">
      <alignment horizontal="center" vertical="center" wrapText="1"/>
    </xf>
    <xf numFmtId="4" fontId="173" fillId="0" borderId="0" xfId="2" applyNumberFormat="1" applyFont="1" applyAlignment="1">
      <alignment horizontal="center" vertical="center" wrapText="1"/>
    </xf>
    <xf numFmtId="2" fontId="171" fillId="0" borderId="0" xfId="2" applyNumberFormat="1" applyFont="1" applyAlignment="1">
      <alignment vertical="center" wrapText="1"/>
    </xf>
    <xf numFmtId="0" fontId="174" fillId="0" borderId="0" xfId="2" applyFont="1" applyAlignment="1">
      <alignment vertical="center" wrapText="1"/>
    </xf>
    <xf numFmtId="2" fontId="136" fillId="0" borderId="0" xfId="2" applyNumberFormat="1" applyFont="1" applyAlignment="1">
      <alignment vertical="center" wrapText="1"/>
    </xf>
    <xf numFmtId="2" fontId="135" fillId="0" borderId="0" xfId="2" applyNumberFormat="1" applyFont="1" applyAlignment="1">
      <alignment vertical="center" wrapText="1"/>
    </xf>
    <xf numFmtId="0" fontId="50" fillId="0" borderId="0" xfId="2" applyFont="1" applyAlignment="1">
      <alignment horizontal="left" vertical="center"/>
    </xf>
    <xf numFmtId="0" fontId="51" fillId="0" borderId="0" xfId="2" applyFont="1" applyAlignment="1">
      <alignment horizontal="left" vertical="center" wrapText="1"/>
    </xf>
    <xf numFmtId="3" fontId="50" fillId="0" borderId="0" xfId="2" applyNumberFormat="1" applyFont="1" applyAlignment="1">
      <alignment vertical="center" wrapText="1"/>
    </xf>
    <xf numFmtId="3" fontId="50" fillId="0" borderId="0" xfId="0" applyNumberFormat="1" applyFont="1" applyBorder="1" applyAlignment="1" applyProtection="1">
      <alignment horizontal="center" vertical="center"/>
      <protection locked="0"/>
    </xf>
    <xf numFmtId="4" fontId="152" fillId="0" borderId="0" xfId="0" applyNumberFormat="1" applyFont="1" applyBorder="1" applyAlignment="1">
      <alignment horizontal="center" vertical="center"/>
    </xf>
    <xf numFmtId="3" fontId="50" fillId="0" borderId="0" xfId="2" applyNumberFormat="1" applyFont="1" applyAlignment="1" applyProtection="1">
      <alignment horizontal="center" vertical="center"/>
      <protection locked="0"/>
    </xf>
    <xf numFmtId="166" fontId="152" fillId="0" borderId="0" xfId="2" applyNumberFormat="1" applyFont="1" applyAlignment="1">
      <alignment horizontal="center" vertical="center"/>
    </xf>
    <xf numFmtId="3" fontId="50" fillId="3" borderId="0" xfId="2" applyNumberFormat="1" applyFont="1" applyFill="1" applyAlignment="1" applyProtection="1">
      <alignment horizontal="center" vertical="center"/>
      <protection locked="0"/>
    </xf>
    <xf numFmtId="165" fontId="152" fillId="0" borderId="0" xfId="1" applyNumberFormat="1" applyFont="1" applyBorder="1" applyAlignment="1">
      <alignment horizontal="center" vertical="center"/>
    </xf>
    <xf numFmtId="4" fontId="152" fillId="0" borderId="0" xfId="2" applyNumberFormat="1" applyFont="1" applyAlignment="1">
      <alignment horizontal="center" vertical="center"/>
    </xf>
    <xf numFmtId="9" fontId="50" fillId="0" borderId="0" xfId="8" applyFont="1" applyBorder="1" applyAlignment="1">
      <alignment horizontal="center" vertical="center"/>
    </xf>
    <xf numFmtId="0" fontId="50" fillId="0" borderId="0" xfId="2" applyFont="1"/>
    <xf numFmtId="0" fontId="50" fillId="0" borderId="0" xfId="2" applyFont="1" applyAlignment="1">
      <alignment horizontal="left" vertical="center" wrapText="1"/>
    </xf>
    <xf numFmtId="2" fontId="50" fillId="0" borderId="0" xfId="1" applyNumberFormat="1" applyFont="1" applyBorder="1" applyAlignment="1">
      <alignment horizontal="center" vertical="center"/>
    </xf>
    <xf numFmtId="2" fontId="50" fillId="0" borderId="0" xfId="1" applyNumberFormat="1" applyFont="1" applyBorder="1" applyAlignment="1">
      <alignment horizontal="center" vertical="center" wrapText="1"/>
    </xf>
    <xf numFmtId="3" fontId="50" fillId="0" borderId="0" xfId="0" applyNumberFormat="1" applyFont="1" applyBorder="1" applyAlignment="1" applyProtection="1">
      <alignment horizontal="center" vertical="center" wrapText="1"/>
      <protection locked="0"/>
    </xf>
    <xf numFmtId="3" fontId="50" fillId="0" borderId="0" xfId="2" applyNumberFormat="1" applyFont="1" applyAlignment="1" applyProtection="1">
      <alignment horizontal="center" vertical="center" wrapText="1"/>
      <protection locked="0"/>
    </xf>
    <xf numFmtId="3" fontId="66" fillId="0" borderId="0" xfId="2" applyNumberFormat="1" applyFont="1" applyAlignment="1">
      <alignment vertical="center" wrapText="1"/>
    </xf>
    <xf numFmtId="3" fontId="66" fillId="0" borderId="0" xfId="0" applyNumberFormat="1" applyFont="1" applyBorder="1" applyAlignment="1" applyProtection="1">
      <alignment horizontal="center" vertical="center"/>
      <protection locked="0"/>
    </xf>
    <xf numFmtId="4" fontId="157" fillId="0" borderId="0" xfId="0" applyNumberFormat="1" applyFont="1" applyBorder="1" applyAlignment="1">
      <alignment horizontal="center" vertical="center"/>
    </xf>
    <xf numFmtId="3" fontId="66" fillId="0" borderId="0" xfId="2" applyNumberFormat="1" applyFont="1" applyAlignment="1" applyProtection="1">
      <alignment horizontal="center" vertical="center"/>
      <protection locked="0"/>
    </xf>
    <xf numFmtId="166" fontId="157" fillId="0" borderId="0" xfId="2" applyNumberFormat="1" applyFont="1" applyAlignment="1">
      <alignment horizontal="center" vertical="center"/>
    </xf>
    <xf numFmtId="3" fontId="66" fillId="3" borderId="0" xfId="2" applyNumberFormat="1" applyFont="1" applyFill="1" applyAlignment="1" applyProtection="1">
      <alignment horizontal="center" vertical="center"/>
      <protection locked="0"/>
    </xf>
    <xf numFmtId="165" fontId="157" fillId="0" borderId="0" xfId="1" applyNumberFormat="1" applyFont="1" applyBorder="1" applyAlignment="1">
      <alignment horizontal="center" vertical="center"/>
    </xf>
    <xf numFmtId="4" fontId="157" fillId="0" borderId="0" xfId="2" applyNumberFormat="1" applyFont="1" applyAlignment="1">
      <alignment horizontal="center" vertical="center"/>
    </xf>
    <xf numFmtId="3" fontId="66" fillId="0" borderId="0" xfId="0" applyNumberFormat="1" applyFont="1" applyBorder="1" applyAlignment="1" applyProtection="1">
      <alignment horizontal="center" vertical="center" wrapText="1"/>
      <protection locked="0"/>
    </xf>
    <xf numFmtId="3" fontId="66" fillId="0" borderId="0" xfId="2" applyNumberFormat="1" applyFont="1" applyAlignment="1" applyProtection="1">
      <alignment horizontal="center" vertical="center" wrapText="1"/>
      <protection locked="0"/>
    </xf>
    <xf numFmtId="3" fontId="66" fillId="3" borderId="0" xfId="2" applyNumberFormat="1" applyFont="1" applyFill="1" applyAlignment="1" applyProtection="1">
      <alignment horizontal="center" vertical="center" wrapText="1"/>
      <protection locked="0"/>
    </xf>
    <xf numFmtId="4" fontId="157" fillId="0" borderId="0" xfId="0" applyNumberFormat="1" applyFont="1" applyBorder="1" applyAlignment="1">
      <alignment horizontal="center" vertical="center" wrapText="1"/>
    </xf>
    <xf numFmtId="166" fontId="157" fillId="0" borderId="0" xfId="2" applyNumberFormat="1" applyFont="1" applyAlignment="1">
      <alignment horizontal="center" vertical="center" wrapText="1"/>
    </xf>
    <xf numFmtId="165" fontId="157" fillId="0" borderId="0" xfId="1" applyNumberFormat="1" applyFont="1" applyBorder="1" applyAlignment="1">
      <alignment horizontal="center" vertical="center" wrapText="1"/>
    </xf>
    <xf numFmtId="4" fontId="157" fillId="0" borderId="0" xfId="2" applyNumberFormat="1" applyFont="1" applyAlignment="1">
      <alignment horizontal="center" vertical="center" wrapText="1"/>
    </xf>
    <xf numFmtId="4" fontId="152" fillId="0" borderId="0" xfId="2" applyNumberFormat="1" applyFont="1" applyAlignment="1">
      <alignment horizontal="center" vertical="center" wrapText="1"/>
    </xf>
    <xf numFmtId="2" fontId="50" fillId="0" borderId="0" xfId="2" applyNumberFormat="1" applyFont="1" applyAlignment="1">
      <alignment vertical="center" wrapText="1"/>
    </xf>
    <xf numFmtId="0" fontId="157" fillId="0" borderId="0" xfId="2" applyFont="1" applyAlignment="1">
      <alignment vertical="center" wrapText="1"/>
    </xf>
    <xf numFmtId="2" fontId="91" fillId="0" borderId="0" xfId="2" applyNumberFormat="1" applyFont="1" applyAlignment="1">
      <alignment vertical="center" wrapText="1"/>
    </xf>
    <xf numFmtId="10" fontId="66" fillId="0" borderId="0" xfId="2" applyNumberFormat="1" applyFont="1" applyAlignment="1">
      <alignment vertical="center" wrapText="1"/>
    </xf>
    <xf numFmtId="0" fontId="162" fillId="0" borderId="96" xfId="2" applyFont="1" applyBorder="1" applyAlignment="1">
      <alignment vertical="center" wrapText="1"/>
    </xf>
    <xf numFmtId="3" fontId="162" fillId="0" borderId="37" xfId="2" applyNumberFormat="1" applyFont="1" applyBorder="1" applyAlignment="1">
      <alignment vertical="center" wrapText="1"/>
    </xf>
    <xf numFmtId="0" fontId="162" fillId="0" borderId="38" xfId="2" applyFont="1" applyBorder="1" applyAlignment="1">
      <alignment vertical="center" wrapText="1"/>
    </xf>
    <xf numFmtId="0" fontId="105" fillId="0" borderId="0" xfId="2" applyFont="1" applyAlignment="1">
      <alignment vertical="center" wrapText="1"/>
    </xf>
    <xf numFmtId="3" fontId="162" fillId="0" borderId="30" xfId="2" applyNumberFormat="1" applyFont="1" applyBorder="1" applyAlignment="1">
      <alignment horizontal="center" vertical="center" wrapText="1"/>
    </xf>
    <xf numFmtId="0" fontId="105" fillId="0" borderId="0" xfId="2" applyFont="1" applyAlignment="1">
      <alignment vertical="center"/>
    </xf>
    <xf numFmtId="0" fontId="105" fillId="0" borderId="0" xfId="2" applyFont="1" applyAlignment="1">
      <alignment horizontal="left" vertical="center"/>
    </xf>
    <xf numFmtId="0" fontId="51" fillId="39" borderId="145" xfId="2" applyFont="1" applyFill="1" applyBorder="1" applyAlignment="1">
      <alignment horizontal="center" vertical="center" wrapText="1"/>
    </xf>
    <xf numFmtId="0" fontId="51" fillId="39" borderId="147" xfId="2" applyFont="1" applyFill="1" applyBorder="1" applyAlignment="1">
      <alignment horizontal="center" vertical="center" wrapText="1"/>
    </xf>
    <xf numFmtId="1" fontId="50" fillId="0" borderId="0" xfId="21" applyNumberFormat="1" applyFont="1" applyBorder="1" applyAlignment="1">
      <alignment horizontal="center" vertical="center"/>
    </xf>
    <xf numFmtId="2" fontId="50" fillId="0" borderId="0" xfId="21" applyNumberFormat="1" applyFont="1" applyBorder="1" applyAlignment="1">
      <alignment horizontal="center" vertical="center"/>
    </xf>
    <xf numFmtId="14" fontId="50" fillId="0" borderId="0" xfId="2" applyNumberFormat="1" applyFont="1" applyAlignment="1">
      <alignment horizontal="left" vertical="center" wrapText="1"/>
    </xf>
    <xf numFmtId="3" fontId="139" fillId="3" borderId="31" xfId="2" applyNumberFormat="1" applyFont="1" applyFill="1" applyBorder="1" applyAlignment="1" applyProtection="1">
      <alignment horizontal="center" vertical="center"/>
      <protection locked="0"/>
    </xf>
    <xf numFmtId="0" fontId="105" fillId="0" borderId="0" xfId="2" applyFont="1"/>
    <xf numFmtId="2" fontId="66" fillId="0" borderId="0" xfId="21" applyNumberFormat="1" applyFont="1" applyBorder="1" applyAlignment="1">
      <alignment horizontal="center" vertical="center"/>
    </xf>
    <xf numFmtId="3" fontId="139" fillId="3" borderId="44" xfId="2" applyNumberFormat="1" applyFont="1" applyFill="1" applyBorder="1" applyAlignment="1" applyProtection="1">
      <alignment horizontal="center" vertical="center"/>
      <protection locked="0"/>
    </xf>
    <xf numFmtId="3" fontId="139" fillId="0" borderId="44" xfId="2" applyNumberFormat="1" applyFont="1" applyBorder="1" applyAlignment="1" applyProtection="1">
      <alignment horizontal="center" vertical="center" wrapText="1"/>
      <protection locked="0"/>
    </xf>
    <xf numFmtId="3" fontId="139" fillId="3" borderId="44" xfId="2" applyNumberFormat="1" applyFont="1" applyFill="1" applyBorder="1" applyAlignment="1" applyProtection="1">
      <alignment horizontal="center" vertical="center" wrapText="1"/>
      <protection locked="0"/>
    </xf>
    <xf numFmtId="3" fontId="139" fillId="3" borderId="45" xfId="2" applyNumberFormat="1" applyFont="1" applyFill="1" applyBorder="1" applyAlignment="1" applyProtection="1">
      <alignment horizontal="center" vertical="center" wrapText="1"/>
      <protection locked="0"/>
    </xf>
    <xf numFmtId="0" fontId="175" fillId="0" borderId="0" xfId="2" applyFont="1" applyAlignment="1">
      <alignment vertical="center" wrapText="1"/>
    </xf>
    <xf numFmtId="0" fontId="66" fillId="0" borderId="0" xfId="0" applyFont="1" applyAlignment="1">
      <alignment vertical="center"/>
    </xf>
    <xf numFmtId="0" fontId="163" fillId="0" borderId="0" xfId="0" applyFont="1" applyAlignment="1">
      <alignment vertical="center" wrapText="1"/>
    </xf>
    <xf numFmtId="0" fontId="140" fillId="0" borderId="0" xfId="0" applyFont="1" applyAlignment="1">
      <alignment vertical="center" wrapText="1"/>
    </xf>
    <xf numFmtId="0" fontId="176" fillId="0" borderId="0" xfId="0" applyFont="1" applyAlignment="1">
      <alignment vertical="center"/>
    </xf>
    <xf numFmtId="0" fontId="138" fillId="0" borderId="0" xfId="0" applyFont="1" applyAlignment="1">
      <alignment horizontal="right" vertical="center"/>
    </xf>
    <xf numFmtId="0" fontId="148" fillId="0" borderId="0" xfId="0" applyFont="1" applyAlignment="1">
      <alignment horizontal="center"/>
    </xf>
    <xf numFmtId="0" fontId="140" fillId="0" borderId="0" xfId="0" applyFont="1" applyAlignment="1">
      <alignment horizontal="left" vertical="center"/>
    </xf>
    <xf numFmtId="3" fontId="140" fillId="0" borderId="0" xfId="0" applyNumberFormat="1" applyFont="1" applyAlignment="1">
      <alignment horizontal="left" vertical="center"/>
    </xf>
    <xf numFmtId="0" fontId="149" fillId="0" borderId="0" xfId="0" applyFont="1" applyAlignment="1">
      <alignment horizontal="left" vertical="center"/>
    </xf>
    <xf numFmtId="0" fontId="166" fillId="0" borderId="0" xfId="0" applyFont="1" applyAlignment="1">
      <alignment vertical="center"/>
    </xf>
    <xf numFmtId="0" fontId="166" fillId="0" borderId="0" xfId="0" applyFont="1" applyAlignment="1">
      <alignment horizontal="left" vertical="center"/>
    </xf>
    <xf numFmtId="3" fontId="166" fillId="0" borderId="0" xfId="0" applyNumberFormat="1" applyFont="1" applyAlignment="1">
      <alignment horizontal="left" vertical="center"/>
    </xf>
    <xf numFmtId="0" fontId="162" fillId="0" borderId="0" xfId="0" applyFont="1" applyBorder="1" applyAlignment="1">
      <alignment vertical="center" wrapText="1"/>
    </xf>
    <xf numFmtId="0" fontId="134" fillId="0" borderId="0" xfId="0" applyFont="1" applyAlignment="1">
      <alignment vertical="center" wrapText="1"/>
    </xf>
    <xf numFmtId="0" fontId="162" fillId="0" borderId="0" xfId="0" applyFont="1" applyBorder="1" applyAlignment="1">
      <alignment horizontal="center" vertical="center" wrapText="1"/>
    </xf>
    <xf numFmtId="0" fontId="162" fillId="0" borderId="0" xfId="0" applyFont="1" applyAlignment="1">
      <alignment vertical="center" wrapText="1"/>
    </xf>
    <xf numFmtId="0" fontId="162" fillId="0" borderId="14" xfId="0" applyFont="1" applyBorder="1" applyAlignment="1">
      <alignment horizontal="center" vertical="center" wrapText="1"/>
    </xf>
    <xf numFmtId="0" fontId="138" fillId="0" borderId="0" xfId="0" applyFont="1" applyBorder="1" applyAlignment="1">
      <alignment horizontal="center" vertical="center" wrapText="1"/>
    </xf>
    <xf numFmtId="0" fontId="137" fillId="0" borderId="0" xfId="0" applyFont="1" applyBorder="1" applyAlignment="1">
      <alignment vertical="center" wrapText="1"/>
    </xf>
    <xf numFmtId="0" fontId="150" fillId="0" borderId="31" xfId="0" applyFont="1" applyBorder="1" applyAlignment="1">
      <alignment horizontal="left" vertical="center" wrapText="1"/>
    </xf>
    <xf numFmtId="0" fontId="139" fillId="0" borderId="0" xfId="0" applyFont="1" applyAlignment="1">
      <alignment vertical="center" wrapText="1"/>
    </xf>
    <xf numFmtId="10" fontId="139" fillId="0" borderId="0" xfId="7" applyNumberFormat="1" applyFont="1" applyAlignment="1">
      <alignment vertical="center" wrapText="1"/>
    </xf>
    <xf numFmtId="3" fontId="139" fillId="0" borderId="36" xfId="7" applyNumberFormat="1" applyFont="1" applyBorder="1" applyAlignment="1" applyProtection="1">
      <alignment horizontal="center" vertical="center"/>
      <protection locked="0"/>
    </xf>
    <xf numFmtId="4" fontId="151" fillId="0" borderId="38" xfId="7" applyNumberFormat="1" applyFont="1" applyBorder="1" applyAlignment="1">
      <alignment horizontal="center" vertical="center"/>
    </xf>
    <xf numFmtId="10" fontId="139" fillId="0" borderId="0" xfId="6" applyNumberFormat="1" applyFont="1" applyAlignment="1">
      <alignment vertical="center" wrapText="1"/>
    </xf>
    <xf numFmtId="3" fontId="150" fillId="0" borderId="36" xfId="0" applyNumberFormat="1" applyFont="1" applyBorder="1" applyAlignment="1">
      <alignment horizontal="center" vertical="center"/>
    </xf>
    <xf numFmtId="0" fontId="150" fillId="0" borderId="45" xfId="0" applyFont="1" applyBorder="1" applyAlignment="1">
      <alignment horizontal="left" vertical="center" wrapText="1"/>
    </xf>
    <xf numFmtId="3" fontId="139" fillId="0" borderId="41" xfId="7" applyNumberFormat="1" applyFont="1" applyBorder="1" applyAlignment="1" applyProtection="1">
      <alignment horizontal="center" vertical="center"/>
      <protection locked="0"/>
    </xf>
    <xf numFmtId="4" fontId="151" fillId="0" borderId="43" xfId="7" applyNumberFormat="1" applyFont="1" applyBorder="1" applyAlignment="1">
      <alignment horizontal="center" vertical="center"/>
    </xf>
    <xf numFmtId="3" fontId="150" fillId="0" borderId="41" xfId="0" applyNumberFormat="1" applyFont="1" applyBorder="1" applyAlignment="1">
      <alignment horizontal="center" vertical="center"/>
    </xf>
    <xf numFmtId="4" fontId="151" fillId="0" borderId="43" xfId="0" applyNumberFormat="1" applyFont="1" applyBorder="1" applyAlignment="1">
      <alignment horizontal="center" vertical="center"/>
    </xf>
    <xf numFmtId="0" fontId="134" fillId="0" borderId="0" xfId="0" applyFont="1" applyBorder="1" applyAlignment="1">
      <alignment horizontal="left" vertical="center" wrapText="1"/>
    </xf>
    <xf numFmtId="0" fontId="134" fillId="0" borderId="0" xfId="0" applyFont="1" applyBorder="1" applyAlignment="1">
      <alignment vertical="center" wrapText="1"/>
    </xf>
    <xf numFmtId="3" fontId="134"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178" fillId="0" borderId="11" xfId="0" applyNumberFormat="1" applyFont="1" applyBorder="1" applyAlignment="1">
      <alignment horizontal="center" vertical="center" wrapText="1"/>
    </xf>
    <xf numFmtId="0" fontId="179" fillId="0" borderId="0" xfId="0" applyFont="1" applyBorder="1" applyAlignment="1">
      <alignment vertical="center" wrapText="1"/>
    </xf>
    <xf numFmtId="0" fontId="149" fillId="0" borderId="0" xfId="0" applyFont="1" applyBorder="1" applyAlignment="1">
      <alignment vertical="center" wrapText="1"/>
    </xf>
    <xf numFmtId="2" fontId="148" fillId="0" borderId="0" xfId="0" applyNumberFormat="1" applyFont="1" applyAlignment="1">
      <alignment vertical="center" wrapText="1"/>
    </xf>
    <xf numFmtId="2" fontId="148" fillId="0" borderId="0" xfId="0" applyNumberFormat="1" applyFont="1" applyAlignment="1">
      <alignment horizontal="left" vertical="center" wrapText="1"/>
    </xf>
    <xf numFmtId="2" fontId="179" fillId="0" borderId="0" xfId="0" applyNumberFormat="1" applyFont="1" applyAlignment="1">
      <alignment horizontal="left" vertical="center" wrapText="1"/>
    </xf>
    <xf numFmtId="0" fontId="179" fillId="0" borderId="0" xfId="0" applyFont="1" applyAlignment="1">
      <alignment horizontal="left" vertical="center" wrapText="1"/>
    </xf>
    <xf numFmtId="3" fontId="179" fillId="0" borderId="0" xfId="0" applyNumberFormat="1" applyFont="1" applyAlignment="1">
      <alignment horizontal="left" vertical="center" wrapText="1"/>
    </xf>
    <xf numFmtId="0" fontId="149" fillId="0" borderId="0" xfId="0" applyFont="1" applyBorder="1" applyAlignment="1">
      <alignment horizontal="left" vertical="center" wrapText="1"/>
    </xf>
    <xf numFmtId="0" fontId="149" fillId="0" borderId="0" xfId="0" applyFont="1" applyAlignment="1">
      <alignment vertical="center" wrapText="1"/>
    </xf>
    <xf numFmtId="0" fontId="51" fillId="39" borderId="41" xfId="0" applyFont="1" applyFill="1" applyBorder="1" applyAlignment="1">
      <alignment horizontal="center" vertical="center" wrapText="1"/>
    </xf>
    <xf numFmtId="0" fontId="51" fillId="39" borderId="151" xfId="0" applyFont="1" applyFill="1" applyBorder="1" applyAlignment="1">
      <alignment horizontal="center" vertical="center" wrapText="1"/>
    </xf>
    <xf numFmtId="0" fontId="51" fillId="39" borderId="152" xfId="0" applyFont="1" applyFill="1" applyBorder="1" applyAlignment="1">
      <alignment horizontal="center" vertical="center" wrapText="1"/>
    </xf>
    <xf numFmtId="0" fontId="162" fillId="0" borderId="0" xfId="0" applyFont="1" applyAlignment="1">
      <alignment horizontal="center" vertical="center" wrapText="1"/>
    </xf>
    <xf numFmtId="0" fontId="137" fillId="0" borderId="0" xfId="0" applyFont="1" applyBorder="1" applyAlignment="1">
      <alignment horizontal="center" vertical="center" wrapText="1"/>
    </xf>
    <xf numFmtId="0" fontId="141" fillId="0" borderId="0" xfId="0" applyFont="1" applyBorder="1" applyAlignment="1">
      <alignment horizontal="center" vertical="center" wrapText="1"/>
    </xf>
    <xf numFmtId="3" fontId="162" fillId="0" borderId="61" xfId="0" applyNumberFormat="1" applyFont="1" applyBorder="1" applyAlignment="1">
      <alignment horizontal="center" vertical="center" wrapText="1"/>
    </xf>
    <xf numFmtId="4" fontId="164" fillId="0" borderId="62" xfId="0" applyNumberFormat="1" applyFont="1" applyBorder="1" applyAlignment="1">
      <alignment horizontal="center" vertical="center" wrapText="1"/>
    </xf>
    <xf numFmtId="0" fontId="66" fillId="0" borderId="0" xfId="0" applyFont="1"/>
    <xf numFmtId="0" fontId="140" fillId="0" borderId="0" xfId="0" applyFont="1" applyBorder="1" applyAlignment="1">
      <alignment horizontal="left" vertical="center"/>
    </xf>
    <xf numFmtId="0" fontId="166" fillId="0" borderId="0" xfId="0" applyFont="1" applyBorder="1" applyAlignment="1">
      <alignment horizontal="left" vertical="center"/>
    </xf>
    <xf numFmtId="0" fontId="166" fillId="0" borderId="0" xfId="0" applyFont="1"/>
    <xf numFmtId="0" fontId="166" fillId="0" borderId="0" xfId="0" applyFont="1" applyBorder="1"/>
    <xf numFmtId="9" fontId="162" fillId="0" borderId="0" xfId="0" applyNumberFormat="1" applyFont="1" applyBorder="1" applyAlignment="1">
      <alignment horizontal="center" vertical="center" wrapText="1"/>
    </xf>
    <xf numFmtId="0" fontId="66" fillId="0" borderId="0" xfId="0" applyFont="1" applyBorder="1"/>
    <xf numFmtId="0" fontId="139" fillId="0" borderId="0" xfId="0" applyFont="1" applyAlignment="1">
      <alignment horizontal="center" vertical="center" wrapText="1"/>
    </xf>
    <xf numFmtId="0" fontId="150" fillId="0" borderId="53" xfId="0" applyFont="1" applyBorder="1" applyAlignment="1">
      <alignment horizontal="left" vertical="center" wrapText="1"/>
    </xf>
    <xf numFmtId="3" fontId="139" fillId="0" borderId="55" xfId="0" applyNumberFormat="1" applyFont="1" applyBorder="1" applyAlignment="1">
      <alignment horizontal="center" vertical="center"/>
    </xf>
    <xf numFmtId="4" fontId="151" fillId="0" borderId="56" xfId="0" applyNumberFormat="1" applyFont="1" applyBorder="1" applyAlignment="1">
      <alignment horizontal="center" vertical="center"/>
    </xf>
    <xf numFmtId="0" fontId="139" fillId="0" borderId="0" xfId="0" applyFont="1" applyAlignment="1">
      <alignment horizontal="center" vertical="center"/>
    </xf>
    <xf numFmtId="4" fontId="139" fillId="0" borderId="0" xfId="0" applyNumberFormat="1" applyFont="1" applyBorder="1" applyAlignment="1">
      <alignment horizontal="center" vertical="center"/>
    </xf>
    <xf numFmtId="10" fontId="139" fillId="0" borderId="0" xfId="0" applyNumberFormat="1" applyFont="1" applyBorder="1" applyAlignment="1">
      <alignment horizontal="center" vertical="center"/>
    </xf>
    <xf numFmtId="2" fontId="139" fillId="0" borderId="0" xfId="0" applyNumberFormat="1" applyFont="1" applyBorder="1" applyAlignment="1" applyProtection="1">
      <alignment horizontal="center" vertical="center"/>
      <protection locked="0"/>
    </xf>
    <xf numFmtId="10" fontId="139" fillId="0" borderId="0" xfId="0" applyNumberFormat="1" applyFont="1" applyAlignment="1">
      <alignment vertical="center" wrapText="1"/>
    </xf>
    <xf numFmtId="0" fontId="150" fillId="0" borderId="63" xfId="0" applyFont="1" applyBorder="1" applyAlignment="1">
      <alignment horizontal="left" vertical="center" wrapText="1"/>
    </xf>
    <xf numFmtId="3" fontId="139" fillId="0" borderId="59" xfId="0" applyNumberFormat="1" applyFont="1" applyBorder="1" applyAlignment="1">
      <alignment horizontal="center" vertical="center"/>
    </xf>
    <xf numFmtId="4" fontId="151" fillId="0" borderId="60" xfId="0" applyNumberFormat="1" applyFont="1" applyBorder="1" applyAlignment="1">
      <alignment horizontal="center" vertical="center"/>
    </xf>
    <xf numFmtId="3" fontId="139" fillId="0" borderId="59" xfId="0" applyNumberFormat="1" applyFont="1" applyBorder="1" applyAlignment="1">
      <alignment horizontal="center" vertical="center" wrapText="1"/>
    </xf>
    <xf numFmtId="4" fontId="151" fillId="0" borderId="60" xfId="0" applyNumberFormat="1" applyFont="1" applyBorder="1" applyAlignment="1">
      <alignment horizontal="center" vertical="center" wrapText="1"/>
    </xf>
    <xf numFmtId="4" fontId="139" fillId="0" borderId="0" xfId="0" applyNumberFormat="1" applyFont="1" applyBorder="1" applyAlignment="1">
      <alignment horizontal="center" vertical="center" wrapText="1"/>
    </xf>
    <xf numFmtId="0" fontId="150" fillId="0" borderId="54" xfId="0" applyFont="1" applyBorder="1" applyAlignment="1">
      <alignment horizontal="left" vertical="center" wrapText="1"/>
    </xf>
    <xf numFmtId="3" fontId="139" fillId="0" borderId="57" xfId="0" applyNumberFormat="1" applyFont="1" applyBorder="1" applyAlignment="1">
      <alignment horizontal="center" vertical="center" wrapText="1"/>
    </xf>
    <xf numFmtId="4" fontId="151" fillId="0" borderId="58" xfId="0" applyNumberFormat="1" applyFont="1" applyBorder="1" applyAlignment="1">
      <alignment horizontal="center" vertical="center" wrapText="1"/>
    </xf>
    <xf numFmtId="3" fontId="139" fillId="0" borderId="57" xfId="0" applyNumberFormat="1" applyFont="1" applyBorder="1" applyAlignment="1">
      <alignment horizontal="center" vertical="center"/>
    </xf>
    <xf numFmtId="4" fontId="151" fillId="0" borderId="58" xfId="0" applyNumberFormat="1" applyFont="1" applyBorder="1" applyAlignment="1">
      <alignment horizontal="center" vertical="center"/>
    </xf>
    <xf numFmtId="3" fontId="66" fillId="0" borderId="0" xfId="0" applyNumberFormat="1" applyFont="1" applyBorder="1"/>
    <xf numFmtId="2" fontId="141" fillId="0" borderId="0" xfId="0" applyNumberFormat="1" applyFont="1" applyBorder="1" applyAlignment="1">
      <alignment horizontal="center" vertical="center" wrapText="1"/>
    </xf>
    <xf numFmtId="2" fontId="66" fillId="0" borderId="0" xfId="0" applyNumberFormat="1" applyFont="1" applyBorder="1"/>
    <xf numFmtId="2" fontId="138" fillId="0" borderId="0" xfId="0" applyNumberFormat="1" applyFont="1" applyBorder="1" applyAlignment="1">
      <alignment horizontal="center" vertical="center" wrapText="1"/>
    </xf>
    <xf numFmtId="0" fontId="50" fillId="0" borderId="0" xfId="0" applyFont="1" applyBorder="1" applyAlignment="1">
      <alignment vertical="center" wrapText="1"/>
    </xf>
    <xf numFmtId="0" fontId="152" fillId="0" borderId="0" xfId="0" applyFont="1"/>
    <xf numFmtId="2" fontId="51" fillId="0" borderId="0" xfId="0" applyNumberFormat="1" applyFont="1" applyAlignment="1">
      <alignment vertical="center" wrapText="1"/>
    </xf>
    <xf numFmtId="0" fontId="50" fillId="0" borderId="0" xfId="0" applyFont="1"/>
    <xf numFmtId="3" fontId="50" fillId="0" borderId="0" xfId="0" applyNumberFormat="1" applyFont="1"/>
    <xf numFmtId="0" fontId="50" fillId="0" borderId="0" xfId="0" applyFont="1" applyBorder="1"/>
    <xf numFmtId="3" fontId="50" fillId="0" borderId="0" xfId="0" applyNumberFormat="1" applyFont="1" applyBorder="1" applyAlignment="1">
      <alignment horizontal="center" vertical="center" wrapText="1"/>
    </xf>
    <xf numFmtId="4" fontId="152" fillId="0" borderId="0"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3" fontId="50" fillId="0" borderId="0" xfId="0" applyNumberFormat="1" applyFont="1" applyBorder="1" applyAlignment="1">
      <alignment horizontal="center" vertical="center"/>
    </xf>
    <xf numFmtId="0" fontId="105" fillId="0" borderId="0" xfId="0" applyFont="1"/>
    <xf numFmtId="0" fontId="51" fillId="39" borderId="57" xfId="0" applyFont="1" applyFill="1" applyBorder="1" applyAlignment="1">
      <alignment horizontal="center" vertical="center" wrapText="1"/>
    </xf>
    <xf numFmtId="0" fontId="51" fillId="39" borderId="155" xfId="0" applyFont="1" applyFill="1" applyBorder="1" applyAlignment="1">
      <alignment horizontal="center" vertical="center" wrapText="1"/>
    </xf>
    <xf numFmtId="9" fontId="145" fillId="39" borderId="154" xfId="0" applyNumberFormat="1" applyFont="1" applyFill="1" applyBorder="1" applyAlignment="1">
      <alignment horizontal="center" vertical="center" wrapText="1"/>
    </xf>
    <xf numFmtId="9" fontId="145" fillId="39" borderId="58" xfId="0" applyNumberFormat="1" applyFont="1" applyFill="1" applyBorder="1" applyAlignment="1">
      <alignment horizontal="center" vertical="center" wrapText="1"/>
    </xf>
    <xf numFmtId="0" fontId="160" fillId="0" borderId="0" xfId="0" applyFont="1" applyAlignment="1">
      <alignment vertical="center"/>
    </xf>
    <xf numFmtId="0" fontId="51" fillId="0" borderId="0" xfId="0" applyFont="1" applyBorder="1" applyAlignment="1">
      <alignment horizontal="center" vertical="center" wrapText="1"/>
    </xf>
    <xf numFmtId="0" fontId="51" fillId="0" borderId="0" xfId="0" applyFont="1" applyBorder="1" applyAlignment="1">
      <alignment horizontal="left" vertical="center" wrapText="1"/>
    </xf>
    <xf numFmtId="0" fontId="51" fillId="0" borderId="0" xfId="0" applyFont="1" applyBorder="1" applyAlignment="1">
      <alignment vertical="center" wrapText="1"/>
    </xf>
    <xf numFmtId="0" fontId="152" fillId="0" borderId="0" xfId="0" applyFont="1" applyAlignment="1">
      <alignment vertical="center"/>
    </xf>
    <xf numFmtId="0" fontId="66" fillId="0" borderId="0" xfId="0" applyFont="1" applyBorder="1" applyAlignment="1">
      <alignment vertical="center"/>
    </xf>
    <xf numFmtId="0" fontId="148" fillId="0" borderId="0" xfId="0" applyFont="1"/>
    <xf numFmtId="0" fontId="162" fillId="0" borderId="0" xfId="0" applyFont="1" applyAlignment="1">
      <alignment vertical="center"/>
    </xf>
    <xf numFmtId="0" fontId="149" fillId="0" borderId="0" xfId="0" applyFont="1" applyAlignment="1">
      <alignment horizontal="center" vertical="center"/>
    </xf>
    <xf numFmtId="0" fontId="149" fillId="0" borderId="0" xfId="0" applyFont="1" applyBorder="1" applyAlignment="1">
      <alignment horizontal="center" vertical="center"/>
    </xf>
    <xf numFmtId="0" fontId="50" fillId="0" borderId="0" xfId="0" applyFont="1" applyBorder="1" applyAlignment="1">
      <alignment horizontal="left" vertical="center"/>
    </xf>
    <xf numFmtId="0" fontId="51" fillId="0" borderId="0" xfId="0" applyFont="1" applyBorder="1" applyAlignment="1">
      <alignment horizontal="center" vertical="center"/>
    </xf>
    <xf numFmtId="4" fontId="50" fillId="0" borderId="0" xfId="0" applyNumberFormat="1" applyFont="1" applyBorder="1" applyAlignment="1">
      <alignment horizontal="center" vertical="center"/>
    </xf>
    <xf numFmtId="0" fontId="50" fillId="0" borderId="0" xfId="0" applyFont="1" applyBorder="1" applyAlignment="1">
      <alignment horizontal="center" vertical="center" wrapText="1"/>
    </xf>
    <xf numFmtId="3" fontId="50" fillId="0" borderId="0" xfId="0" applyNumberFormat="1" applyFont="1" applyBorder="1" applyAlignment="1">
      <alignment vertical="center" wrapText="1"/>
    </xf>
    <xf numFmtId="3" fontId="51" fillId="0" borderId="0" xfId="0" applyNumberFormat="1" applyFont="1" applyBorder="1" applyAlignment="1">
      <alignment horizontal="center" vertical="center" wrapText="1"/>
    </xf>
    <xf numFmtId="4" fontId="173" fillId="0" borderId="0" xfId="0" applyNumberFormat="1" applyFont="1" applyBorder="1" applyAlignment="1">
      <alignment horizontal="center" vertical="center" wrapText="1"/>
    </xf>
    <xf numFmtId="4" fontId="51" fillId="0" borderId="0" xfId="0" applyNumberFormat="1" applyFont="1" applyBorder="1" applyAlignment="1">
      <alignment horizontal="center" vertical="center" wrapText="1"/>
    </xf>
    <xf numFmtId="2" fontId="152" fillId="0" borderId="0" xfId="0" applyNumberFormat="1" applyFont="1" applyBorder="1" applyAlignment="1">
      <alignment vertical="center" wrapText="1"/>
    </xf>
    <xf numFmtId="2" fontId="50" fillId="0" borderId="0" xfId="0" applyNumberFormat="1" applyFont="1" applyBorder="1" applyAlignment="1">
      <alignment vertical="center" wrapText="1"/>
    </xf>
    <xf numFmtId="0" fontId="140" fillId="0" borderId="0" xfId="0" applyFont="1" applyBorder="1" applyAlignment="1">
      <alignment vertical="center" wrapText="1"/>
    </xf>
    <xf numFmtId="0" fontId="152" fillId="0" borderId="0" xfId="0" applyFont="1" applyBorder="1"/>
    <xf numFmtId="3" fontId="140" fillId="0" borderId="0" xfId="0" applyNumberFormat="1" applyFont="1" applyAlignment="1">
      <alignment vertical="center" wrapText="1"/>
    </xf>
    <xf numFmtId="0" fontId="123" fillId="39" borderId="100" xfId="2" applyFont="1" applyFill="1" applyBorder="1" applyAlignment="1">
      <alignment horizontal="center" vertical="center" wrapText="1"/>
    </xf>
    <xf numFmtId="0" fontId="123" fillId="39" borderId="109" xfId="2" applyFont="1" applyFill="1" applyBorder="1" applyAlignment="1">
      <alignment horizontal="center" vertical="center" wrapText="1"/>
    </xf>
    <xf numFmtId="0" fontId="123" fillId="39" borderId="99" xfId="2" applyFont="1" applyFill="1" applyBorder="1" applyAlignment="1">
      <alignment horizontal="center" vertical="center" wrapText="1"/>
    </xf>
    <xf numFmtId="0" fontId="181" fillId="0" borderId="0" xfId="0" applyFont="1" applyAlignment="1">
      <alignment horizontal="left" vertical="center"/>
    </xf>
    <xf numFmtId="0" fontId="181" fillId="0" borderId="0" xfId="0" applyFont="1" applyAlignment="1">
      <alignment vertical="center"/>
    </xf>
    <xf numFmtId="0" fontId="182" fillId="3" borderId="0" xfId="2" applyFont="1" applyFill="1" applyAlignment="1">
      <alignment vertical="center" wrapText="1"/>
    </xf>
    <xf numFmtId="0" fontId="166" fillId="3" borderId="0" xfId="2" applyFont="1" applyFill="1" applyAlignment="1">
      <alignment vertical="center" wrapText="1"/>
    </xf>
    <xf numFmtId="0" fontId="165" fillId="0" borderId="0" xfId="0" applyFont="1" applyAlignment="1">
      <alignment vertical="center" wrapText="1"/>
    </xf>
    <xf numFmtId="0" fontId="139" fillId="0" borderId="54" xfId="2" applyFont="1" applyBorder="1" applyAlignment="1">
      <alignment vertical="center" wrapText="1"/>
    </xf>
    <xf numFmtId="0" fontId="163" fillId="0" borderId="0" xfId="2" applyFont="1" applyAlignment="1">
      <alignment vertical="center" wrapText="1"/>
    </xf>
    <xf numFmtId="0" fontId="166" fillId="0" borderId="0" xfId="0" applyFont="1" applyBorder="1" applyAlignment="1">
      <alignment vertical="center" wrapText="1"/>
    </xf>
    <xf numFmtId="3" fontId="134" fillId="0" borderId="0" xfId="2" applyNumberFormat="1" applyFont="1" applyAlignment="1">
      <alignment horizontal="center" vertical="center" wrapText="1"/>
    </xf>
    <xf numFmtId="4" fontId="134" fillId="0" borderId="0" xfId="2" applyNumberFormat="1" applyFont="1" applyAlignment="1">
      <alignment horizontal="center" vertical="center" wrapText="1"/>
    </xf>
    <xf numFmtId="0" fontId="147" fillId="0" borderId="0" xfId="2" applyFont="1"/>
    <xf numFmtId="0" fontId="148" fillId="0" borderId="0" xfId="2" applyFont="1"/>
    <xf numFmtId="0" fontId="166" fillId="2" borderId="0" xfId="5" applyFont="1" applyFill="1" applyAlignment="1">
      <alignment vertical="center"/>
    </xf>
    <xf numFmtId="0" fontId="179" fillId="3" borderId="0" xfId="2" applyFont="1" applyFill="1" applyAlignment="1">
      <alignment horizontal="left" vertical="center"/>
    </xf>
    <xf numFmtId="0" fontId="162" fillId="0" borderId="64" xfId="2" applyFont="1" applyBorder="1" applyAlignment="1">
      <alignment horizontal="center" vertical="center" wrapText="1"/>
    </xf>
    <xf numFmtId="0" fontId="162" fillId="3" borderId="0" xfId="2" applyFont="1" applyFill="1" applyAlignment="1">
      <alignment vertical="center" wrapText="1"/>
    </xf>
    <xf numFmtId="2" fontId="66" fillId="3" borderId="0" xfId="2" applyNumberFormat="1" applyFont="1" applyFill="1" applyAlignment="1">
      <alignment vertical="center" wrapText="1"/>
    </xf>
    <xf numFmtId="0" fontId="150" fillId="0" borderId="53" xfId="2" applyFont="1" applyBorder="1" applyAlignment="1">
      <alignment horizontal="left" vertical="center" wrapText="1"/>
    </xf>
    <xf numFmtId="3" fontId="179" fillId="0" borderId="0" xfId="2" applyNumberFormat="1" applyFont="1" applyAlignment="1">
      <alignment vertical="center" wrapText="1"/>
    </xf>
    <xf numFmtId="3" fontId="139" fillId="0" borderId="55" xfId="0" applyNumberFormat="1" applyFont="1" applyBorder="1" applyAlignment="1" applyProtection="1">
      <alignment horizontal="center" vertical="center"/>
      <protection locked="0"/>
    </xf>
    <xf numFmtId="3" fontId="139" fillId="0" borderId="55" xfId="2" applyNumberFormat="1" applyFont="1" applyBorder="1" applyAlignment="1" applyProtection="1">
      <alignment horizontal="center" vertical="center"/>
      <protection locked="0"/>
    </xf>
    <xf numFmtId="4" fontId="151" fillId="0" borderId="56" xfId="2" applyNumberFormat="1" applyFont="1" applyBorder="1" applyAlignment="1">
      <alignment horizontal="center" vertical="center"/>
    </xf>
    <xf numFmtId="3" fontId="139" fillId="0" borderId="55" xfId="2" applyNumberFormat="1" applyFont="1" applyBorder="1" applyAlignment="1">
      <alignment horizontal="center" vertical="center" wrapText="1"/>
    </xf>
    <xf numFmtId="4" fontId="151" fillId="0" borderId="64" xfId="2" applyNumberFormat="1" applyFont="1" applyBorder="1" applyAlignment="1">
      <alignment horizontal="center" vertical="center" wrapText="1"/>
    </xf>
    <xf numFmtId="4" fontId="50" fillId="0" borderId="0" xfId="2" applyNumberFormat="1" applyFont="1" applyAlignment="1">
      <alignment horizontal="center" vertical="center"/>
    </xf>
    <xf numFmtId="0" fontId="150" fillId="0" borderId="63" xfId="2" applyFont="1" applyBorder="1" applyAlignment="1">
      <alignment horizontal="left" vertical="center" wrapText="1"/>
    </xf>
    <xf numFmtId="3" fontId="139" fillId="0" borderId="59" xfId="0" applyNumberFormat="1" applyFont="1" applyBorder="1" applyAlignment="1" applyProtection="1">
      <alignment horizontal="center" vertical="center"/>
      <protection locked="0"/>
    </xf>
    <xf numFmtId="3" fontId="139" fillId="0" borderId="59" xfId="2" applyNumberFormat="1" applyFont="1" applyBorder="1" applyAlignment="1" applyProtection="1">
      <alignment horizontal="center" vertical="center"/>
      <protection locked="0"/>
    </xf>
    <xf numFmtId="4" fontId="151" fillId="0" borderId="60" xfId="2" applyNumberFormat="1" applyFont="1" applyBorder="1" applyAlignment="1">
      <alignment horizontal="center" vertical="center"/>
    </xf>
    <xf numFmtId="3" fontId="139" fillId="0" borderId="59" xfId="2" applyNumberFormat="1" applyFont="1" applyBorder="1" applyAlignment="1">
      <alignment horizontal="center" vertical="center" wrapText="1"/>
    </xf>
    <xf numFmtId="3" fontId="139" fillId="0" borderId="59" xfId="0" applyNumberFormat="1" applyFont="1" applyBorder="1" applyAlignment="1" applyProtection="1">
      <alignment horizontal="center" vertical="center" wrapText="1"/>
      <protection locked="0"/>
    </xf>
    <xf numFmtId="3" fontId="139" fillId="0" borderId="59" xfId="2" applyNumberFormat="1" applyFont="1" applyBorder="1" applyAlignment="1" applyProtection="1">
      <alignment horizontal="center" vertical="center" wrapText="1"/>
      <protection locked="0"/>
    </xf>
    <xf numFmtId="4" fontId="50" fillId="0" borderId="0" xfId="2" applyNumberFormat="1" applyFont="1" applyAlignment="1">
      <alignment horizontal="center" vertical="center" wrapText="1"/>
    </xf>
    <xf numFmtId="0" fontId="91" fillId="0" borderId="63" xfId="2" applyFont="1" applyBorder="1" applyAlignment="1">
      <alignment horizontal="left" vertical="center" wrapText="1"/>
    </xf>
    <xf numFmtId="3" fontId="66" fillId="0" borderId="59" xfId="2" applyNumberFormat="1" applyFont="1" applyBorder="1" applyAlignment="1" applyProtection="1">
      <alignment horizontal="center" vertical="center"/>
      <protection locked="0"/>
    </xf>
    <xf numFmtId="4" fontId="157" fillId="0" borderId="60" xfId="2" applyNumberFormat="1" applyFont="1" applyBorder="1" applyAlignment="1">
      <alignment horizontal="center" vertical="center"/>
    </xf>
    <xf numFmtId="3" fontId="66" fillId="0" borderId="59" xfId="2" applyNumberFormat="1" applyFont="1" applyBorder="1" applyAlignment="1">
      <alignment horizontal="center" vertical="center" wrapText="1"/>
    </xf>
    <xf numFmtId="4" fontId="151" fillId="0" borderId="60" xfId="2" applyNumberFormat="1" applyFont="1" applyBorder="1" applyAlignment="1">
      <alignment horizontal="center" vertical="center" wrapText="1"/>
    </xf>
    <xf numFmtId="0" fontId="139" fillId="0" borderId="57" xfId="2" applyFont="1" applyBorder="1" applyAlignment="1">
      <alignment vertical="center" wrapText="1"/>
    </xf>
    <xf numFmtId="0" fontId="151" fillId="0" borderId="58" xfId="2" applyFont="1" applyBorder="1" applyAlignment="1">
      <alignment vertical="center" wrapText="1"/>
    </xf>
    <xf numFmtId="0" fontId="139" fillId="0" borderId="65" xfId="2" applyFont="1" applyBorder="1" applyAlignment="1">
      <alignment vertical="center" wrapText="1"/>
    </xf>
    <xf numFmtId="2" fontId="148" fillId="0" borderId="0" xfId="2" applyNumberFormat="1" applyFont="1" applyAlignment="1">
      <alignment horizontal="left" vertical="center" wrapText="1"/>
    </xf>
    <xf numFmtId="2" fontId="183" fillId="0" borderId="0" xfId="2" applyNumberFormat="1" applyFont="1" applyAlignment="1">
      <alignment horizontal="left" vertical="center" wrapText="1"/>
    </xf>
    <xf numFmtId="0" fontId="184" fillId="0" borderId="0" xfId="2" applyFont="1" applyAlignment="1">
      <alignment vertical="center" wrapText="1"/>
    </xf>
    <xf numFmtId="0" fontId="50" fillId="3" borderId="0" xfId="2" applyFont="1" applyFill="1" applyAlignment="1">
      <alignment vertical="center" wrapText="1"/>
    </xf>
    <xf numFmtId="0" fontId="134" fillId="0" borderId="0" xfId="2" applyFont="1" applyAlignment="1">
      <alignment horizontal="left" vertical="center" wrapText="1"/>
    </xf>
    <xf numFmtId="0" fontId="179" fillId="0" borderId="0" xfId="2" applyFont="1" applyAlignment="1">
      <alignment vertical="center" wrapText="1"/>
    </xf>
    <xf numFmtId="49" fontId="166" fillId="0" borderId="0" xfId="2" applyNumberFormat="1" applyFont="1" applyAlignment="1">
      <alignment vertical="center" wrapText="1"/>
    </xf>
    <xf numFmtId="165" fontId="66" fillId="0" borderId="0" xfId="1" applyNumberFormat="1" applyFont="1" applyBorder="1" applyAlignment="1">
      <alignment horizontal="center" vertical="center"/>
    </xf>
    <xf numFmtId="165" fontId="66" fillId="0" borderId="0" xfId="1" applyNumberFormat="1" applyFont="1" applyBorder="1" applyAlignment="1">
      <alignment horizontal="center" vertical="center" wrapText="1"/>
    </xf>
    <xf numFmtId="0" fontId="51" fillId="39" borderId="57" xfId="2" applyFont="1" applyFill="1" applyBorder="1" applyAlignment="1">
      <alignment horizontal="center" vertical="center" wrapText="1"/>
    </xf>
    <xf numFmtId="0" fontId="51" fillId="39" borderId="71" xfId="2" applyFont="1" applyFill="1" applyBorder="1" applyAlignment="1">
      <alignment horizontal="center" vertical="center" wrapText="1"/>
    </xf>
    <xf numFmtId="0" fontId="123" fillId="39" borderId="154" xfId="2" applyFont="1" applyFill="1" applyBorder="1" applyAlignment="1">
      <alignment horizontal="center" vertical="center" wrapText="1"/>
    </xf>
    <xf numFmtId="0" fontId="123" fillId="39" borderId="71" xfId="2" applyFont="1" applyFill="1" applyBorder="1" applyAlignment="1">
      <alignment horizontal="center" vertical="center" wrapText="1"/>
    </xf>
    <xf numFmtId="3" fontId="149" fillId="0" borderId="0" xfId="0" applyNumberFormat="1" applyFont="1" applyAlignment="1">
      <alignment horizontal="left" vertical="center"/>
    </xf>
    <xf numFmtId="10" fontId="139" fillId="0" borderId="53" xfId="7" applyNumberFormat="1" applyFont="1" applyBorder="1" applyAlignment="1">
      <alignment vertical="center" wrapText="1"/>
    </xf>
    <xf numFmtId="3" fontId="139" fillId="0" borderId="64" xfId="7" applyNumberFormat="1" applyFont="1" applyBorder="1" applyAlignment="1" applyProtection="1">
      <alignment horizontal="center" vertical="center"/>
      <protection locked="0"/>
    </xf>
    <xf numFmtId="4" fontId="151" fillId="0" borderId="56" xfId="7" applyNumberFormat="1" applyFont="1" applyBorder="1" applyAlignment="1">
      <alignment horizontal="center" vertical="center"/>
    </xf>
    <xf numFmtId="3" fontId="139" fillId="0" borderId="55" xfId="7" applyNumberFormat="1" applyFont="1" applyBorder="1" applyAlignment="1" applyProtection="1">
      <alignment horizontal="center" vertical="center"/>
      <protection locked="0"/>
    </xf>
    <xf numFmtId="9" fontId="139" fillId="0" borderId="0" xfId="8" applyFont="1" applyAlignment="1">
      <alignment vertical="center" wrapText="1"/>
    </xf>
    <xf numFmtId="10" fontId="139" fillId="0" borderId="63" xfId="7" applyNumberFormat="1" applyFont="1" applyBorder="1" applyAlignment="1">
      <alignment vertical="center" wrapText="1"/>
    </xf>
    <xf numFmtId="3" fontId="139" fillId="0" borderId="0" xfId="7" applyNumberFormat="1" applyFont="1" applyBorder="1" applyAlignment="1" applyProtection="1">
      <alignment horizontal="center" vertical="center"/>
      <protection locked="0"/>
    </xf>
    <xf numFmtId="4" fontId="151" fillId="0" borderId="60" xfId="7" applyNumberFormat="1" applyFont="1" applyBorder="1" applyAlignment="1">
      <alignment horizontal="center" vertical="center"/>
    </xf>
    <xf numFmtId="3" fontId="139" fillId="0" borderId="59" xfId="7" applyNumberFormat="1" applyFont="1" applyBorder="1" applyAlignment="1" applyProtection="1">
      <alignment horizontal="center" vertical="center"/>
      <protection locked="0"/>
    </xf>
    <xf numFmtId="10" fontId="139" fillId="0" borderId="54" xfId="7" applyNumberFormat="1" applyFont="1" applyBorder="1" applyAlignment="1">
      <alignment vertical="center" wrapText="1"/>
    </xf>
    <xf numFmtId="3" fontId="139" fillId="0" borderId="65" xfId="7" applyNumberFormat="1" applyFont="1" applyBorder="1" applyAlignment="1" applyProtection="1">
      <alignment horizontal="center" vertical="center"/>
      <protection locked="0"/>
    </xf>
    <xf numFmtId="4" fontId="151" fillId="0" borderId="58" xfId="7" applyNumberFormat="1" applyFont="1" applyBorder="1" applyAlignment="1">
      <alignment horizontal="center" vertical="center"/>
    </xf>
    <xf numFmtId="3" fontId="139" fillId="0" borderId="57" xfId="7" applyNumberFormat="1" applyFont="1" applyBorder="1" applyAlignment="1" applyProtection="1">
      <alignment horizontal="center" vertical="center"/>
      <protection locked="0"/>
    </xf>
    <xf numFmtId="10" fontId="150" fillId="0" borderId="4" xfId="7" applyNumberFormat="1" applyFont="1" applyBorder="1" applyAlignment="1">
      <alignment vertical="center" wrapText="1"/>
    </xf>
    <xf numFmtId="3" fontId="139" fillId="0" borderId="12" xfId="7" applyNumberFormat="1" applyFont="1" applyBorder="1" applyAlignment="1" applyProtection="1">
      <alignment horizontal="center" vertical="center"/>
      <protection locked="0"/>
    </xf>
    <xf numFmtId="4" fontId="151" fillId="0" borderId="11" xfId="7" applyNumberFormat="1" applyFont="1" applyBorder="1" applyAlignment="1">
      <alignment horizontal="center" vertical="center"/>
    </xf>
    <xf numFmtId="3" fontId="139" fillId="0" borderId="61" xfId="7" applyNumberFormat="1" applyFont="1" applyBorder="1" applyAlignment="1" applyProtection="1">
      <alignment horizontal="center" vertical="center"/>
      <protection locked="0"/>
    </xf>
    <xf numFmtId="4" fontId="151" fillId="0" borderId="62" xfId="7" applyNumberFormat="1" applyFont="1" applyBorder="1" applyAlignment="1">
      <alignment horizontal="center" vertical="center"/>
    </xf>
    <xf numFmtId="3" fontId="150" fillId="0" borderId="61" xfId="7" applyNumberFormat="1" applyFont="1" applyBorder="1" applyAlignment="1" applyProtection="1">
      <alignment horizontal="center" vertical="center"/>
      <protection locked="0"/>
    </xf>
    <xf numFmtId="4" fontId="185" fillId="0" borderId="62" xfId="0" applyNumberFormat="1" applyFont="1" applyBorder="1" applyAlignment="1">
      <alignment horizontal="center" vertical="center"/>
    </xf>
    <xf numFmtId="10" fontId="150" fillId="0" borderId="70" xfId="7" applyNumberFormat="1" applyFont="1" applyBorder="1" applyAlignment="1">
      <alignment vertical="center" wrapText="1"/>
    </xf>
    <xf numFmtId="3" fontId="134" fillId="0" borderId="66" xfId="0" applyNumberFormat="1" applyFont="1" applyBorder="1" applyAlignment="1">
      <alignment horizontal="center" vertical="center" wrapText="1"/>
    </xf>
    <xf numFmtId="4" fontId="177" fillId="0" borderId="66" xfId="0" applyNumberFormat="1" applyFont="1" applyBorder="1" applyAlignment="1">
      <alignment horizontal="center" vertical="center" wrapText="1"/>
    </xf>
    <xf numFmtId="3" fontId="162" fillId="0" borderId="14" xfId="0" applyNumberFormat="1" applyFont="1" applyBorder="1" applyAlignment="1">
      <alignment horizontal="center" vertical="center" wrapText="1"/>
    </xf>
    <xf numFmtId="4" fontId="164" fillId="0" borderId="6" xfId="0" applyNumberFormat="1" applyFont="1" applyBorder="1" applyAlignment="1">
      <alignment horizontal="center" vertical="center" wrapText="1"/>
    </xf>
    <xf numFmtId="0" fontId="51" fillId="39" borderId="163" xfId="0" applyFont="1" applyFill="1" applyBorder="1" applyAlignment="1">
      <alignment horizontal="center" vertical="center" wrapText="1"/>
    </xf>
    <xf numFmtId="0" fontId="51" fillId="39" borderId="154" xfId="0" applyFont="1" applyFill="1" applyBorder="1" applyAlignment="1">
      <alignment horizontal="center" vertical="center" wrapText="1"/>
    </xf>
    <xf numFmtId="0" fontId="66" fillId="0" borderId="0" xfId="0" applyFont="1" applyAlignment="1">
      <alignment vertical="center" wrapText="1"/>
    </xf>
    <xf numFmtId="0" fontId="134" fillId="0" borderId="0" xfId="0" applyFont="1" applyAlignment="1">
      <alignment vertical="center"/>
    </xf>
    <xf numFmtId="0" fontId="149" fillId="0" borderId="0" xfId="0" applyFont="1" applyAlignment="1">
      <alignment vertical="center"/>
    </xf>
    <xf numFmtId="0" fontId="166" fillId="0" borderId="0" xfId="0" applyFont="1" applyAlignment="1">
      <alignment horizontal="center" vertical="center"/>
    </xf>
    <xf numFmtId="0" fontId="166" fillId="0" borderId="0" xfId="0" applyFont="1" applyBorder="1" applyAlignment="1">
      <alignment horizontal="center" vertical="center"/>
    </xf>
    <xf numFmtId="0" fontId="162" fillId="0" borderId="0" xfId="0" applyFont="1" applyBorder="1" applyAlignment="1">
      <alignment horizontal="center" vertical="center"/>
    </xf>
    <xf numFmtId="0" fontId="134" fillId="0" borderId="0" xfId="0" applyFont="1" applyBorder="1" applyAlignment="1">
      <alignment horizontal="center" vertical="center"/>
    </xf>
    <xf numFmtId="0" fontId="149" fillId="0" borderId="72" xfId="0" applyFont="1" applyBorder="1" applyAlignment="1">
      <alignment horizontal="left" vertical="center"/>
    </xf>
    <xf numFmtId="0" fontId="138" fillId="0" borderId="57" xfId="0" applyFont="1" applyBorder="1" applyAlignment="1">
      <alignment horizontal="center" vertical="center" wrapText="1"/>
    </xf>
    <xf numFmtId="0" fontId="138" fillId="0" borderId="58" xfId="0" applyFont="1" applyBorder="1" applyAlignment="1">
      <alignment horizontal="center" vertical="center" wrapText="1"/>
    </xf>
    <xf numFmtId="3" fontId="139" fillId="0" borderId="53" xfId="0" applyNumberFormat="1" applyFont="1" applyBorder="1" applyAlignment="1">
      <alignment horizontal="center" vertical="center" wrapText="1"/>
    </xf>
    <xf numFmtId="3" fontId="139" fillId="0" borderId="64" xfId="0" applyNumberFormat="1" applyFont="1" applyBorder="1" applyAlignment="1">
      <alignment horizontal="center" vertical="center"/>
    </xf>
    <xf numFmtId="4" fontId="139" fillId="0" borderId="53" xfId="0" applyNumberFormat="1" applyFont="1" applyBorder="1" applyAlignment="1">
      <alignment horizontal="center" vertical="center"/>
    </xf>
    <xf numFmtId="3" fontId="139" fillId="0" borderId="63" xfId="0" applyNumberFormat="1" applyFont="1" applyBorder="1" applyAlignment="1">
      <alignment horizontal="center" vertical="center" wrapText="1"/>
    </xf>
    <xf numFmtId="3" fontId="139" fillId="0" borderId="0" xfId="0" applyNumberFormat="1" applyFont="1" applyBorder="1" applyAlignment="1">
      <alignment horizontal="center" vertical="center"/>
    </xf>
    <xf numFmtId="4" fontId="139" fillId="0" borderId="63" xfId="0" applyNumberFormat="1" applyFont="1" applyBorder="1" applyAlignment="1">
      <alignment horizontal="center" vertical="center"/>
    </xf>
    <xf numFmtId="0" fontId="91" fillId="0" borderId="63" xfId="0" applyFont="1" applyBorder="1" applyAlignment="1">
      <alignment horizontal="left" vertical="center" wrapText="1"/>
    </xf>
    <xf numFmtId="3" fontId="66" fillId="0" borderId="63" xfId="0" applyNumberFormat="1" applyFont="1" applyBorder="1" applyAlignment="1">
      <alignment horizontal="center" vertical="center" wrapText="1"/>
    </xf>
    <xf numFmtId="3" fontId="66" fillId="0" borderId="59" xfId="0" applyNumberFormat="1" applyFont="1" applyBorder="1" applyAlignment="1">
      <alignment horizontal="center" vertical="center"/>
    </xf>
    <xf numFmtId="4" fontId="157" fillId="0" borderId="60" xfId="0" applyNumberFormat="1" applyFont="1" applyBorder="1" applyAlignment="1">
      <alignment horizontal="center" vertical="center"/>
    </xf>
    <xf numFmtId="3" fontId="66" fillId="0" borderId="0" xfId="0" applyNumberFormat="1" applyFont="1" applyBorder="1" applyAlignment="1">
      <alignment horizontal="center" vertical="center"/>
    </xf>
    <xf numFmtId="4" fontId="66" fillId="0" borderId="0" xfId="0" applyNumberFormat="1" applyFont="1" applyBorder="1" applyAlignment="1">
      <alignment horizontal="center" vertical="center"/>
    </xf>
    <xf numFmtId="3" fontId="139" fillId="0" borderId="0" xfId="0" applyNumberFormat="1" applyFont="1" applyBorder="1" applyAlignment="1">
      <alignment horizontal="center" vertical="center" wrapText="1"/>
    </xf>
    <xf numFmtId="0" fontId="139" fillId="0" borderId="54" xfId="0" applyFont="1" applyBorder="1" applyAlignment="1">
      <alignment horizontal="center" vertical="center" wrapText="1"/>
    </xf>
    <xf numFmtId="4" fontId="139" fillId="0" borderId="58" xfId="0" applyNumberFormat="1" applyFont="1" applyBorder="1" applyAlignment="1">
      <alignment horizontal="center" vertical="center" wrapText="1"/>
    </xf>
    <xf numFmtId="4" fontId="139" fillId="0" borderId="58" xfId="0" applyNumberFormat="1" applyFont="1" applyBorder="1" applyAlignment="1">
      <alignment horizontal="center" vertical="center"/>
    </xf>
    <xf numFmtId="4" fontId="139" fillId="0" borderId="54" xfId="0" applyNumberFormat="1" applyFont="1" applyBorder="1" applyAlignment="1">
      <alignment horizontal="center" vertical="center" wrapText="1"/>
    </xf>
    <xf numFmtId="3" fontId="137" fillId="0" borderId="0" xfId="0" applyNumberFormat="1" applyFont="1" applyBorder="1" applyAlignment="1">
      <alignment vertical="center" wrapText="1"/>
    </xf>
    <xf numFmtId="3" fontId="138" fillId="0" borderId="0" xfId="0" applyNumberFormat="1" applyFont="1" applyBorder="1" applyAlignment="1">
      <alignment horizontal="center" vertical="center" wrapText="1"/>
    </xf>
    <xf numFmtId="4" fontId="134" fillId="0" borderId="0" xfId="0" applyNumberFormat="1" applyFont="1" applyBorder="1" applyAlignment="1">
      <alignment horizontal="center" vertical="center" wrapText="1"/>
    </xf>
    <xf numFmtId="2" fontId="152" fillId="0" borderId="0" xfId="0" applyNumberFormat="1" applyFont="1" applyAlignment="1">
      <alignment vertical="center" wrapText="1"/>
    </xf>
    <xf numFmtId="2" fontId="50" fillId="0" borderId="0" xfId="0" applyNumberFormat="1" applyFont="1" applyAlignment="1">
      <alignment vertical="center" wrapText="1"/>
    </xf>
    <xf numFmtId="0" fontId="50" fillId="0" borderId="0" xfId="0" applyFont="1" applyAlignment="1">
      <alignment vertical="center" wrapText="1"/>
    </xf>
    <xf numFmtId="3" fontId="50" fillId="0" borderId="0" xfId="0" applyNumberFormat="1" applyFont="1" applyAlignment="1">
      <alignment vertical="center" wrapText="1"/>
    </xf>
    <xf numFmtId="0" fontId="51" fillId="39" borderId="58" xfId="0" applyFont="1" applyFill="1" applyBorder="1" applyAlignment="1">
      <alignment horizontal="center" vertical="center" wrapText="1"/>
    </xf>
    <xf numFmtId="0" fontId="145" fillId="39" borderId="53" xfId="0" applyFont="1" applyFill="1" applyBorder="1" applyAlignment="1">
      <alignment horizontal="center" vertical="center" wrapText="1"/>
    </xf>
    <xf numFmtId="0" fontId="51" fillId="39" borderId="71" xfId="0" applyFont="1" applyFill="1" applyBorder="1" applyAlignment="1">
      <alignment horizontal="center" vertical="center" wrapText="1"/>
    </xf>
    <xf numFmtId="0" fontId="51" fillId="39" borderId="156" xfId="0" applyFont="1" applyFill="1" applyBorder="1" applyAlignment="1">
      <alignment horizontal="center" vertical="center" wrapText="1"/>
    </xf>
    <xf numFmtId="0" fontId="51" fillId="39" borderId="77" xfId="0" applyFont="1" applyFill="1" applyBorder="1" applyAlignment="1">
      <alignment horizontal="center" vertical="center" wrapText="1"/>
    </xf>
    <xf numFmtId="0" fontId="123" fillId="39" borderId="137" xfId="0" applyFont="1" applyFill="1" applyBorder="1" applyAlignment="1">
      <alignment horizontal="center" vertical="center" wrapText="1"/>
    </xf>
    <xf numFmtId="0" fontId="51" fillId="39" borderId="166" xfId="0" applyFont="1" applyFill="1" applyBorder="1" applyAlignment="1">
      <alignment horizontal="center" vertical="center" wrapText="1"/>
    </xf>
    <xf numFmtId="0" fontId="138" fillId="0" borderId="170" xfId="0" applyFont="1" applyBorder="1" applyAlignment="1">
      <alignment horizontal="center" vertical="center" wrapText="1"/>
    </xf>
    <xf numFmtId="0" fontId="123" fillId="39" borderId="54" xfId="0" applyFont="1" applyFill="1" applyBorder="1" applyAlignment="1">
      <alignment horizontal="center" vertical="center" wrapText="1"/>
    </xf>
    <xf numFmtId="0" fontId="123" fillId="39" borderId="71" xfId="0" applyFont="1" applyFill="1" applyBorder="1" applyAlignment="1">
      <alignment horizontal="center" vertical="center" wrapText="1"/>
    </xf>
    <xf numFmtId="0" fontId="123" fillId="39" borderId="163" xfId="0" applyFont="1" applyFill="1" applyBorder="1" applyAlignment="1">
      <alignment horizontal="center" vertical="center" wrapText="1"/>
    </xf>
    <xf numFmtId="0" fontId="123" fillId="39" borderId="166" xfId="0" applyFont="1" applyFill="1" applyBorder="1" applyAlignment="1">
      <alignment horizontal="center" vertical="center" wrapText="1"/>
    </xf>
    <xf numFmtId="0" fontId="123" fillId="39" borderId="65" xfId="0" applyFont="1" applyFill="1" applyBorder="1" applyAlignment="1">
      <alignment horizontal="center" vertical="center" wrapText="1"/>
    </xf>
    <xf numFmtId="0" fontId="123" fillId="39" borderId="170" xfId="0" applyFont="1" applyFill="1" applyBorder="1" applyAlignment="1">
      <alignment horizontal="center" vertical="center" wrapText="1"/>
    </xf>
    <xf numFmtId="0" fontId="123" fillId="39" borderId="154" xfId="0" applyFont="1" applyFill="1" applyBorder="1" applyAlignment="1">
      <alignment horizontal="center" vertical="center" wrapText="1"/>
    </xf>
    <xf numFmtId="0" fontId="163" fillId="0" borderId="0" xfId="0" applyFont="1" applyBorder="1" applyAlignment="1">
      <alignment horizontal="center" vertical="center" wrapText="1"/>
    </xf>
    <xf numFmtId="0" fontId="123" fillId="39" borderId="74" xfId="0" applyFont="1" applyFill="1" applyBorder="1" applyAlignment="1">
      <alignment horizontal="center" vertical="center" wrapText="1"/>
    </xf>
    <xf numFmtId="0" fontId="180" fillId="39" borderId="73" xfId="0" applyFont="1" applyFill="1" applyBorder="1" applyAlignment="1">
      <alignment horizontal="center" vertical="center" wrapText="1"/>
    </xf>
    <xf numFmtId="0" fontId="179" fillId="3" borderId="0" xfId="2" applyFont="1" applyFill="1" applyAlignment="1">
      <alignment vertical="center" wrapText="1"/>
    </xf>
    <xf numFmtId="0" fontId="7" fillId="0" borderId="0" xfId="2" applyFont="1" applyAlignment="1">
      <alignment vertical="center" wrapText="1"/>
    </xf>
    <xf numFmtId="0" fontId="107" fillId="0" borderId="0" xfId="2" applyFont="1" applyAlignment="1">
      <alignment horizontal="center" vertical="center" wrapText="1"/>
    </xf>
    <xf numFmtId="0" fontId="149" fillId="2" borderId="0" xfId="5" applyFont="1" applyFill="1" applyAlignment="1">
      <alignment vertical="center"/>
    </xf>
    <xf numFmtId="0" fontId="123" fillId="39" borderId="58" xfId="2" applyFont="1" applyFill="1" applyBorder="1" applyAlignment="1">
      <alignment horizontal="center" vertical="center" wrapText="1"/>
    </xf>
    <xf numFmtId="0" fontId="180" fillId="39" borderId="58" xfId="2" applyFont="1" applyFill="1" applyBorder="1" applyAlignment="1">
      <alignment horizontal="center" vertical="center" wrapText="1"/>
    </xf>
    <xf numFmtId="0" fontId="123" fillId="39" borderId="79" xfId="2" applyFont="1" applyFill="1" applyBorder="1" applyAlignment="1">
      <alignment horizontal="center" vertical="center" wrapText="1"/>
    </xf>
    <xf numFmtId="0" fontId="51" fillId="39" borderId="155" xfId="2" applyFont="1" applyFill="1" applyBorder="1" applyAlignment="1">
      <alignment horizontal="center" vertical="center" wrapText="1"/>
    </xf>
    <xf numFmtId="0" fontId="123" fillId="39" borderId="78" xfId="2" applyFont="1" applyFill="1" applyBorder="1" applyAlignment="1">
      <alignment horizontal="center" vertical="center" wrapText="1"/>
    </xf>
    <xf numFmtId="0" fontId="180" fillId="39" borderId="79" xfId="2" applyFont="1" applyFill="1" applyBorder="1" applyAlignment="1">
      <alignment horizontal="center" vertical="center" wrapText="1"/>
    </xf>
    <xf numFmtId="0" fontId="162" fillId="0" borderId="64" xfId="2" applyFont="1" applyBorder="1" applyAlignment="1">
      <alignment vertical="center" wrapText="1"/>
    </xf>
    <xf numFmtId="0" fontId="162" fillId="0" borderId="65" xfId="2" applyFont="1" applyBorder="1" applyAlignment="1">
      <alignment vertical="center" wrapText="1"/>
    </xf>
    <xf numFmtId="0" fontId="150" fillId="0" borderId="54" xfId="2" applyFont="1" applyBorder="1" applyAlignment="1">
      <alignment horizontal="left" vertical="center" wrapText="1"/>
    </xf>
    <xf numFmtId="3" fontId="139" fillId="0" borderId="57" xfId="2" applyNumberFormat="1" applyFont="1" applyBorder="1" applyAlignment="1" applyProtection="1">
      <alignment horizontal="center" vertical="center" wrapText="1"/>
      <protection locked="0"/>
    </xf>
    <xf numFmtId="0" fontId="123" fillId="39" borderId="125" xfId="2" applyFont="1" applyFill="1" applyBorder="1" applyAlignment="1">
      <alignment horizontal="center" vertical="center" wrapText="1"/>
    </xf>
    <xf numFmtId="0" fontId="136" fillId="0" borderId="0" xfId="2" applyFont="1" applyAlignment="1">
      <alignment horizontal="center" vertical="center" wrapText="1"/>
    </xf>
    <xf numFmtId="10" fontId="144" fillId="0" borderId="0" xfId="2" applyNumberFormat="1" applyFont="1" applyAlignment="1">
      <alignment vertical="center" wrapText="1"/>
    </xf>
    <xf numFmtId="3" fontId="162" fillId="0" borderId="64" xfId="2" applyNumberFormat="1" applyFont="1" applyBorder="1" applyAlignment="1">
      <alignment vertical="center" wrapText="1"/>
    </xf>
    <xf numFmtId="0" fontId="162" fillId="0" borderId="56" xfId="2" applyFont="1" applyBorder="1" applyAlignment="1">
      <alignment vertical="center" wrapText="1"/>
    </xf>
    <xf numFmtId="0" fontId="66" fillId="0" borderId="0" xfId="2" applyFont="1" applyAlignment="1">
      <alignment horizontal="left" vertical="center"/>
    </xf>
    <xf numFmtId="3" fontId="139" fillId="3" borderId="53" xfId="2" applyNumberFormat="1" applyFont="1" applyFill="1" applyBorder="1" applyAlignment="1" applyProtection="1">
      <alignment horizontal="center" vertical="center"/>
      <protection locked="0"/>
    </xf>
    <xf numFmtId="3" fontId="139" fillId="3" borderId="63" xfId="2" applyNumberFormat="1" applyFont="1" applyFill="1" applyBorder="1" applyAlignment="1" applyProtection="1">
      <alignment horizontal="center" vertical="center"/>
      <protection locked="0"/>
    </xf>
    <xf numFmtId="3" fontId="139" fillId="0" borderId="63" xfId="2" applyNumberFormat="1" applyFont="1" applyBorder="1" applyAlignment="1" applyProtection="1">
      <alignment horizontal="center" vertical="center" wrapText="1"/>
      <protection locked="0"/>
    </xf>
    <xf numFmtId="3" fontId="139" fillId="3" borderId="63" xfId="2" applyNumberFormat="1" applyFont="1" applyFill="1" applyBorder="1" applyAlignment="1" applyProtection="1">
      <alignment horizontal="center" vertical="center" wrapText="1"/>
      <protection locked="0"/>
    </xf>
    <xf numFmtId="3" fontId="139" fillId="3" borderId="54" xfId="2" applyNumberFormat="1" applyFont="1" applyFill="1" applyBorder="1" applyAlignment="1" applyProtection="1">
      <alignment horizontal="center" vertical="center" wrapText="1"/>
      <protection locked="0"/>
    </xf>
    <xf numFmtId="4" fontId="151" fillId="0" borderId="58" xfId="2" applyNumberFormat="1" applyFont="1" applyBorder="1" applyAlignment="1">
      <alignment horizontal="center" vertical="center" wrapText="1"/>
    </xf>
    <xf numFmtId="0" fontId="163" fillId="0" borderId="65" xfId="2" applyFont="1" applyBorder="1" applyAlignment="1">
      <alignment vertical="center" wrapText="1"/>
    </xf>
    <xf numFmtId="0" fontId="51" fillId="39" borderId="69" xfId="2" applyFont="1" applyFill="1" applyBorder="1" applyAlignment="1">
      <alignment horizontal="center" vertical="center" wrapText="1"/>
    </xf>
    <xf numFmtId="0" fontId="123" fillId="39" borderId="57" xfId="2" applyFont="1" applyFill="1" applyBorder="1" applyAlignment="1">
      <alignment horizontal="center" vertical="center" wrapText="1"/>
    </xf>
    <xf numFmtId="0" fontId="123" fillId="39" borderId="155" xfId="2" applyFont="1" applyFill="1" applyBorder="1" applyAlignment="1">
      <alignment horizontal="center" vertical="center" wrapText="1"/>
    </xf>
    <xf numFmtId="0" fontId="123" fillId="39" borderId="166" xfId="2" applyFont="1" applyFill="1" applyBorder="1" applyAlignment="1">
      <alignment horizontal="center" vertical="center" wrapText="1"/>
    </xf>
    <xf numFmtId="0" fontId="123" fillId="39" borderId="163" xfId="2" applyFont="1" applyFill="1" applyBorder="1" applyAlignment="1">
      <alignment horizontal="center" vertical="center" wrapText="1"/>
    </xf>
    <xf numFmtId="10" fontId="150" fillId="0" borderId="12" xfId="7" applyNumberFormat="1" applyFont="1" applyBorder="1" applyAlignment="1">
      <alignment vertical="center" wrapText="1"/>
    </xf>
    <xf numFmtId="10" fontId="150" fillId="0" borderId="61" xfId="7" applyNumberFormat="1" applyFont="1" applyBorder="1" applyAlignment="1">
      <alignment vertical="center" wrapText="1"/>
    </xf>
    <xf numFmtId="0" fontId="66" fillId="0" borderId="0" xfId="0" applyFont="1" applyBorder="1" applyAlignment="1">
      <alignment horizontal="left" vertical="center"/>
    </xf>
    <xf numFmtId="10" fontId="50" fillId="0" borderId="0" xfId="7" applyNumberFormat="1" applyFont="1" applyBorder="1" applyAlignment="1">
      <alignment vertical="center" wrapText="1"/>
    </xf>
    <xf numFmtId="3" fontId="50" fillId="0" borderId="0" xfId="7" applyNumberFormat="1" applyFont="1" applyBorder="1" applyAlignment="1" applyProtection="1">
      <alignment horizontal="center" vertical="center"/>
      <protection locked="0"/>
    </xf>
    <xf numFmtId="10" fontId="50" fillId="0" borderId="0" xfId="6" applyNumberFormat="1" applyFont="1" applyBorder="1" applyAlignment="1">
      <alignment vertical="center" wrapText="1"/>
    </xf>
    <xf numFmtId="9" fontId="50" fillId="0" borderId="0" xfId="8" applyFont="1" applyBorder="1" applyAlignment="1">
      <alignment vertical="center" wrapText="1"/>
    </xf>
    <xf numFmtId="10" fontId="51" fillId="0" borderId="0" xfId="7" applyNumberFormat="1" applyFont="1" applyBorder="1" applyAlignment="1">
      <alignment vertical="center" wrapText="1"/>
    </xf>
    <xf numFmtId="2" fontId="51" fillId="0" borderId="0" xfId="0" applyNumberFormat="1" applyFont="1" applyBorder="1" applyAlignment="1">
      <alignment vertical="center" wrapText="1"/>
    </xf>
    <xf numFmtId="2" fontId="51" fillId="0" borderId="0" xfId="0" applyNumberFormat="1" applyFont="1" applyBorder="1" applyAlignment="1">
      <alignment horizontal="left" vertical="center" wrapText="1"/>
    </xf>
    <xf numFmtId="2" fontId="51" fillId="0" borderId="0" xfId="0" applyNumberFormat="1" applyFont="1" applyAlignment="1">
      <alignment horizontal="left" vertical="center" wrapText="1"/>
    </xf>
    <xf numFmtId="2" fontId="50" fillId="0" borderId="0" xfId="0" applyNumberFormat="1" applyFont="1" applyAlignment="1">
      <alignment horizontal="left" vertical="center" wrapText="1"/>
    </xf>
    <xf numFmtId="0" fontId="66" fillId="0" borderId="0" xfId="0" applyFont="1" applyAlignment="1">
      <alignment horizontal="left" vertical="center" wrapText="1"/>
    </xf>
    <xf numFmtId="3" fontId="66" fillId="0" borderId="0" xfId="0" applyNumberFormat="1" applyFont="1" applyAlignment="1">
      <alignment horizontal="left" vertical="center" wrapText="1"/>
    </xf>
    <xf numFmtId="0" fontId="66" fillId="0" borderId="0" xfId="0" applyFont="1" applyBorder="1" applyAlignment="1">
      <alignment vertical="center" wrapText="1"/>
    </xf>
    <xf numFmtId="2" fontId="91" fillId="0" borderId="0" xfId="0" applyNumberFormat="1" applyFont="1" applyAlignment="1">
      <alignment horizontal="left" vertical="center" wrapText="1"/>
    </xf>
    <xf numFmtId="3" fontId="162" fillId="4" borderId="0" xfId="3" applyNumberFormat="1" applyFont="1" applyFill="1" applyAlignment="1">
      <alignment horizontal="center" vertical="center" wrapText="1"/>
    </xf>
    <xf numFmtId="0" fontId="162" fillId="4" borderId="0" xfId="2" applyFont="1" applyFill="1" applyAlignment="1">
      <alignment vertical="center" wrapText="1"/>
    </xf>
    <xf numFmtId="0" fontId="162" fillId="4" borderId="0" xfId="2" applyFont="1" applyFill="1" applyAlignment="1">
      <alignment horizontal="center" vertical="center" wrapText="1"/>
    </xf>
    <xf numFmtId="3" fontId="186" fillId="4" borderId="0" xfId="3" applyNumberFormat="1" applyFont="1" applyFill="1" applyAlignment="1">
      <alignment horizontal="center" vertical="center" wrapText="1"/>
    </xf>
    <xf numFmtId="0" fontId="187" fillId="0" borderId="0" xfId="2" applyFont="1" applyAlignment="1">
      <alignment vertical="center"/>
    </xf>
    <xf numFmtId="0" fontId="188" fillId="2" borderId="0" xfId="5" applyFont="1" applyFill="1" applyAlignment="1">
      <alignment vertical="center"/>
    </xf>
    <xf numFmtId="0" fontId="91" fillId="4" borderId="53" xfId="3" applyFont="1" applyFill="1" applyBorder="1" applyAlignment="1">
      <alignment horizontal="left" vertical="center" indent="1"/>
    </xf>
    <xf numFmtId="3" fontId="66" fillId="4" borderId="55" xfId="2" applyNumberFormat="1" applyFont="1" applyFill="1" applyBorder="1" applyAlignment="1" applyProtection="1">
      <alignment horizontal="center" vertical="center"/>
      <protection locked="0"/>
    </xf>
    <xf numFmtId="4" fontId="157" fillId="4" borderId="56" xfId="2" applyNumberFormat="1" applyFont="1" applyFill="1" applyBorder="1" applyAlignment="1">
      <alignment horizontal="center" vertical="center"/>
    </xf>
    <xf numFmtId="3" fontId="66" fillId="4" borderId="53" xfId="2" applyNumberFormat="1" applyFont="1" applyFill="1" applyBorder="1" applyAlignment="1" applyProtection="1">
      <alignment horizontal="center" vertical="center"/>
      <protection locked="0"/>
    </xf>
    <xf numFmtId="3" fontId="66" fillId="4" borderId="0" xfId="2" applyNumberFormat="1" applyFont="1" applyFill="1" applyAlignment="1" applyProtection="1">
      <alignment horizontal="center" vertical="center"/>
      <protection locked="0"/>
    </xf>
    <xf numFmtId="0" fontId="91" fillId="4" borderId="63" xfId="3" applyFont="1" applyFill="1" applyBorder="1" applyAlignment="1">
      <alignment horizontal="left" vertical="center" indent="1"/>
    </xf>
    <xf numFmtId="3" fontId="66" fillId="4" borderId="59" xfId="2" applyNumberFormat="1" applyFont="1" applyFill="1" applyBorder="1" applyAlignment="1" applyProtection="1">
      <alignment horizontal="center" vertical="center"/>
      <protection locked="0"/>
    </xf>
    <xf numFmtId="4" fontId="157" fillId="4" borderId="60" xfId="2" applyNumberFormat="1" applyFont="1" applyFill="1" applyBorder="1" applyAlignment="1">
      <alignment horizontal="center" vertical="center"/>
    </xf>
    <xf numFmtId="3" fontId="66" fillId="4" borderId="63" xfId="2" applyNumberFormat="1" applyFont="1" applyFill="1" applyBorder="1" applyAlignment="1" applyProtection="1">
      <alignment horizontal="center" vertical="center"/>
      <protection locked="0"/>
    </xf>
    <xf numFmtId="3" fontId="147" fillId="0" borderId="0" xfId="2" applyNumberFormat="1" applyFont="1"/>
    <xf numFmtId="3" fontId="123" fillId="39" borderId="79" xfId="3" applyNumberFormat="1" applyFont="1" applyFill="1" applyBorder="1" applyAlignment="1">
      <alignment horizontal="center" vertical="center" wrapText="1"/>
    </xf>
    <xf numFmtId="3" fontId="123" fillId="39" borderId="77" xfId="3" applyNumberFormat="1" applyFont="1" applyFill="1" applyBorder="1" applyAlignment="1">
      <alignment horizontal="center" vertical="center" wrapText="1"/>
    </xf>
    <xf numFmtId="3" fontId="123" fillId="39" borderId="78" xfId="3" applyNumberFormat="1" applyFont="1" applyFill="1" applyBorder="1" applyAlignment="1">
      <alignment horizontal="center" vertical="center" wrapText="1"/>
    </xf>
    <xf numFmtId="3" fontId="163" fillId="4" borderId="0" xfId="3" applyNumberFormat="1" applyFont="1" applyFill="1" applyAlignment="1">
      <alignment horizontal="center" vertical="center" wrapText="1"/>
    </xf>
    <xf numFmtId="3" fontId="123" fillId="39" borderId="58" xfId="3" applyNumberFormat="1" applyFont="1" applyFill="1" applyBorder="1" applyAlignment="1">
      <alignment horizontal="center" vertical="center" wrapText="1"/>
    </xf>
    <xf numFmtId="3" fontId="123" fillId="39" borderId="167" xfId="3" applyNumberFormat="1" applyFont="1" applyFill="1" applyBorder="1" applyAlignment="1">
      <alignment horizontal="center" vertical="center" wrapText="1"/>
    </xf>
    <xf numFmtId="3" fontId="123" fillId="39" borderId="179" xfId="3" applyNumberFormat="1" applyFont="1" applyFill="1" applyBorder="1" applyAlignment="1">
      <alignment horizontal="center" vertical="center" wrapText="1"/>
    </xf>
    <xf numFmtId="3" fontId="123" fillId="39" borderId="154" xfId="3" applyNumberFormat="1" applyFont="1" applyFill="1" applyBorder="1" applyAlignment="1">
      <alignment horizontal="center" vertical="center" wrapText="1"/>
    </xf>
    <xf numFmtId="3" fontId="123" fillId="39" borderId="155" xfId="3" applyNumberFormat="1" applyFont="1" applyFill="1" applyBorder="1" applyAlignment="1">
      <alignment horizontal="center" vertical="center" wrapText="1"/>
    </xf>
    <xf numFmtId="3" fontId="123" fillId="39" borderId="163" xfId="3" applyNumberFormat="1" applyFont="1" applyFill="1" applyBorder="1" applyAlignment="1">
      <alignment horizontal="center" vertical="center" wrapText="1"/>
    </xf>
    <xf numFmtId="3" fontId="66" fillId="4" borderId="181" xfId="2" applyNumberFormat="1" applyFont="1" applyFill="1" applyBorder="1" applyAlignment="1" applyProtection="1">
      <alignment horizontal="center" vertical="center"/>
      <protection locked="0"/>
    </xf>
    <xf numFmtId="2" fontId="148" fillId="0" borderId="117" xfId="2" applyNumberFormat="1" applyFont="1" applyBorder="1" applyAlignment="1">
      <alignment horizontal="left" vertical="center" wrapText="1"/>
    </xf>
    <xf numFmtId="3" fontId="66" fillId="4" borderId="183" xfId="2" applyNumberFormat="1" applyFont="1" applyFill="1" applyBorder="1" applyAlignment="1" applyProtection="1">
      <alignment horizontal="center" vertical="center"/>
      <protection locked="0"/>
    </xf>
    <xf numFmtId="4" fontId="157" fillId="4" borderId="184" xfId="2" applyNumberFormat="1" applyFont="1" applyFill="1" applyBorder="1" applyAlignment="1">
      <alignment horizontal="center" vertical="center"/>
    </xf>
    <xf numFmtId="0" fontId="137" fillId="0" borderId="117" xfId="2" applyFont="1" applyBorder="1" applyAlignment="1">
      <alignment vertical="center" wrapText="1"/>
    </xf>
    <xf numFmtId="0" fontId="137" fillId="0" borderId="86" xfId="2" applyFont="1" applyBorder="1" applyAlignment="1">
      <alignment vertical="center" wrapText="1"/>
    </xf>
    <xf numFmtId="0" fontId="91" fillId="4" borderId="183" xfId="3" applyFont="1" applyFill="1" applyBorder="1" applyAlignment="1">
      <alignment horizontal="left" vertical="center" indent="1"/>
    </xf>
    <xf numFmtId="0" fontId="91" fillId="4" borderId="54" xfId="3" applyFont="1" applyFill="1" applyBorder="1" applyAlignment="1">
      <alignment horizontal="left" vertical="center" indent="1"/>
    </xf>
    <xf numFmtId="3" fontId="66" fillId="4" borderId="57" xfId="2" applyNumberFormat="1" applyFont="1" applyFill="1" applyBorder="1" applyAlignment="1" applyProtection="1">
      <alignment horizontal="center" vertical="center"/>
      <protection locked="0"/>
    </xf>
    <xf numFmtId="4" fontId="157" fillId="4" borderId="58" xfId="2" applyNumberFormat="1" applyFont="1" applyFill="1" applyBorder="1" applyAlignment="1">
      <alignment horizontal="center" vertical="center"/>
    </xf>
    <xf numFmtId="3" fontId="123" fillId="39" borderId="166" xfId="3" applyNumberFormat="1" applyFont="1" applyFill="1" applyBorder="1" applyAlignment="1">
      <alignment horizontal="center" vertical="center" wrapText="1"/>
    </xf>
    <xf numFmtId="0" fontId="163" fillId="4" borderId="0" xfId="2" applyFont="1" applyFill="1" applyAlignment="1">
      <alignment horizontal="center" vertical="center" wrapText="1"/>
    </xf>
    <xf numFmtId="3" fontId="180" fillId="39" borderId="154" xfId="3" applyNumberFormat="1" applyFont="1" applyFill="1" applyBorder="1" applyAlignment="1">
      <alignment horizontal="center" vertical="center" wrapText="1"/>
    </xf>
    <xf numFmtId="3" fontId="123" fillId="39" borderId="160" xfId="3" applyNumberFormat="1" applyFont="1" applyFill="1" applyBorder="1" applyAlignment="1">
      <alignment horizontal="center" vertical="center" wrapText="1"/>
    </xf>
    <xf numFmtId="0" fontId="66" fillId="0" borderId="0" xfId="16" applyFont="1" applyAlignment="1">
      <alignment vertical="center"/>
    </xf>
    <xf numFmtId="0" fontId="137" fillId="0" borderId="0" xfId="16" applyFont="1" applyBorder="1" applyAlignment="1">
      <alignment vertical="center" wrapText="1"/>
    </xf>
    <xf numFmtId="0" fontId="139" fillId="0" borderId="0" xfId="16" applyFont="1" applyAlignment="1">
      <alignment vertical="center" wrapText="1"/>
    </xf>
    <xf numFmtId="0" fontId="165" fillId="0" borderId="0" xfId="16" applyFont="1" applyAlignment="1">
      <alignment vertical="center" wrapText="1"/>
    </xf>
    <xf numFmtId="0" fontId="50" fillId="0" borderId="0" xfId="16" applyFont="1" applyAlignment="1">
      <alignment vertical="center"/>
    </xf>
    <xf numFmtId="0" fontId="140" fillId="0" borderId="0" xfId="16" applyFont="1" applyAlignment="1">
      <alignment horizontal="left" vertical="center"/>
    </xf>
    <xf numFmtId="0" fontId="148" fillId="0" borderId="0" xfId="16" applyFont="1"/>
    <xf numFmtId="0" fontId="149" fillId="0" borderId="0" xfId="16" applyFont="1" applyAlignment="1">
      <alignment horizontal="left" vertical="center"/>
    </xf>
    <xf numFmtId="0" fontId="166" fillId="0" borderId="0" xfId="16" applyFont="1" applyAlignment="1">
      <alignment horizontal="left" vertical="center"/>
    </xf>
    <xf numFmtId="0" fontId="50" fillId="0" borderId="0" xfId="16" applyFont="1" applyAlignment="1">
      <alignment horizontal="left" vertical="center"/>
    </xf>
    <xf numFmtId="0" fontId="50" fillId="0" borderId="0" xfId="16" applyFont="1" applyAlignment="1">
      <alignment horizontal="center" vertical="center"/>
    </xf>
    <xf numFmtId="0" fontId="166" fillId="4" borderId="0" xfId="16" applyFont="1" applyFill="1" applyBorder="1" applyAlignment="1">
      <alignment horizontal="left" vertical="center"/>
    </xf>
    <xf numFmtId="0" fontId="134" fillId="0" borderId="0" xfId="16" applyFont="1" applyAlignment="1">
      <alignment vertical="center" wrapText="1"/>
    </xf>
    <xf numFmtId="0" fontId="134" fillId="0" borderId="0" xfId="16" applyFont="1" applyAlignment="1">
      <alignment vertical="center"/>
    </xf>
    <xf numFmtId="0" fontId="91" fillId="4" borderId="53" xfId="16" applyFont="1" applyFill="1" applyBorder="1" applyAlignment="1">
      <alignment horizontal="left" vertical="center" indent="1"/>
    </xf>
    <xf numFmtId="3" fontId="66" fillId="4" borderId="55" xfId="0" applyNumberFormat="1" applyFont="1" applyFill="1" applyBorder="1" applyAlignment="1" applyProtection="1">
      <alignment horizontal="center" vertical="center"/>
      <protection locked="0"/>
    </xf>
    <xf numFmtId="4" fontId="157" fillId="4" borderId="56" xfId="0" applyNumberFormat="1" applyFont="1" applyFill="1" applyBorder="1" applyAlignment="1">
      <alignment horizontal="center" vertical="center"/>
    </xf>
    <xf numFmtId="3" fontId="137" fillId="0" borderId="0" xfId="16" applyNumberFormat="1" applyFont="1" applyBorder="1" applyAlignment="1">
      <alignment vertical="center"/>
    </xf>
    <xf numFmtId="0" fontId="91" fillId="4" borderId="63" xfId="16" applyFont="1" applyFill="1" applyBorder="1" applyAlignment="1">
      <alignment horizontal="left" vertical="center" indent="1"/>
    </xf>
    <xf numFmtId="3" fontId="66" fillId="4" borderId="59" xfId="0" applyNumberFormat="1" applyFont="1" applyFill="1" applyBorder="1" applyAlignment="1" applyProtection="1">
      <alignment horizontal="center" vertical="center"/>
      <protection locked="0"/>
    </xf>
    <xf numFmtId="4" fontId="157" fillId="4" borderId="60" xfId="0" applyNumberFormat="1" applyFont="1" applyFill="1" applyBorder="1" applyAlignment="1">
      <alignment horizontal="center" vertical="center"/>
    </xf>
    <xf numFmtId="0" fontId="91" fillId="4" borderId="54" xfId="16" applyFont="1" applyFill="1" applyBorder="1" applyAlignment="1">
      <alignment horizontal="left" vertical="center" indent="1"/>
    </xf>
    <xf numFmtId="3" fontId="66" fillId="4" borderId="57" xfId="0" applyNumberFormat="1" applyFont="1" applyFill="1" applyBorder="1" applyAlignment="1" applyProtection="1">
      <alignment horizontal="center" vertical="center"/>
      <protection locked="0"/>
    </xf>
    <xf numFmtId="4" fontId="157" fillId="4" borderId="58" xfId="0" applyNumberFormat="1" applyFont="1" applyFill="1" applyBorder="1" applyAlignment="1">
      <alignment horizontal="center" vertical="center"/>
    </xf>
    <xf numFmtId="3" fontId="134" fillId="0" borderId="0" xfId="16" applyNumberFormat="1" applyFont="1" applyBorder="1" applyAlignment="1">
      <alignment horizontal="center" vertical="center" wrapText="1"/>
    </xf>
    <xf numFmtId="4" fontId="134" fillId="0" borderId="0" xfId="16" applyNumberFormat="1" applyFont="1" applyBorder="1" applyAlignment="1">
      <alignment horizontal="center" vertical="center" wrapText="1"/>
    </xf>
    <xf numFmtId="2" fontId="149" fillId="0" borderId="0" xfId="16" applyNumberFormat="1" applyFont="1" applyAlignment="1">
      <alignment vertical="center" wrapText="1"/>
    </xf>
    <xf numFmtId="0" fontId="149" fillId="0" borderId="0" xfId="16" applyFont="1" applyBorder="1" applyAlignment="1">
      <alignment vertical="center" wrapText="1"/>
    </xf>
    <xf numFmtId="0" fontId="140" fillId="0" borderId="0" xfId="16" applyFont="1" applyAlignment="1">
      <alignment vertical="center" wrapText="1"/>
    </xf>
    <xf numFmtId="3" fontId="51" fillId="39" borderId="154" xfId="16" applyNumberFormat="1" applyFont="1" applyFill="1" applyBorder="1" applyAlignment="1">
      <alignment horizontal="center" vertical="center" wrapText="1"/>
    </xf>
    <xf numFmtId="3" fontId="51" fillId="39" borderId="166" xfId="16" applyNumberFormat="1" applyFont="1" applyFill="1" applyBorder="1" applyAlignment="1">
      <alignment horizontal="center" vertical="center" wrapText="1"/>
    </xf>
    <xf numFmtId="3" fontId="51" fillId="39" borderId="155" xfId="16" applyNumberFormat="1" applyFont="1" applyFill="1" applyBorder="1" applyAlignment="1">
      <alignment horizontal="center" vertical="center" wrapText="1"/>
    </xf>
    <xf numFmtId="3" fontId="51" fillId="39" borderId="71" xfId="16" applyNumberFormat="1" applyFont="1" applyFill="1" applyBorder="1" applyAlignment="1">
      <alignment horizontal="center" vertical="center" wrapText="1"/>
    </xf>
    <xf numFmtId="0" fontId="66" fillId="4" borderId="0" xfId="16" applyFont="1" applyFill="1" applyAlignment="1">
      <alignment vertical="center"/>
    </xf>
    <xf numFmtId="0" fontId="6" fillId="0" borderId="0" xfId="16" applyFont="1" applyBorder="1"/>
    <xf numFmtId="0" fontId="6" fillId="4" borderId="0" xfId="16" applyFont="1" applyFill="1" applyBorder="1"/>
    <xf numFmtId="0" fontId="138" fillId="4" borderId="0" xfId="16" applyFont="1" applyFill="1" applyAlignment="1">
      <alignment horizontal="right" vertical="center"/>
    </xf>
    <xf numFmtId="0" fontId="140" fillId="4" borderId="0" xfId="16" applyFont="1" applyFill="1" applyAlignment="1">
      <alignment horizontal="left" vertical="center"/>
    </xf>
    <xf numFmtId="0" fontId="148" fillId="4" borderId="0" xfId="16" applyFont="1" applyFill="1" applyAlignment="1">
      <alignment horizontal="center"/>
    </xf>
    <xf numFmtId="3" fontId="140" fillId="4" borderId="0" xfId="16" applyNumberFormat="1" applyFont="1" applyFill="1" applyAlignment="1">
      <alignment horizontal="left" vertical="center"/>
    </xf>
    <xf numFmtId="0" fontId="6" fillId="4" borderId="0" xfId="16" applyFont="1" applyFill="1" applyAlignment="1">
      <alignment horizontal="left" vertical="center"/>
    </xf>
    <xf numFmtId="0" fontId="149" fillId="4" borderId="0" xfId="16" applyFont="1" applyFill="1" applyAlignment="1">
      <alignment horizontal="left" vertical="center"/>
    </xf>
    <xf numFmtId="0" fontId="134" fillId="4" borderId="0" xfId="16" applyFont="1" applyFill="1" applyAlignment="1">
      <alignment vertical="center"/>
    </xf>
    <xf numFmtId="0" fontId="107" fillId="4" borderId="0" xfId="16" applyFont="1" applyFill="1" applyAlignment="1">
      <alignment vertical="center"/>
    </xf>
    <xf numFmtId="0" fontId="50" fillId="4" borderId="0" xfId="16" applyFont="1" applyFill="1" applyAlignment="1">
      <alignment horizontal="left" vertical="center"/>
    </xf>
    <xf numFmtId="0" fontId="134" fillId="4" borderId="0" xfId="16" applyFont="1" applyFill="1" applyAlignment="1">
      <alignment vertical="center" wrapText="1"/>
    </xf>
    <xf numFmtId="0" fontId="50" fillId="0" borderId="0" xfId="5" applyFont="1" applyAlignment="1">
      <alignment vertical="center"/>
    </xf>
    <xf numFmtId="3" fontId="66" fillId="0" borderId="0" xfId="16" applyNumberFormat="1" applyFont="1" applyBorder="1" applyAlignment="1">
      <alignment horizontal="center" vertical="center"/>
    </xf>
    <xf numFmtId="167" fontId="66" fillId="0" borderId="0" xfId="16" applyNumberFormat="1" applyFont="1" applyBorder="1" applyAlignment="1">
      <alignment horizontal="center" vertical="center"/>
    </xf>
    <xf numFmtId="4" fontId="66" fillId="0" borderId="0" xfId="16" applyNumberFormat="1" applyFont="1" applyBorder="1" applyAlignment="1">
      <alignment horizontal="center" vertical="center"/>
    </xf>
    <xf numFmtId="0" fontId="66" fillId="0" borderId="0" xfId="16" applyFont="1" applyBorder="1" applyAlignment="1">
      <alignment horizontal="center" vertical="center" wrapText="1"/>
    </xf>
    <xf numFmtId="0" fontId="66" fillId="4" borderId="0" xfId="16" applyFont="1" applyFill="1" applyBorder="1" applyAlignment="1">
      <alignment horizontal="center" vertical="center" wrapText="1"/>
    </xf>
    <xf numFmtId="3" fontId="66" fillId="4" borderId="0" xfId="16" applyNumberFormat="1" applyFont="1" applyFill="1" applyBorder="1" applyAlignment="1">
      <alignment horizontal="center" vertical="center"/>
    </xf>
    <xf numFmtId="4" fontId="66" fillId="4" borderId="0" xfId="16" applyNumberFormat="1" applyFont="1" applyFill="1" applyBorder="1" applyAlignment="1">
      <alignment horizontal="center" vertical="center"/>
    </xf>
    <xf numFmtId="0" fontId="66" fillId="0" borderId="0" xfId="16" applyFont="1"/>
    <xf numFmtId="0" fontId="189" fillId="0" borderId="0" xfId="0" applyFont="1" applyAlignment="1">
      <alignment horizontal="left" vertical="center"/>
    </xf>
    <xf numFmtId="0" fontId="186" fillId="0" borderId="0" xfId="0" applyFont="1" applyAlignment="1">
      <alignment vertical="center"/>
    </xf>
    <xf numFmtId="0" fontId="66" fillId="0" borderId="0" xfId="0" applyFont="1" applyAlignment="1">
      <alignment horizontal="left" vertical="center"/>
    </xf>
    <xf numFmtId="0" fontId="189" fillId="0" borderId="0" xfId="0" applyFont="1"/>
    <xf numFmtId="3" fontId="50" fillId="4" borderId="0" xfId="0" applyNumberFormat="1" applyFont="1" applyFill="1" applyBorder="1"/>
    <xf numFmtId="10" fontId="50" fillId="4" borderId="0" xfId="0" applyNumberFormat="1" applyFont="1" applyFill="1" applyBorder="1"/>
    <xf numFmtId="167" fontId="51" fillId="4" borderId="0" xfId="0" applyNumberFormat="1" applyFont="1" applyFill="1" applyBorder="1"/>
    <xf numFmtId="0" fontId="190" fillId="0" borderId="0" xfId="2" applyFont="1" applyAlignment="1">
      <alignment vertical="center" wrapText="1"/>
    </xf>
    <xf numFmtId="0" fontId="191" fillId="0" borderId="0" xfId="2" applyFont="1"/>
    <xf numFmtId="0" fontId="192" fillId="0" borderId="0" xfId="2" applyFont="1" applyAlignment="1">
      <alignment horizontal="center"/>
    </xf>
    <xf numFmtId="0" fontId="194" fillId="0" borderId="0" xfId="2" applyFont="1" applyAlignment="1">
      <alignment horizontal="center" vertical="center" wrapText="1"/>
    </xf>
    <xf numFmtId="3" fontId="193" fillId="4" borderId="0" xfId="3" applyNumberFormat="1" applyFont="1" applyFill="1" applyAlignment="1">
      <alignment horizontal="center" vertical="center" wrapText="1"/>
    </xf>
    <xf numFmtId="0" fontId="193" fillId="4" borderId="0" xfId="2" applyFont="1" applyFill="1" applyAlignment="1">
      <alignment vertical="center" wrapText="1"/>
    </xf>
    <xf numFmtId="0" fontId="194" fillId="0" borderId="0" xfId="2" applyFont="1" applyAlignment="1">
      <alignment vertical="center" wrapText="1"/>
    </xf>
    <xf numFmtId="3" fontId="195" fillId="4" borderId="0" xfId="3" applyNumberFormat="1" applyFont="1" applyFill="1" applyAlignment="1">
      <alignment horizontal="center" vertical="center" wrapText="1"/>
    </xf>
    <xf numFmtId="0" fontId="196" fillId="0" borderId="0" xfId="2" applyFont="1" applyAlignment="1">
      <alignment horizontal="center" vertical="center" wrapText="1"/>
    </xf>
    <xf numFmtId="0" fontId="197" fillId="4" borderId="53" xfId="3" applyFont="1" applyFill="1" applyBorder="1" applyAlignment="1">
      <alignment horizontal="left" vertical="center" indent="1"/>
    </xf>
    <xf numFmtId="166" fontId="198" fillId="4" borderId="56" xfId="2" applyNumberFormat="1" applyFont="1" applyFill="1" applyBorder="1" applyAlignment="1" applyProtection="1">
      <alignment horizontal="center" vertical="center"/>
      <protection locked="0"/>
    </xf>
    <xf numFmtId="3" fontId="143" fillId="4" borderId="0" xfId="2" applyNumberFormat="1" applyFont="1" applyFill="1" applyAlignment="1" applyProtection="1">
      <alignment horizontal="center" vertical="center"/>
      <protection locked="0"/>
    </xf>
    <xf numFmtId="166" fontId="198" fillId="4" borderId="53" xfId="2" applyNumberFormat="1" applyFont="1" applyFill="1" applyBorder="1" applyAlignment="1" applyProtection="1">
      <alignment horizontal="center" vertical="center"/>
      <protection locked="0"/>
    </xf>
    <xf numFmtId="0" fontId="196" fillId="0" borderId="0" xfId="2" applyFont="1" applyAlignment="1">
      <alignment vertical="center" wrapText="1"/>
    </xf>
    <xf numFmtId="0" fontId="197" fillId="4" borderId="63" xfId="3" applyFont="1" applyFill="1" applyBorder="1" applyAlignment="1">
      <alignment horizontal="left" vertical="center" indent="1"/>
    </xf>
    <xf numFmtId="166" fontId="198" fillId="4" borderId="60" xfId="2" applyNumberFormat="1" applyFont="1" applyFill="1" applyBorder="1" applyAlignment="1" applyProtection="1">
      <alignment horizontal="center" vertical="center"/>
      <protection locked="0"/>
    </xf>
    <xf numFmtId="166" fontId="198" fillId="4" borderId="63" xfId="2" applyNumberFormat="1" applyFont="1" applyFill="1" applyBorder="1" applyAlignment="1" applyProtection="1">
      <alignment horizontal="center" vertical="center"/>
      <protection locked="0"/>
    </xf>
    <xf numFmtId="0" fontId="197" fillId="4" borderId="54" xfId="3" applyFont="1" applyFill="1" applyBorder="1" applyAlignment="1">
      <alignment horizontal="left" vertical="center" indent="1"/>
    </xf>
    <xf numFmtId="166" fontId="198" fillId="4" borderId="58" xfId="2" applyNumberFormat="1" applyFont="1" applyFill="1" applyBorder="1" applyAlignment="1" applyProtection="1">
      <alignment horizontal="center" vertical="center"/>
      <protection locked="0"/>
    </xf>
    <xf numFmtId="166" fontId="198" fillId="4" borderId="54" xfId="2" applyNumberFormat="1" applyFont="1" applyFill="1" applyBorder="1" applyAlignment="1" applyProtection="1">
      <alignment horizontal="center" vertical="center"/>
      <protection locked="0"/>
    </xf>
    <xf numFmtId="2" fontId="192" fillId="0" borderId="0" xfId="2" applyNumberFormat="1" applyFont="1" applyAlignment="1">
      <alignment horizontal="left" vertical="center" wrapText="1"/>
    </xf>
    <xf numFmtId="3" fontId="191" fillId="0" borderId="0" xfId="2" applyNumberFormat="1" applyFont="1"/>
    <xf numFmtId="166" fontId="157" fillId="4" borderId="53" xfId="2" applyNumberFormat="1" applyFont="1" applyFill="1" applyBorder="1" applyAlignment="1" applyProtection="1">
      <alignment horizontal="center" vertical="center"/>
      <protection locked="0"/>
    </xf>
    <xf numFmtId="166" fontId="157" fillId="4" borderId="63" xfId="2" applyNumberFormat="1" applyFont="1" applyFill="1" applyBorder="1" applyAlignment="1" applyProtection="1">
      <alignment horizontal="center" vertical="center"/>
      <protection locked="0"/>
    </xf>
    <xf numFmtId="166" fontId="157" fillId="4" borderId="54" xfId="2" applyNumberFormat="1" applyFont="1" applyFill="1" applyBorder="1" applyAlignment="1" applyProtection="1">
      <alignment horizontal="center" vertical="center"/>
      <protection locked="0"/>
    </xf>
    <xf numFmtId="0" fontId="50" fillId="4" borderId="0" xfId="0" applyFont="1" applyFill="1"/>
    <xf numFmtId="0" fontId="166" fillId="4" borderId="0" xfId="0" applyFont="1" applyFill="1" applyBorder="1"/>
    <xf numFmtId="0" fontId="91" fillId="5" borderId="55" xfId="0" applyFont="1" applyFill="1" applyBorder="1"/>
    <xf numFmtId="167" fontId="66" fillId="5" borderId="64" xfId="0" applyNumberFormat="1" applyFont="1" applyFill="1" applyBorder="1" applyAlignment="1">
      <alignment horizontal="center"/>
    </xf>
    <xf numFmtId="167" fontId="66" fillId="5" borderId="56" xfId="0" applyNumberFormat="1" applyFont="1" applyFill="1" applyBorder="1" applyAlignment="1">
      <alignment horizontal="center"/>
    </xf>
    <xf numFmtId="0" fontId="189" fillId="4" borderId="0" xfId="0" applyFont="1" applyFill="1" applyBorder="1"/>
    <xf numFmtId="0" fontId="91" fillId="4" borderId="59" xfId="0" applyFont="1" applyFill="1" applyBorder="1"/>
    <xf numFmtId="167" fontId="66" fillId="4" borderId="0" xfId="0" applyNumberFormat="1" applyFont="1" applyFill="1" applyBorder="1" applyAlignment="1">
      <alignment horizontal="center"/>
    </xf>
    <xf numFmtId="167" fontId="66" fillId="4" borderId="60" xfId="0" applyNumberFormat="1" applyFont="1" applyFill="1" applyBorder="1" applyAlignment="1">
      <alignment horizontal="center"/>
    </xf>
    <xf numFmtId="0" fontId="91" fillId="5" borderId="59" xfId="0" applyFont="1" applyFill="1" applyBorder="1"/>
    <xf numFmtId="167" fontId="66" fillId="5" borderId="0" xfId="0" applyNumberFormat="1" applyFont="1" applyFill="1" applyBorder="1" applyAlignment="1">
      <alignment horizontal="center"/>
    </xf>
    <xf numFmtId="167" fontId="66" fillId="5" borderId="60" xfId="0" applyNumberFormat="1" applyFont="1" applyFill="1" applyBorder="1" applyAlignment="1">
      <alignment horizontal="center"/>
    </xf>
    <xf numFmtId="0" fontId="91" fillId="4" borderId="57" xfId="0" applyFont="1" applyFill="1" applyBorder="1"/>
    <xf numFmtId="167" fontId="66" fillId="4" borderId="65" xfId="0" applyNumberFormat="1" applyFont="1" applyFill="1" applyBorder="1" applyAlignment="1">
      <alignment horizontal="center"/>
    </xf>
    <xf numFmtId="167" fontId="66" fillId="4" borderId="58" xfId="0" applyNumberFormat="1" applyFont="1" applyFill="1" applyBorder="1" applyAlignment="1">
      <alignment horizontal="center"/>
    </xf>
    <xf numFmtId="0" fontId="51" fillId="38" borderId="0" xfId="0" applyFont="1" applyFill="1" applyBorder="1" applyAlignment="1">
      <alignment horizontal="center" vertical="center" wrapText="1"/>
    </xf>
    <xf numFmtId="0" fontId="51" fillId="38" borderId="155" xfId="0" applyFont="1" applyFill="1" applyBorder="1" applyAlignment="1">
      <alignment horizontal="center" vertical="center"/>
    </xf>
    <xf numFmtId="0" fontId="51" fillId="38" borderId="166" xfId="0" applyFont="1" applyFill="1" applyBorder="1" applyAlignment="1">
      <alignment horizontal="center" vertical="center" wrapText="1"/>
    </xf>
    <xf numFmtId="0" fontId="51" fillId="38" borderId="154" xfId="0" applyFont="1" applyFill="1" applyBorder="1" applyAlignment="1">
      <alignment horizontal="center" vertical="center"/>
    </xf>
    <xf numFmtId="0" fontId="51" fillId="39" borderId="65" xfId="0" applyFont="1" applyFill="1" applyBorder="1" applyAlignment="1">
      <alignment horizontal="center" vertical="center" wrapText="1"/>
    </xf>
    <xf numFmtId="0" fontId="187" fillId="0" borderId="0" xfId="0" applyFont="1" applyAlignment="1">
      <alignment vertical="center"/>
    </xf>
    <xf numFmtId="0" fontId="189" fillId="0" borderId="0" xfId="0" applyFont="1" applyAlignment="1" applyProtection="1">
      <alignment vertical="center" wrapText="1"/>
      <protection locked="0"/>
    </xf>
    <xf numFmtId="0" fontId="188" fillId="0" borderId="0" xfId="0" applyFont="1" applyAlignment="1" applyProtection="1">
      <alignment vertical="center" wrapText="1"/>
      <protection locked="0"/>
    </xf>
    <xf numFmtId="0" fontId="189" fillId="0" borderId="0" xfId="0" applyFont="1" applyBorder="1"/>
    <xf numFmtId="0" fontId="107" fillId="0" borderId="53" xfId="0" applyFont="1" applyBorder="1"/>
    <xf numFmtId="168" fontId="6" fillId="0" borderId="55" xfId="0" applyNumberFormat="1" applyFont="1" applyBorder="1" applyAlignment="1">
      <alignment horizontal="center"/>
    </xf>
    <xf numFmtId="2" fontId="199" fillId="0" borderId="56" xfId="0" applyNumberFormat="1" applyFont="1" applyBorder="1" applyAlignment="1">
      <alignment horizontal="center"/>
    </xf>
    <xf numFmtId="0" fontId="107" fillId="0" borderId="63" xfId="0" applyFont="1" applyBorder="1"/>
    <xf numFmtId="168" fontId="6" fillId="0" borderId="59" xfId="0" applyNumberFormat="1" applyFont="1" applyBorder="1" applyAlignment="1">
      <alignment horizontal="center"/>
    </xf>
    <xf numFmtId="2" fontId="199" fillId="0" borderId="60" xfId="0" applyNumberFormat="1" applyFont="1" applyBorder="1" applyAlignment="1">
      <alignment horizontal="center"/>
    </xf>
    <xf numFmtId="0" fontId="107" fillId="0" borderId="54" xfId="0" applyFont="1" applyBorder="1"/>
    <xf numFmtId="168" fontId="6" fillId="0" borderId="57" xfId="0" applyNumberFormat="1" applyFont="1" applyBorder="1" applyAlignment="1">
      <alignment horizontal="center"/>
    </xf>
    <xf numFmtId="2" fontId="199" fillId="0" borderId="58" xfId="0" applyNumberFormat="1" applyFont="1" applyBorder="1" applyAlignment="1">
      <alignment horizontal="center"/>
    </xf>
    <xf numFmtId="0" fontId="175" fillId="0" borderId="0" xfId="0" applyFont="1"/>
    <xf numFmtId="49" fontId="149" fillId="0" borderId="0" xfId="0" applyNumberFormat="1" applyFont="1" applyAlignment="1">
      <alignment vertical="center" wrapText="1"/>
    </xf>
    <xf numFmtId="0" fontId="91" fillId="5" borderId="16" xfId="0" applyFont="1" applyFill="1" applyBorder="1"/>
    <xf numFmtId="167" fontId="66" fillId="5" borderId="17" xfId="0" applyNumberFormat="1" applyFont="1" applyFill="1" applyBorder="1" applyAlignment="1">
      <alignment horizontal="center"/>
    </xf>
    <xf numFmtId="0" fontId="91" fillId="4" borderId="16" xfId="0" applyFont="1" applyFill="1" applyBorder="1"/>
    <xf numFmtId="167" fontId="66" fillId="4" borderId="17" xfId="0" applyNumberFormat="1" applyFont="1" applyFill="1" applyBorder="1" applyAlignment="1">
      <alignment horizontal="center"/>
    </xf>
    <xf numFmtId="0" fontId="51" fillId="38" borderId="65" xfId="0" applyFont="1" applyFill="1" applyBorder="1" applyAlignment="1">
      <alignment horizontal="center" vertical="center" wrapText="1"/>
    </xf>
    <xf numFmtId="0" fontId="51" fillId="38" borderId="163" xfId="0" applyFont="1" applyFill="1" applyBorder="1" applyAlignment="1">
      <alignment horizontal="center" vertical="center" wrapText="1"/>
    </xf>
    <xf numFmtId="0" fontId="51" fillId="38" borderId="134" xfId="0" applyFont="1" applyFill="1" applyBorder="1" applyAlignment="1">
      <alignment horizontal="center" vertical="center" wrapText="1"/>
    </xf>
    <xf numFmtId="0" fontId="66" fillId="0" borderId="86" xfId="0" applyFont="1" applyBorder="1"/>
    <xf numFmtId="0" fontId="91" fillId="5" borderId="175" xfId="0" applyFont="1" applyFill="1" applyBorder="1"/>
    <xf numFmtId="167" fontId="66" fillId="5" borderId="117" xfId="0" applyNumberFormat="1" applyFont="1" applyFill="1" applyBorder="1" applyAlignment="1">
      <alignment horizontal="center"/>
    </xf>
    <xf numFmtId="0" fontId="66" fillId="0" borderId="195" xfId="0" applyFont="1" applyBorder="1"/>
    <xf numFmtId="167" fontId="66" fillId="5" borderId="196" xfId="0" applyNumberFormat="1" applyFont="1" applyFill="1" applyBorder="1" applyAlignment="1">
      <alignment horizontal="center"/>
    </xf>
    <xf numFmtId="0" fontId="189" fillId="4" borderId="101" xfId="0" applyFont="1" applyFill="1" applyBorder="1"/>
    <xf numFmtId="167" fontId="66" fillId="5" borderId="197" xfId="0" applyNumberFormat="1" applyFont="1" applyFill="1" applyBorder="1" applyAlignment="1">
      <alignment horizontal="center"/>
    </xf>
    <xf numFmtId="0" fontId="91" fillId="4" borderId="101" xfId="0" applyFont="1" applyFill="1" applyBorder="1"/>
    <xf numFmtId="167" fontId="66" fillId="4" borderId="86" xfId="0" applyNumberFormat="1" applyFont="1" applyFill="1" applyBorder="1" applyAlignment="1">
      <alignment horizontal="center"/>
    </xf>
    <xf numFmtId="0" fontId="91" fillId="5" borderId="101" xfId="0" applyFont="1" applyFill="1" applyBorder="1"/>
    <xf numFmtId="167" fontId="66" fillId="5" borderId="86" xfId="0" applyNumberFormat="1" applyFont="1" applyFill="1" applyBorder="1" applyAlignment="1">
      <alignment horizontal="center"/>
    </xf>
    <xf numFmtId="0" fontId="91" fillId="5" borderId="185" xfId="0" applyFont="1" applyFill="1" applyBorder="1"/>
    <xf numFmtId="167" fontId="66" fillId="5" borderId="142" xfId="0" applyNumberFormat="1" applyFont="1" applyFill="1" applyBorder="1" applyAlignment="1">
      <alignment horizontal="center"/>
    </xf>
    <xf numFmtId="167" fontId="66" fillId="5" borderId="198" xfId="0" applyNumberFormat="1" applyFont="1" applyFill="1" applyBorder="1" applyAlignment="1">
      <alignment horizontal="center"/>
    </xf>
    <xf numFmtId="168" fontId="6" fillId="41" borderId="59" xfId="0" applyNumberFormat="1" applyFont="1" applyFill="1" applyBorder="1" applyAlignment="1">
      <alignment horizontal="center"/>
    </xf>
    <xf numFmtId="0" fontId="66" fillId="3" borderId="0" xfId="2" applyFont="1" applyFill="1" applyAlignment="1">
      <alignment vertical="center" wrapText="1"/>
    </xf>
    <xf numFmtId="14" fontId="50" fillId="0" borderId="0" xfId="2" applyNumberFormat="1" applyFont="1" applyAlignment="1">
      <alignment vertical="center"/>
    </xf>
    <xf numFmtId="0" fontId="166" fillId="3" borderId="0" xfId="2" applyFont="1" applyFill="1" applyAlignment="1">
      <alignment horizontal="left" vertical="center"/>
    </xf>
    <xf numFmtId="0" fontId="162" fillId="0" borderId="11" xfId="2" applyFont="1" applyBorder="1" applyAlignment="1">
      <alignment vertical="center" wrapText="1"/>
    </xf>
    <xf numFmtId="0" fontId="91" fillId="3" borderId="0" xfId="2" applyFont="1" applyFill="1" applyAlignment="1">
      <alignment vertical="center" wrapText="1"/>
    </xf>
    <xf numFmtId="3" fontId="151" fillId="0" borderId="56" xfId="0" applyNumberFormat="1" applyFont="1" applyBorder="1" applyAlignment="1">
      <alignment horizontal="center" vertical="center"/>
    </xf>
    <xf numFmtId="3" fontId="66" fillId="0" borderId="0" xfId="2" applyNumberFormat="1" applyFont="1" applyAlignment="1">
      <alignment horizontal="center" vertical="center"/>
    </xf>
    <xf numFmtId="3" fontId="151" fillId="0" borderId="60" xfId="0" applyNumberFormat="1" applyFont="1" applyBorder="1" applyAlignment="1">
      <alignment horizontal="center" vertical="center"/>
    </xf>
    <xf numFmtId="3" fontId="66" fillId="0" borderId="0" xfId="2" applyNumberFormat="1" applyFont="1" applyAlignment="1">
      <alignment horizontal="center" vertical="center" wrapText="1"/>
    </xf>
    <xf numFmtId="3" fontId="151" fillId="0" borderId="60" xfId="0" applyNumberFormat="1" applyFont="1" applyBorder="1" applyAlignment="1">
      <alignment horizontal="center" vertical="center" wrapText="1"/>
    </xf>
    <xf numFmtId="3" fontId="151" fillId="0" borderId="60" xfId="2" applyNumberFormat="1" applyFont="1" applyBorder="1" applyAlignment="1">
      <alignment horizontal="center" vertical="center" wrapText="1"/>
    </xf>
    <xf numFmtId="0" fontId="150" fillId="0" borderId="54" xfId="2" applyFont="1" applyBorder="1" applyAlignment="1">
      <alignment vertical="center" wrapText="1"/>
    </xf>
    <xf numFmtId="0" fontId="139" fillId="0" borderId="57" xfId="2" applyFont="1" applyBorder="1" applyAlignment="1">
      <alignment horizontal="center" vertical="center" wrapText="1"/>
    </xf>
    <xf numFmtId="3" fontId="151" fillId="0" borderId="58" xfId="2" applyNumberFormat="1" applyFont="1" applyBorder="1" applyAlignment="1">
      <alignment horizontal="center" vertical="center" wrapText="1"/>
    </xf>
    <xf numFmtId="3" fontId="151" fillId="0" borderId="11" xfId="0" applyNumberFormat="1" applyFont="1" applyBorder="1" applyAlignment="1">
      <alignment horizontal="center" vertical="center"/>
    </xf>
    <xf numFmtId="0" fontId="91" fillId="0" borderId="101" xfId="2" applyFont="1" applyBorder="1" applyAlignment="1">
      <alignment horizontal="center" vertical="center" wrapText="1"/>
    </xf>
    <xf numFmtId="0" fontId="50" fillId="0" borderId="0" xfId="3" applyFont="1"/>
    <xf numFmtId="0" fontId="189" fillId="0" borderId="0" xfId="3" applyFont="1" applyAlignment="1">
      <alignment horizontal="left" vertical="center"/>
    </xf>
    <xf numFmtId="0" fontId="186" fillId="0" borderId="0" xfId="3" applyFont="1" applyAlignment="1">
      <alignment vertical="center"/>
    </xf>
    <xf numFmtId="0" fontId="187" fillId="0" borderId="0" xfId="3" applyFont="1" applyAlignment="1">
      <alignment vertical="center"/>
    </xf>
    <xf numFmtId="0" fontId="149" fillId="0" borderId="0" xfId="3" applyFont="1" applyAlignment="1">
      <alignment horizontal="left" vertical="center"/>
    </xf>
    <xf numFmtId="0" fontId="189" fillId="0" borderId="0" xfId="3" applyFont="1" applyAlignment="1" applyProtection="1">
      <alignment vertical="center" wrapText="1"/>
      <protection locked="0"/>
    </xf>
    <xf numFmtId="0" fontId="188" fillId="0" borderId="0" xfId="3" applyFont="1" applyAlignment="1" applyProtection="1">
      <alignment vertical="center" wrapText="1"/>
      <protection locked="0"/>
    </xf>
    <xf numFmtId="0" fontId="66" fillId="0" borderId="0" xfId="3" applyFont="1"/>
    <xf numFmtId="0" fontId="186" fillId="0" borderId="0" xfId="3" applyFont="1" applyAlignment="1">
      <alignment vertical="center" wrapText="1"/>
    </xf>
    <xf numFmtId="0" fontId="107" fillId="4" borderId="16" xfId="3" applyFont="1" applyFill="1" applyBorder="1"/>
    <xf numFmtId="168" fontId="157" fillId="4" borderId="56" xfId="15" applyNumberFormat="1" applyFont="1" applyFill="1" applyBorder="1" applyAlignment="1" applyProtection="1">
      <alignment horizontal="center" vertical="center"/>
      <protection locked="0"/>
    </xf>
    <xf numFmtId="168" fontId="157" fillId="4" borderId="60" xfId="15" applyNumberFormat="1" applyFont="1" applyFill="1" applyBorder="1" applyAlignment="1" applyProtection="1">
      <alignment horizontal="center" vertical="center"/>
      <protection locked="0"/>
    </xf>
    <xf numFmtId="3" fontId="66" fillId="4" borderId="54" xfId="2" applyNumberFormat="1" applyFont="1" applyFill="1" applyBorder="1" applyAlignment="1" applyProtection="1">
      <alignment horizontal="center" vertical="center"/>
      <protection locked="0"/>
    </xf>
    <xf numFmtId="168" fontId="157" fillId="4" borderId="58" xfId="15" applyNumberFormat="1" applyFont="1" applyFill="1" applyBorder="1" applyAlignment="1" applyProtection="1">
      <alignment horizontal="center" vertical="center"/>
      <protection locked="0"/>
    </xf>
    <xf numFmtId="0" fontId="166" fillId="0" borderId="0" xfId="3" applyFont="1"/>
    <xf numFmtId="0" fontId="175" fillId="0" borderId="0" xfId="3" applyFont="1"/>
    <xf numFmtId="0" fontId="51" fillId="39" borderId="59" xfId="3" applyFont="1" applyFill="1" applyBorder="1" applyAlignment="1">
      <alignment horizontal="center" vertical="center" wrapText="1"/>
    </xf>
    <xf numFmtId="0" fontId="166" fillId="39" borderId="64" xfId="3" applyFont="1" applyFill="1" applyBorder="1"/>
    <xf numFmtId="0" fontId="166" fillId="39" borderId="56" xfId="3" applyFont="1" applyFill="1" applyBorder="1"/>
    <xf numFmtId="0" fontId="123" fillId="40" borderId="163" xfId="3" applyFont="1" applyFill="1" applyBorder="1" applyAlignment="1">
      <alignment horizontal="center" vertical="center" wrapText="1"/>
    </xf>
    <xf numFmtId="0" fontId="123" fillId="40" borderId="78" xfId="3" applyFont="1" applyFill="1" applyBorder="1" applyAlignment="1">
      <alignment horizontal="center" vertical="center" wrapText="1"/>
    </xf>
    <xf numFmtId="0" fontId="123" fillId="40" borderId="154" xfId="3" applyFont="1" applyFill="1" applyBorder="1" applyAlignment="1">
      <alignment horizontal="center" vertical="center" wrapText="1"/>
    </xf>
    <xf numFmtId="0" fontId="123" fillId="40" borderId="166" xfId="3" applyFont="1" applyFill="1" applyBorder="1" applyAlignment="1">
      <alignment horizontal="center" vertical="center" wrapText="1"/>
    </xf>
    <xf numFmtId="0" fontId="162" fillId="0" borderId="0" xfId="3" applyFont="1" applyAlignment="1">
      <alignment horizontal="center" vertical="center" wrapText="1"/>
    </xf>
    <xf numFmtId="0" fontId="107" fillId="4" borderId="53" xfId="3" applyFont="1" applyFill="1" applyBorder="1"/>
    <xf numFmtId="0" fontId="107" fillId="4" borderId="63" xfId="3" applyFont="1" applyFill="1" applyBorder="1"/>
    <xf numFmtId="0" fontId="107" fillId="4" borderId="54" xfId="3" applyFont="1" applyFill="1" applyBorder="1"/>
    <xf numFmtId="0" fontId="51" fillId="39" borderId="155" xfId="3" applyFont="1" applyFill="1" applyBorder="1" applyAlignment="1">
      <alignment horizontal="center" vertical="center" wrapText="1"/>
    </xf>
    <xf numFmtId="0" fontId="51" fillId="39" borderId="154" xfId="3" applyFont="1" applyFill="1" applyBorder="1" applyAlignment="1">
      <alignment horizontal="center" vertical="center" wrapText="1"/>
    </xf>
    <xf numFmtId="0" fontId="51" fillId="39" borderId="163" xfId="3" applyFont="1" applyFill="1" applyBorder="1" applyAlignment="1">
      <alignment horizontal="center" vertical="center" wrapText="1"/>
    </xf>
    <xf numFmtId="3" fontId="66" fillId="4" borderId="0" xfId="0" applyNumberFormat="1" applyFont="1" applyFill="1" applyBorder="1"/>
    <xf numFmtId="10" fontId="66" fillId="4" borderId="0" xfId="0" applyNumberFormat="1" applyFont="1" applyFill="1" applyBorder="1"/>
    <xf numFmtId="0" fontId="134" fillId="0" borderId="0" xfId="16" applyFont="1" applyAlignment="1">
      <alignment horizontal="center" vertical="center" wrapText="1"/>
    </xf>
    <xf numFmtId="0" fontId="162" fillId="0" borderId="0" xfId="16" applyFont="1" applyBorder="1" applyAlignment="1">
      <alignment vertical="center" wrapText="1"/>
    </xf>
    <xf numFmtId="0" fontId="162" fillId="0" borderId="0" xfId="16" applyFont="1" applyBorder="1" applyAlignment="1">
      <alignment horizontal="center" vertical="center" wrapText="1"/>
    </xf>
    <xf numFmtId="0" fontId="162" fillId="0" borderId="0" xfId="16" applyFont="1" applyAlignment="1">
      <alignment vertical="center" wrapText="1"/>
    </xf>
    <xf numFmtId="0" fontId="162" fillId="0" borderId="63" xfId="16" applyFont="1" applyBorder="1" applyAlignment="1">
      <alignment vertical="center" wrapText="1"/>
    </xf>
    <xf numFmtId="0" fontId="137" fillId="0" borderId="0" xfId="16" applyFont="1" applyBorder="1" applyAlignment="1">
      <alignment horizontal="center" vertical="center" wrapText="1"/>
    </xf>
    <xf numFmtId="0" fontId="138" fillId="0" borderId="0" xfId="16" applyFont="1" applyBorder="1" applyAlignment="1">
      <alignment horizontal="center" vertical="center" wrapText="1"/>
    </xf>
    <xf numFmtId="0" fontId="148" fillId="0" borderId="0" xfId="16" applyFont="1" applyAlignment="1">
      <alignment horizontal="center"/>
    </xf>
    <xf numFmtId="0" fontId="140" fillId="0" borderId="0" xfId="16" applyFont="1" applyBorder="1" applyAlignment="1">
      <alignment horizontal="center" vertical="center"/>
    </xf>
    <xf numFmtId="0" fontId="140" fillId="0" borderId="0" xfId="16" applyFont="1" applyBorder="1" applyAlignment="1">
      <alignment horizontal="left" vertical="center"/>
    </xf>
    <xf numFmtId="0" fontId="166" fillId="0" borderId="0" xfId="16" applyFont="1" applyBorder="1" applyAlignment="1">
      <alignment horizontal="left" vertical="center"/>
    </xf>
    <xf numFmtId="0" fontId="162" fillId="0" borderId="64" xfId="16" applyFont="1" applyBorder="1" applyAlignment="1">
      <alignment vertical="center" wrapText="1"/>
    </xf>
    <xf numFmtId="0" fontId="162" fillId="0" borderId="56" xfId="16" applyFont="1" applyBorder="1" applyAlignment="1">
      <alignment vertical="center" wrapText="1"/>
    </xf>
    <xf numFmtId="9" fontId="162" fillId="0" borderId="0" xfId="16" applyNumberFormat="1" applyFont="1" applyBorder="1" applyAlignment="1">
      <alignment horizontal="center" vertical="center" wrapText="1"/>
    </xf>
    <xf numFmtId="0" fontId="162" fillId="0" borderId="57" xfId="16" applyFont="1" applyBorder="1" applyAlignment="1">
      <alignment vertical="center" wrapText="1"/>
    </xf>
    <xf numFmtId="0" fontId="139" fillId="0" borderId="0" xfId="16" applyFont="1" applyAlignment="1">
      <alignment horizontal="center" vertical="center" wrapText="1"/>
    </xf>
    <xf numFmtId="0" fontId="150" fillId="0" borderId="53" xfId="16" applyFont="1" applyBorder="1" applyAlignment="1">
      <alignment horizontal="left" vertical="center" wrapText="1"/>
    </xf>
    <xf numFmtId="3" fontId="139" fillId="4" borderId="53" xfId="16" applyNumberFormat="1" applyFont="1" applyFill="1" applyBorder="1" applyAlignment="1">
      <alignment horizontal="center" vertical="center"/>
    </xf>
    <xf numFmtId="4" fontId="139" fillId="0" borderId="0" xfId="16" applyNumberFormat="1" applyFont="1" applyBorder="1" applyAlignment="1">
      <alignment horizontal="center" vertical="center"/>
    </xf>
    <xf numFmtId="3" fontId="139" fillId="4" borderId="55" xfId="16" applyNumberFormat="1" applyFont="1" applyFill="1" applyBorder="1" applyAlignment="1">
      <alignment horizontal="center" vertical="center"/>
    </xf>
    <xf numFmtId="4" fontId="151" fillId="4" borderId="56" xfId="16" applyNumberFormat="1" applyFont="1" applyFill="1" applyBorder="1" applyAlignment="1">
      <alignment horizontal="center" vertical="center"/>
    </xf>
    <xf numFmtId="2" fontId="157" fillId="4" borderId="56" xfId="15" applyNumberFormat="1" applyFont="1" applyFill="1" applyBorder="1" applyAlignment="1" applyProtection="1">
      <alignment horizontal="center" vertical="center"/>
      <protection locked="0"/>
    </xf>
    <xf numFmtId="3" fontId="139" fillId="0" borderId="0" xfId="16" applyNumberFormat="1" applyFont="1" applyAlignment="1">
      <alignment vertical="center" wrapText="1"/>
    </xf>
    <xf numFmtId="0" fontId="150" fillId="0" borderId="63" xfId="16" applyFont="1" applyBorder="1" applyAlignment="1">
      <alignment horizontal="left" vertical="center" wrapText="1"/>
    </xf>
    <xf numFmtId="3" fontId="139" fillId="4" borderId="63" xfId="16" applyNumberFormat="1" applyFont="1" applyFill="1" applyBorder="1" applyAlignment="1">
      <alignment horizontal="center" vertical="center"/>
    </xf>
    <xf numFmtId="3" fontId="139" fillId="4" borderId="59" xfId="16" applyNumberFormat="1" applyFont="1" applyFill="1" applyBorder="1" applyAlignment="1">
      <alignment horizontal="center" vertical="center"/>
    </xf>
    <xf numFmtId="4" fontId="151" fillId="4" borderId="60" xfId="16" applyNumberFormat="1" applyFont="1" applyFill="1" applyBorder="1" applyAlignment="1">
      <alignment horizontal="center" vertical="center"/>
    </xf>
    <xf numFmtId="4" fontId="157" fillId="4" borderId="60" xfId="15" applyNumberFormat="1" applyFont="1" applyFill="1" applyBorder="1" applyAlignment="1" applyProtection="1">
      <alignment horizontal="center" vertical="center"/>
      <protection locked="0"/>
    </xf>
    <xf numFmtId="3" fontId="139" fillId="4" borderId="59" xfId="16" applyNumberFormat="1" applyFont="1" applyFill="1" applyBorder="1" applyAlignment="1">
      <alignment horizontal="center" vertical="center" wrapText="1"/>
    </xf>
    <xf numFmtId="3" fontId="139" fillId="4" borderId="63" xfId="16" applyNumberFormat="1" applyFont="1" applyFill="1" applyBorder="1" applyAlignment="1">
      <alignment horizontal="center" vertical="center" wrapText="1"/>
    </xf>
    <xf numFmtId="4" fontId="139" fillId="0" borderId="0" xfId="16" applyNumberFormat="1" applyFont="1" applyBorder="1" applyAlignment="1">
      <alignment horizontal="center" vertical="center" wrapText="1"/>
    </xf>
    <xf numFmtId="4" fontId="151" fillId="4" borderId="60" xfId="16" applyNumberFormat="1" applyFont="1" applyFill="1" applyBorder="1" applyAlignment="1">
      <alignment horizontal="center" vertical="center" wrapText="1"/>
    </xf>
    <xf numFmtId="0" fontId="150" fillId="0" borderId="54" xfId="16" applyFont="1" applyBorder="1" applyAlignment="1">
      <alignment horizontal="left" vertical="center" wrapText="1"/>
    </xf>
    <xf numFmtId="3" fontId="139" fillId="4" borderId="54" xfId="16" applyNumberFormat="1" applyFont="1" applyFill="1" applyBorder="1" applyAlignment="1">
      <alignment horizontal="center" vertical="center" wrapText="1"/>
    </xf>
    <xf numFmtId="3" fontId="139" fillId="4" borderId="57" xfId="16" applyNumberFormat="1" applyFont="1" applyFill="1" applyBorder="1" applyAlignment="1">
      <alignment horizontal="center" vertical="center" wrapText="1"/>
    </xf>
    <xf numFmtId="4" fontId="151" fillId="4" borderId="58" xfId="16" applyNumberFormat="1" applyFont="1" applyFill="1" applyBorder="1" applyAlignment="1">
      <alignment horizontal="center" vertical="center" wrapText="1"/>
    </xf>
    <xf numFmtId="4" fontId="157" fillId="4" borderId="58" xfId="15" applyNumberFormat="1" applyFont="1" applyFill="1" applyBorder="1" applyAlignment="1" applyProtection="1">
      <alignment horizontal="center" vertical="center"/>
      <protection locked="0"/>
    </xf>
    <xf numFmtId="2" fontId="66" fillId="0" borderId="0" xfId="16" applyNumberFormat="1" applyFont="1" applyBorder="1"/>
    <xf numFmtId="10" fontId="139" fillId="0" borderId="0" xfId="16" applyNumberFormat="1" applyFont="1" applyAlignment="1">
      <alignment vertical="center" wrapText="1"/>
    </xf>
    <xf numFmtId="2" fontId="141" fillId="0" borderId="0" xfId="16" applyNumberFormat="1" applyFont="1" applyBorder="1" applyAlignment="1">
      <alignment horizontal="center" vertical="center" wrapText="1"/>
    </xf>
    <xf numFmtId="2" fontId="138" fillId="0" borderId="0" xfId="16" applyNumberFormat="1" applyFont="1" applyBorder="1" applyAlignment="1">
      <alignment horizontal="center" vertical="center" wrapText="1"/>
    </xf>
    <xf numFmtId="0" fontId="152" fillId="0" borderId="0" xfId="16" applyFont="1"/>
    <xf numFmtId="2" fontId="148" fillId="0" borderId="0" xfId="16" applyNumberFormat="1" applyFont="1" applyAlignment="1">
      <alignment vertical="center" wrapText="1"/>
    </xf>
    <xf numFmtId="9" fontId="51" fillId="39" borderId="65" xfId="16" applyNumberFormat="1" applyFont="1" applyFill="1" applyBorder="1" applyAlignment="1">
      <alignment horizontal="center" vertical="center" wrapText="1"/>
    </xf>
    <xf numFmtId="0" fontId="51" fillId="39" borderId="65" xfId="3" applyFont="1" applyFill="1" applyBorder="1" applyAlignment="1">
      <alignment horizontal="center" vertical="center" wrapText="1"/>
    </xf>
    <xf numFmtId="0" fontId="51" fillId="39" borderId="74" xfId="16" applyFont="1" applyFill="1" applyBorder="1" applyAlignment="1">
      <alignment horizontal="center" vertical="center" wrapText="1"/>
    </xf>
    <xf numFmtId="0" fontId="51" fillId="39" borderId="155" xfId="16" applyFont="1" applyFill="1" applyBorder="1" applyAlignment="1">
      <alignment horizontal="center" vertical="center" wrapText="1"/>
    </xf>
    <xf numFmtId="9" fontId="51" fillId="39" borderId="154" xfId="16" applyNumberFormat="1" applyFont="1" applyFill="1" applyBorder="1" applyAlignment="1">
      <alignment horizontal="center" vertical="center" wrapText="1"/>
    </xf>
    <xf numFmtId="0" fontId="51" fillId="39" borderId="77" xfId="3" applyFont="1" applyFill="1" applyBorder="1" applyAlignment="1">
      <alignment horizontal="center" vertical="center" wrapText="1"/>
    </xf>
    <xf numFmtId="0" fontId="51" fillId="39" borderId="170" xfId="3" applyFont="1" applyFill="1" applyBorder="1" applyAlignment="1">
      <alignment horizontal="center" vertical="center" wrapText="1"/>
    </xf>
    <xf numFmtId="0" fontId="51" fillId="39" borderId="166" xfId="3" applyFont="1" applyFill="1" applyBorder="1" applyAlignment="1">
      <alignment horizontal="center" vertical="center" wrapText="1"/>
    </xf>
    <xf numFmtId="0" fontId="7" fillId="4" borderId="207" xfId="19" applyFont="1" applyFill="1" applyBorder="1"/>
    <xf numFmtId="3" fontId="107" fillId="4" borderId="208" xfId="19" applyNumberFormat="1" applyFont="1" applyFill="1" applyBorder="1"/>
    <xf numFmtId="3" fontId="107" fillId="4" borderId="0" xfId="19" applyNumberFormat="1" applyFont="1" applyFill="1"/>
    <xf numFmtId="3" fontId="7" fillId="4" borderId="209" xfId="19" applyNumberFormat="1" applyFont="1" applyFill="1" applyBorder="1"/>
    <xf numFmtId="3" fontId="107" fillId="4" borderId="210" xfId="19" applyNumberFormat="1" applyFont="1" applyFill="1" applyBorder="1"/>
    <xf numFmtId="3" fontId="107" fillId="4" borderId="211" xfId="19" applyNumberFormat="1" applyFont="1" applyFill="1" applyBorder="1"/>
    <xf numFmtId="0" fontId="7" fillId="0" borderId="212" xfId="19" applyFont="1" applyBorder="1"/>
    <xf numFmtId="3" fontId="107" fillId="4" borderId="213" xfId="19" applyNumberFormat="1" applyFont="1" applyFill="1" applyBorder="1"/>
    <xf numFmtId="167" fontId="107" fillId="4" borderId="39" xfId="20" applyNumberFormat="1" applyFont="1" applyFill="1" applyBorder="1"/>
    <xf numFmtId="167" fontId="66" fillId="4" borderId="214" xfId="20" applyNumberFormat="1" applyFont="1" applyFill="1" applyBorder="1"/>
    <xf numFmtId="167" fontId="107" fillId="4" borderId="39" xfId="19" applyNumberFormat="1" applyFont="1" applyFill="1" applyBorder="1"/>
    <xf numFmtId="167" fontId="7" fillId="4" borderId="214" xfId="19" applyNumberFormat="1" applyFont="1" applyFill="1" applyBorder="1"/>
    <xf numFmtId="3" fontId="107" fillId="4" borderId="40" xfId="19" applyNumberFormat="1" applyFont="1" applyFill="1" applyBorder="1"/>
    <xf numFmtId="3" fontId="7" fillId="4" borderId="215" xfId="19" applyNumberFormat="1" applyFont="1" applyFill="1" applyBorder="1"/>
    <xf numFmtId="167" fontId="107" fillId="4" borderId="216" xfId="19" applyNumberFormat="1" applyFont="1" applyFill="1" applyBorder="1"/>
    <xf numFmtId="0" fontId="51" fillId="39" borderId="42" xfId="0" applyFont="1" applyFill="1" applyBorder="1" applyAlignment="1">
      <alignment horizontal="center" vertical="center" wrapText="1"/>
    </xf>
    <xf numFmtId="0" fontId="50" fillId="0" borderId="0" xfId="0" applyFont="1" applyAlignment="1">
      <alignment horizontal="left" vertical="center"/>
    </xf>
    <xf numFmtId="0" fontId="51" fillId="0" borderId="0" xfId="0" applyFont="1" applyAlignment="1">
      <alignment vertical="center" wrapText="1"/>
    </xf>
    <xf numFmtId="0" fontId="180" fillId="39" borderId="154" xfId="2" applyFont="1" applyFill="1" applyBorder="1" applyAlignment="1">
      <alignment horizontal="center" vertical="center" wrapText="1"/>
    </xf>
    <xf numFmtId="0" fontId="180" fillId="39" borderId="71" xfId="2" applyFont="1" applyFill="1" applyBorder="1" applyAlignment="1">
      <alignment horizontal="center" vertical="center" wrapText="1"/>
    </xf>
    <xf numFmtId="3" fontId="134" fillId="0" borderId="19" xfId="0" applyNumberFormat="1" applyFont="1" applyBorder="1" applyAlignment="1">
      <alignment horizontal="center" vertical="center" wrapText="1"/>
    </xf>
    <xf numFmtId="0" fontId="50" fillId="0" borderId="0" xfId="16" applyFont="1" applyAlignment="1">
      <alignment vertical="center" wrapText="1"/>
    </xf>
    <xf numFmtId="0" fontId="7" fillId="0" borderId="83" xfId="19" applyFont="1" applyBorder="1"/>
    <xf numFmtId="3" fontId="107" fillId="5" borderId="218" xfId="19" applyNumberFormat="1" applyFont="1" applyFill="1" applyBorder="1"/>
    <xf numFmtId="0" fontId="166" fillId="0" borderId="0" xfId="0" applyFont="1" applyAlignment="1">
      <alignment vertical="center" wrapText="1"/>
    </xf>
    <xf numFmtId="0" fontId="91" fillId="0" borderId="30" xfId="0" applyFont="1" applyBorder="1" applyAlignment="1">
      <alignment horizontal="left" vertical="center" wrapText="1"/>
    </xf>
    <xf numFmtId="0" fontId="91" fillId="0" borderId="0" xfId="0" applyFont="1" applyBorder="1" applyAlignment="1">
      <alignment vertical="center" wrapText="1"/>
    </xf>
    <xf numFmtId="3" fontId="91" fillId="0" borderId="32" xfId="0" applyNumberFormat="1" applyFont="1" applyBorder="1" applyAlignment="1">
      <alignment horizontal="center" vertical="center" wrapText="1"/>
    </xf>
    <xf numFmtId="4" fontId="172" fillId="0" borderId="140" xfId="0" applyNumberFormat="1" applyFont="1" applyBorder="1" applyAlignment="1">
      <alignment horizontal="center" vertical="center" wrapText="1"/>
    </xf>
    <xf numFmtId="0" fontId="91" fillId="0" borderId="90" xfId="2" applyFont="1" applyBorder="1" applyAlignment="1">
      <alignment horizontal="left" vertical="center" wrapText="1"/>
    </xf>
    <xf numFmtId="3" fontId="91" fillId="0" borderId="91" xfId="2" applyNumberFormat="1" applyFont="1" applyBorder="1" applyAlignment="1">
      <alignment horizontal="center" vertical="center" wrapText="1"/>
    </xf>
    <xf numFmtId="3" fontId="91" fillId="0" borderId="92" xfId="2" applyNumberFormat="1" applyFont="1" applyBorder="1" applyAlignment="1">
      <alignment horizontal="center" vertical="center" wrapText="1"/>
    </xf>
    <xf numFmtId="4" fontId="172" fillId="0" borderId="92" xfId="2" applyNumberFormat="1" applyFont="1" applyBorder="1" applyAlignment="1">
      <alignment horizontal="center" vertical="center" wrapText="1"/>
    </xf>
    <xf numFmtId="165" fontId="172" fillId="0" borderId="93" xfId="1" applyNumberFormat="1" applyFont="1" applyBorder="1" applyAlignment="1">
      <alignment horizontal="center" vertical="center" wrapText="1"/>
    </xf>
    <xf numFmtId="3" fontId="91" fillId="0" borderId="94" xfId="2" applyNumberFormat="1" applyFont="1" applyBorder="1" applyAlignment="1">
      <alignment horizontal="center" vertical="center" wrapText="1"/>
    </xf>
    <xf numFmtId="4" fontId="172" fillId="0" borderId="95" xfId="2" applyNumberFormat="1" applyFont="1" applyBorder="1" applyAlignment="1">
      <alignment horizontal="center" vertical="center" wrapText="1"/>
    </xf>
    <xf numFmtId="4" fontId="172" fillId="0" borderId="93" xfId="2" applyNumberFormat="1" applyFont="1" applyBorder="1" applyAlignment="1">
      <alignment horizontal="center" vertical="center" wrapText="1"/>
    </xf>
    <xf numFmtId="0" fontId="91" fillId="0" borderId="30" xfId="2" applyFont="1" applyBorder="1" applyAlignment="1">
      <alignment horizontal="left" vertical="center" wrapText="1"/>
    </xf>
    <xf numFmtId="3" fontId="91" fillId="0" borderId="32" xfId="2" applyNumberFormat="1" applyFont="1" applyBorder="1" applyAlignment="1">
      <alignment vertical="center" wrapText="1"/>
    </xf>
    <xf numFmtId="4" fontId="172" fillId="0" borderId="140" xfId="2" applyNumberFormat="1" applyFont="1" applyBorder="1" applyAlignment="1">
      <alignment vertical="center" wrapText="1"/>
    </xf>
    <xf numFmtId="4" fontId="172" fillId="0" borderId="102" xfId="2" applyNumberFormat="1" applyFont="1" applyBorder="1" applyAlignment="1">
      <alignment vertical="center" wrapText="1"/>
    </xf>
    <xf numFmtId="165" fontId="172" fillId="0" borderId="140" xfId="1" applyNumberFormat="1" applyFont="1" applyBorder="1" applyAlignment="1">
      <alignment vertical="center" wrapText="1"/>
    </xf>
    <xf numFmtId="49" fontId="166" fillId="0" borderId="0" xfId="0" applyNumberFormat="1" applyFont="1" applyAlignment="1">
      <alignment vertical="center" wrapText="1"/>
    </xf>
    <xf numFmtId="3" fontId="91" fillId="0" borderId="32" xfId="2" applyNumberFormat="1" applyFont="1" applyBorder="1" applyAlignment="1">
      <alignment horizontal="center" vertical="center" wrapText="1"/>
    </xf>
    <xf numFmtId="4" fontId="172" fillId="0" borderId="35" xfId="2" applyNumberFormat="1" applyFont="1" applyBorder="1" applyAlignment="1">
      <alignment horizontal="center" vertical="center" wrapText="1"/>
    </xf>
    <xf numFmtId="3" fontId="91" fillId="0" borderId="30" xfId="2" applyNumberFormat="1" applyFont="1" applyBorder="1" applyAlignment="1">
      <alignment horizontal="center" vertical="center" wrapText="1"/>
    </xf>
    <xf numFmtId="10" fontId="66" fillId="0" borderId="0" xfId="6" applyNumberFormat="1" applyFont="1" applyAlignment="1">
      <alignment vertical="center" wrapText="1"/>
    </xf>
    <xf numFmtId="4" fontId="172" fillId="0" borderId="35" xfId="0" applyNumberFormat="1" applyFont="1" applyBorder="1" applyAlignment="1">
      <alignment horizontal="center" vertical="center" wrapText="1"/>
    </xf>
    <xf numFmtId="4" fontId="157" fillId="0" borderId="35"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91" fillId="0" borderId="52" xfId="0" applyFont="1" applyBorder="1" applyAlignment="1">
      <alignment horizontal="left" vertical="center" wrapText="1"/>
    </xf>
    <xf numFmtId="3" fontId="91" fillId="0" borderId="61" xfId="0" applyNumberFormat="1" applyFont="1" applyBorder="1" applyAlignment="1">
      <alignment horizontal="center" vertical="center" wrapText="1"/>
    </xf>
    <xf numFmtId="4" fontId="172" fillId="0" borderId="62" xfId="0" applyNumberFormat="1" applyFont="1" applyBorder="1" applyAlignment="1">
      <alignment horizontal="center" vertical="center" wrapText="1"/>
    </xf>
    <xf numFmtId="0" fontId="91" fillId="0" borderId="0" xfId="0" applyFont="1" applyAlignment="1">
      <alignment horizontal="center" vertical="center"/>
    </xf>
    <xf numFmtId="10" fontId="66" fillId="0" borderId="0" xfId="0" applyNumberFormat="1" applyFont="1" applyBorder="1" applyAlignment="1">
      <alignment horizontal="center" vertical="center"/>
    </xf>
    <xf numFmtId="10" fontId="66" fillId="0" borderId="0" xfId="0" applyNumberFormat="1" applyFont="1" applyAlignment="1">
      <alignment vertical="center" wrapText="1"/>
    </xf>
    <xf numFmtId="3" fontId="91" fillId="0" borderId="61" xfId="0" quotePrefix="1" applyNumberFormat="1" applyFont="1" applyBorder="1" applyAlignment="1">
      <alignment horizontal="center" vertical="center" wrapText="1"/>
    </xf>
    <xf numFmtId="0" fontId="91" fillId="0" borderId="52" xfId="2" applyFont="1" applyBorder="1" applyAlignment="1">
      <alignment horizontal="left" vertical="center" wrapText="1"/>
    </xf>
    <xf numFmtId="3" fontId="91" fillId="0" borderId="61" xfId="2" applyNumberFormat="1" applyFont="1" applyBorder="1" applyAlignment="1">
      <alignment horizontal="center" vertical="center" wrapText="1"/>
    </xf>
    <xf numFmtId="4" fontId="172" fillId="0" borderId="62" xfId="2" applyNumberFormat="1" applyFont="1" applyBorder="1" applyAlignment="1">
      <alignment horizontal="center" vertical="center" wrapText="1"/>
    </xf>
    <xf numFmtId="4" fontId="172" fillId="0" borderId="66" xfId="2" applyNumberFormat="1" applyFont="1" applyBorder="1" applyAlignment="1">
      <alignment horizontal="center" vertical="center" wrapText="1"/>
    </xf>
    <xf numFmtId="0" fontId="203" fillId="0" borderId="0" xfId="2" applyFont="1"/>
    <xf numFmtId="0" fontId="203" fillId="0" borderId="0" xfId="2" applyFont="1" applyAlignment="1">
      <alignment vertical="center" wrapText="1"/>
    </xf>
    <xf numFmtId="14" fontId="51" fillId="0" borderId="0" xfId="2" applyNumberFormat="1" applyFont="1" applyAlignment="1">
      <alignment horizontal="left" vertical="center" wrapText="1"/>
    </xf>
    <xf numFmtId="1" fontId="51" fillId="0" borderId="0" xfId="21" applyNumberFormat="1" applyFont="1" applyBorder="1" applyAlignment="1">
      <alignment horizontal="center" vertical="center"/>
    </xf>
    <xf numFmtId="0" fontId="91" fillId="0" borderId="0" xfId="2" applyFont="1"/>
    <xf numFmtId="10" fontId="162" fillId="0" borderId="0" xfId="6" applyNumberFormat="1" applyFont="1" applyAlignment="1">
      <alignment vertical="center" wrapText="1"/>
    </xf>
    <xf numFmtId="3" fontId="91" fillId="0" borderId="2" xfId="0" applyNumberFormat="1" applyFont="1" applyBorder="1" applyAlignment="1">
      <alignment horizontal="center" vertical="center" wrapText="1"/>
    </xf>
    <xf numFmtId="4" fontId="91" fillId="0" borderId="0" xfId="0" applyNumberFormat="1" applyFont="1" applyBorder="1" applyAlignment="1">
      <alignment horizontal="center" vertical="center" wrapText="1"/>
    </xf>
    <xf numFmtId="4" fontId="91" fillId="0" borderId="52" xfId="0" applyNumberFormat="1" applyFont="1" applyBorder="1" applyAlignment="1">
      <alignment horizontal="center" vertical="center" wrapText="1"/>
    </xf>
    <xf numFmtId="0" fontId="91" fillId="0" borderId="59" xfId="0" applyFont="1" applyBorder="1" applyAlignment="1">
      <alignment vertical="center" wrapText="1"/>
    </xf>
    <xf numFmtId="3" fontId="91" fillId="0" borderId="52" xfId="0" applyNumberFormat="1" applyFont="1" applyBorder="1" applyAlignment="1">
      <alignment horizontal="center" vertical="center" wrapText="1"/>
    </xf>
    <xf numFmtId="0" fontId="91" fillId="0" borderId="217" xfId="0" applyFont="1" applyBorder="1" applyAlignment="1">
      <alignment vertical="center" wrapText="1"/>
    </xf>
    <xf numFmtId="9" fontId="91" fillId="0" borderId="0" xfId="8" applyFont="1" applyBorder="1" applyAlignment="1">
      <alignment horizontal="center" vertical="center"/>
    </xf>
    <xf numFmtId="3" fontId="91" fillId="0" borderId="52" xfId="2" applyNumberFormat="1" applyFont="1" applyBorder="1" applyAlignment="1">
      <alignment horizontal="center" vertical="center" wrapText="1"/>
    </xf>
    <xf numFmtId="3" fontId="91" fillId="4" borderId="90" xfId="3" applyNumberFormat="1" applyFont="1" applyFill="1" applyBorder="1" applyAlignment="1">
      <alignment horizontal="left" vertical="center" wrapText="1" indent="1"/>
    </xf>
    <xf numFmtId="3" fontId="91" fillId="4" borderId="182" xfId="2" applyNumberFormat="1" applyFont="1" applyFill="1" applyBorder="1" applyAlignment="1" applyProtection="1">
      <alignment horizontal="center" vertical="center"/>
      <protection locked="0"/>
    </xf>
    <xf numFmtId="4" fontId="172" fillId="4" borderId="182" xfId="2" applyNumberFormat="1" applyFont="1" applyFill="1" applyBorder="1" applyAlignment="1">
      <alignment horizontal="center" vertical="center"/>
    </xf>
    <xf numFmtId="3" fontId="91" fillId="4" borderId="0" xfId="2" applyNumberFormat="1" applyFont="1" applyFill="1" applyAlignment="1" applyProtection="1">
      <alignment horizontal="center" vertical="center"/>
      <protection locked="0"/>
    </xf>
    <xf numFmtId="3" fontId="91" fillId="4" borderId="180" xfId="2" applyNumberFormat="1" applyFont="1" applyFill="1" applyBorder="1" applyAlignment="1" applyProtection="1">
      <alignment horizontal="center" vertical="center"/>
      <protection locked="0"/>
    </xf>
    <xf numFmtId="3" fontId="91" fillId="4" borderId="90" xfId="2" applyNumberFormat="1" applyFont="1" applyFill="1" applyBorder="1" applyAlignment="1" applyProtection="1">
      <alignment horizontal="center" vertical="center"/>
      <protection locked="0"/>
    </xf>
    <xf numFmtId="4" fontId="172" fillId="4" borderId="92" xfId="2" applyNumberFormat="1" applyFont="1" applyFill="1" applyBorder="1" applyAlignment="1">
      <alignment horizontal="center" vertical="center"/>
    </xf>
    <xf numFmtId="4" fontId="172" fillId="4" borderId="90" xfId="2" applyNumberFormat="1" applyFont="1" applyFill="1" applyBorder="1" applyAlignment="1">
      <alignment horizontal="center" vertical="center"/>
    </xf>
    <xf numFmtId="3" fontId="91" fillId="4" borderId="185" xfId="2" applyNumberFormat="1" applyFont="1" applyFill="1" applyBorder="1" applyAlignment="1" applyProtection="1">
      <alignment horizontal="center" vertical="center"/>
      <protection locked="0"/>
    </xf>
    <xf numFmtId="4" fontId="172" fillId="4" borderId="94" xfId="2" applyNumberFormat="1" applyFont="1" applyFill="1" applyBorder="1" applyAlignment="1">
      <alignment horizontal="center" vertical="center"/>
    </xf>
    <xf numFmtId="3" fontId="91" fillId="4" borderId="52" xfId="3" applyNumberFormat="1" applyFont="1" applyFill="1" applyBorder="1" applyAlignment="1">
      <alignment horizontal="left" vertical="center" wrapText="1" indent="1"/>
    </xf>
    <xf numFmtId="3" fontId="91" fillId="4" borderId="61" xfId="2" applyNumberFormat="1" applyFont="1" applyFill="1" applyBorder="1" applyAlignment="1" applyProtection="1">
      <alignment horizontal="center" vertical="center"/>
      <protection locked="0"/>
    </xf>
    <xf numFmtId="4" fontId="172" fillId="4" borderId="62" xfId="2" applyNumberFormat="1" applyFont="1" applyFill="1" applyBorder="1" applyAlignment="1">
      <alignment horizontal="center" vertical="center"/>
    </xf>
    <xf numFmtId="0" fontId="66" fillId="0" borderId="0" xfId="16" applyFont="1" applyBorder="1" applyAlignment="1">
      <alignment vertical="center" wrapText="1"/>
    </xf>
    <xf numFmtId="3" fontId="91" fillId="4" borderId="52" xfId="16" applyNumberFormat="1" applyFont="1" applyFill="1" applyBorder="1" applyAlignment="1">
      <alignment horizontal="left" vertical="center" wrapText="1" indent="1"/>
    </xf>
    <xf numFmtId="3" fontId="91" fillId="4" borderId="18" xfId="0" applyNumberFormat="1" applyFont="1" applyFill="1" applyBorder="1" applyAlignment="1" applyProtection="1">
      <alignment horizontal="center" vertical="center"/>
      <protection locked="0"/>
    </xf>
    <xf numFmtId="2" fontId="172" fillId="4" borderId="18" xfId="8" applyNumberFormat="1" applyFont="1" applyFill="1" applyBorder="1" applyAlignment="1" applyProtection="1">
      <alignment horizontal="center" vertical="center"/>
      <protection locked="0"/>
    </xf>
    <xf numFmtId="3" fontId="91" fillId="4" borderId="61" xfId="0" applyNumberFormat="1" applyFont="1" applyFill="1" applyBorder="1" applyAlignment="1" applyProtection="1">
      <alignment horizontal="center" vertical="center"/>
      <protection locked="0"/>
    </xf>
    <xf numFmtId="2" fontId="172" fillId="4" borderId="62" xfId="8" applyNumberFormat="1" applyFont="1" applyFill="1" applyBorder="1" applyAlignment="1" applyProtection="1">
      <alignment horizontal="center" vertical="center"/>
      <protection locked="0"/>
    </xf>
    <xf numFmtId="0" fontId="197" fillId="0" borderId="0" xfId="2" applyFont="1" applyAlignment="1">
      <alignment horizontal="center" vertical="center" wrapText="1"/>
    </xf>
    <xf numFmtId="3" fontId="197" fillId="4" borderId="52" xfId="3" applyNumberFormat="1" applyFont="1" applyFill="1" applyBorder="1" applyAlignment="1">
      <alignment horizontal="left" vertical="center" wrapText="1" indent="1"/>
    </xf>
    <xf numFmtId="166" fontId="204" fillId="4" borderId="52" xfId="2" applyNumberFormat="1" applyFont="1" applyFill="1" applyBorder="1" applyAlignment="1" applyProtection="1">
      <alignment horizontal="center" vertical="center"/>
      <protection locked="0"/>
    </xf>
    <xf numFmtId="3" fontId="197" fillId="4" borderId="0" xfId="2" applyNumberFormat="1" applyFont="1" applyFill="1" applyAlignment="1" applyProtection="1">
      <alignment horizontal="center" vertical="center"/>
      <protection locked="0"/>
    </xf>
    <xf numFmtId="166" fontId="204" fillId="4" borderId="15" xfId="2" applyNumberFormat="1" applyFont="1" applyFill="1" applyBorder="1" applyAlignment="1" applyProtection="1">
      <alignment horizontal="center" vertical="center"/>
      <protection locked="0"/>
    </xf>
    <xf numFmtId="3" fontId="197" fillId="4" borderId="16" xfId="2" applyNumberFormat="1" applyFont="1" applyFill="1" applyBorder="1" applyAlignment="1" applyProtection="1">
      <alignment horizontal="center" vertical="center"/>
      <protection locked="0"/>
    </xf>
    <xf numFmtId="166" fontId="172" fillId="4" borderId="52" xfId="2" applyNumberFormat="1" applyFont="1" applyFill="1" applyBorder="1" applyAlignment="1" applyProtection="1">
      <alignment horizontal="center" vertical="center"/>
      <protection locked="0"/>
    </xf>
    <xf numFmtId="0" fontId="91" fillId="4" borderId="61" xfId="0" applyFont="1" applyFill="1" applyBorder="1"/>
    <xf numFmtId="9" fontId="91" fillId="4" borderId="66" xfId="0" applyNumberFormat="1" applyFont="1" applyFill="1" applyBorder="1" applyAlignment="1">
      <alignment horizontal="center"/>
    </xf>
    <xf numFmtId="167" fontId="91" fillId="4" borderId="62" xfId="0" applyNumberFormat="1" applyFont="1" applyFill="1" applyBorder="1" applyAlignment="1">
      <alignment horizontal="center"/>
    </xf>
    <xf numFmtId="0" fontId="91" fillId="0" borderId="52" xfId="0" applyFont="1" applyBorder="1" applyAlignment="1">
      <alignment wrapText="1"/>
    </xf>
    <xf numFmtId="168" fontId="91" fillId="0" borderId="61" xfId="0" applyNumberFormat="1" applyFont="1" applyBorder="1" applyAlignment="1">
      <alignment horizontal="center" wrapText="1"/>
    </xf>
    <xf numFmtId="2" fontId="172" fillId="0" borderId="62" xfId="0" applyNumberFormat="1" applyFont="1" applyBorder="1" applyAlignment="1">
      <alignment horizontal="center" wrapText="1"/>
    </xf>
    <xf numFmtId="9" fontId="91" fillId="4" borderId="65" xfId="0" applyNumberFormat="1" applyFont="1" applyFill="1" applyBorder="1" applyAlignment="1">
      <alignment horizontal="center"/>
    </xf>
    <xf numFmtId="167" fontId="91" fillId="4" borderId="58" xfId="0" applyNumberFormat="1" applyFont="1" applyFill="1" applyBorder="1" applyAlignment="1">
      <alignment horizontal="center"/>
    </xf>
    <xf numFmtId="3" fontId="172" fillId="0" borderId="62" xfId="2" applyNumberFormat="1" applyFont="1" applyBorder="1" applyAlignment="1">
      <alignment horizontal="center" vertical="center" wrapText="1"/>
    </xf>
    <xf numFmtId="0" fontId="91" fillId="0" borderId="52" xfId="3" applyFont="1" applyBorder="1" applyAlignment="1">
      <alignment wrapText="1"/>
    </xf>
    <xf numFmtId="3" fontId="91" fillId="4" borderId="52" xfId="2" applyNumberFormat="1" applyFont="1" applyFill="1" applyBorder="1" applyAlignment="1" applyProtection="1">
      <alignment horizontal="center" vertical="center"/>
      <protection locked="0"/>
    </xf>
    <xf numFmtId="168" fontId="172" fillId="4" borderId="62" xfId="15" applyNumberFormat="1" applyFont="1" applyFill="1" applyBorder="1" applyAlignment="1" applyProtection="1">
      <alignment horizontal="center" vertical="center"/>
      <protection locked="0"/>
    </xf>
    <xf numFmtId="0" fontId="91" fillId="0" borderId="0" xfId="16" applyFont="1" applyBorder="1" applyAlignment="1">
      <alignment horizontal="center" vertical="center" wrapText="1"/>
    </xf>
    <xf numFmtId="0" fontId="91" fillId="0" borderId="52" xfId="16" applyFont="1" applyBorder="1" applyAlignment="1">
      <alignment horizontal="left" vertical="center" wrapText="1"/>
    </xf>
    <xf numFmtId="3" fontId="91" fillId="0" borderId="52" xfId="16" applyNumberFormat="1" applyFont="1" applyBorder="1" applyAlignment="1">
      <alignment horizontal="center" vertical="center" wrapText="1"/>
    </xf>
    <xf numFmtId="10" fontId="66" fillId="0" borderId="0" xfId="16" applyNumberFormat="1" applyFont="1" applyAlignment="1">
      <alignment vertical="center" wrapText="1"/>
    </xf>
    <xf numFmtId="3" fontId="91" fillId="0" borderId="61" xfId="16" applyNumberFormat="1" applyFont="1" applyBorder="1" applyAlignment="1">
      <alignment horizontal="center" vertical="center" wrapText="1"/>
    </xf>
    <xf numFmtId="4" fontId="172" fillId="0" borderId="62" xfId="16" applyNumberFormat="1" applyFont="1" applyBorder="1" applyAlignment="1">
      <alignment horizontal="center" vertical="center" wrapText="1"/>
    </xf>
    <xf numFmtId="3" fontId="91" fillId="0" borderId="61" xfId="16" quotePrefix="1" applyNumberFormat="1" applyFont="1" applyBorder="1" applyAlignment="1">
      <alignment horizontal="center" vertical="center" wrapText="1"/>
    </xf>
    <xf numFmtId="0" fontId="51" fillId="39" borderId="53" xfId="2" applyFont="1" applyFill="1" applyBorder="1" applyAlignment="1">
      <alignment horizontal="center" vertical="center" wrapText="1"/>
    </xf>
    <xf numFmtId="9" fontId="205" fillId="0" borderId="0" xfId="8" applyFont="1" applyBorder="1" applyAlignment="1">
      <alignment horizontal="center" vertical="center"/>
    </xf>
    <xf numFmtId="3" fontId="206" fillId="39" borderId="53" xfId="3" applyNumberFormat="1" applyFont="1" applyFill="1" applyBorder="1" applyAlignment="1">
      <alignment horizontal="center" vertical="center" wrapText="1"/>
    </xf>
    <xf numFmtId="3" fontId="206" fillId="39" borderId="54" xfId="3" applyNumberFormat="1" applyFont="1" applyFill="1" applyBorder="1" applyAlignment="1">
      <alignment horizontal="center" vertical="center" wrapText="1"/>
    </xf>
    <xf numFmtId="0" fontId="206" fillId="39" borderId="53" xfId="2" applyFont="1" applyFill="1" applyBorder="1" applyAlignment="1">
      <alignment horizontal="center" vertical="center" wrapText="1"/>
    </xf>
    <xf numFmtId="3" fontId="51" fillId="39" borderId="53" xfId="3" applyNumberFormat="1" applyFont="1" applyFill="1" applyBorder="1" applyAlignment="1">
      <alignment horizontal="center" vertical="center" wrapText="1"/>
    </xf>
    <xf numFmtId="3" fontId="51" fillId="39" borderId="54" xfId="3" applyNumberFormat="1" applyFont="1" applyFill="1" applyBorder="1" applyAlignment="1">
      <alignment horizontal="center" vertical="center" wrapText="1"/>
    </xf>
    <xf numFmtId="2" fontId="51" fillId="0" borderId="0" xfId="2" applyNumberFormat="1" applyFont="1" applyAlignment="1">
      <alignment horizontal="left" vertical="center" wrapText="1"/>
    </xf>
    <xf numFmtId="0" fontId="66" fillId="0" borderId="0" xfId="16" applyFont="1" applyAlignment="1">
      <alignment vertical="center" wrapText="1"/>
    </xf>
    <xf numFmtId="14" fontId="50" fillId="0" borderId="0" xfId="2" applyNumberFormat="1" applyFont="1" applyAlignment="1">
      <alignment vertical="center" wrapText="1"/>
    </xf>
    <xf numFmtId="0" fontId="209" fillId="0" borderId="0" xfId="0" applyFont="1" applyAlignment="1">
      <alignment horizontal="left" vertical="center" wrapText="1"/>
    </xf>
    <xf numFmtId="0" fontId="210" fillId="0" borderId="0" xfId="0" applyFont="1" applyAlignment="1">
      <alignment horizontal="center" wrapText="1"/>
    </xf>
    <xf numFmtId="0" fontId="212" fillId="0" borderId="0" xfId="0" applyFont="1" applyAlignment="1">
      <alignment horizontal="left" vertical="center"/>
    </xf>
    <xf numFmtId="0" fontId="212" fillId="0" borderId="0" xfId="0" applyFont="1" applyAlignment="1">
      <alignment vertical="center"/>
    </xf>
    <xf numFmtId="0" fontId="213" fillId="0" borderId="0" xfId="0" applyFont="1" applyAlignment="1">
      <alignment horizontal="center" vertical="center" wrapText="1"/>
    </xf>
    <xf numFmtId="0" fontId="14" fillId="0" borderId="0" xfId="0" applyFont="1" applyAlignment="1">
      <alignment horizontal="left"/>
    </xf>
    <xf numFmtId="0" fontId="14" fillId="0" borderId="0" xfId="0" applyFont="1"/>
    <xf numFmtId="14" fontId="50" fillId="0" borderId="0" xfId="2" applyNumberFormat="1" applyFont="1" applyAlignment="1">
      <alignment horizontal="left" vertical="center"/>
    </xf>
    <xf numFmtId="14" fontId="50" fillId="0" borderId="0" xfId="21" applyNumberFormat="1" applyFont="1" applyBorder="1" applyAlignment="1">
      <alignment horizontal="center" vertical="center"/>
    </xf>
    <xf numFmtId="0" fontId="51" fillId="0" borderId="0" xfId="2" applyFont="1"/>
    <xf numFmtId="0" fontId="2" fillId="0" borderId="0" xfId="0" applyFont="1" applyBorder="1" applyAlignment="1">
      <alignment vertical="center" wrapText="1"/>
    </xf>
    <xf numFmtId="0" fontId="2" fillId="0" borderId="0" xfId="0" applyFont="1" applyAlignment="1">
      <alignment vertical="center" wrapText="1"/>
    </xf>
    <xf numFmtId="14" fontId="51" fillId="0" borderId="0" xfId="2" applyNumberFormat="1" applyFont="1" applyAlignment="1">
      <alignment vertical="center" wrapText="1"/>
    </xf>
    <xf numFmtId="0" fontId="105" fillId="0" borderId="0" xfId="0" applyFont="1" applyAlignment="1">
      <alignment vertical="center" wrapText="1"/>
    </xf>
    <xf numFmtId="0" fontId="105" fillId="0" borderId="0" xfId="0" applyFont="1" applyBorder="1" applyAlignment="1">
      <alignment vertical="center" wrapText="1"/>
    </xf>
    <xf numFmtId="0" fontId="1" fillId="0" borderId="0" xfId="2" applyFont="1" applyAlignment="1">
      <alignment vertical="center" wrapText="1"/>
    </xf>
    <xf numFmtId="2" fontId="50" fillId="0" borderId="0" xfId="0" applyNumberFormat="1" applyFont="1" applyBorder="1" applyAlignment="1" applyProtection="1">
      <alignment horizontal="center" vertical="center"/>
      <protection locked="0"/>
    </xf>
    <xf numFmtId="10" fontId="50" fillId="0" borderId="0" xfId="0" applyNumberFormat="1" applyFont="1" applyBorder="1" applyAlignment="1">
      <alignment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07" fillId="0" borderId="0" xfId="0" applyFont="1" applyAlignment="1">
      <alignment horizontal="center" wrapText="1"/>
    </xf>
    <xf numFmtId="0" fontId="214" fillId="0" borderId="0" xfId="0" applyFont="1" applyAlignment="1">
      <alignment horizontal="center"/>
    </xf>
    <xf numFmtId="0" fontId="211" fillId="0" borderId="0" xfId="0" applyFont="1" applyAlignment="1">
      <alignment horizontal="center" vertical="center" wrapText="1"/>
    </xf>
    <xf numFmtId="0" fontId="211" fillId="0" borderId="0" xfId="0" applyFont="1" applyAlignment="1" applyProtection="1">
      <alignment horizontal="center" vertical="center" wrapText="1"/>
      <protection locked="0"/>
    </xf>
    <xf numFmtId="0" fontId="210" fillId="0" borderId="0" xfId="0" applyFont="1" applyAlignment="1">
      <alignment horizontal="center" wrapText="1"/>
    </xf>
    <xf numFmtId="0" fontId="209" fillId="0" borderId="0" xfId="0" applyFont="1" applyAlignment="1">
      <alignment horizontal="left" vertical="center" wrapText="1"/>
    </xf>
    <xf numFmtId="0" fontId="120" fillId="0" borderId="0" xfId="18" applyFont="1" applyAlignment="1">
      <alignment horizontal="left" vertical="center" wrapText="1"/>
    </xf>
    <xf numFmtId="0" fontId="118" fillId="0" borderId="0" xfId="0" applyFont="1" applyAlignment="1">
      <alignment horizontal="center"/>
    </xf>
    <xf numFmtId="0" fontId="118" fillId="0" borderId="0" xfId="0" applyFont="1" applyAlignment="1">
      <alignment horizontal="center" vertical="center" wrapText="1"/>
    </xf>
    <xf numFmtId="0" fontId="118" fillId="4" borderId="0" xfId="0" applyFont="1" applyFill="1" applyAlignment="1">
      <alignment horizontal="left" vertical="center" wrapText="1"/>
    </xf>
    <xf numFmtId="0" fontId="116" fillId="4" borderId="0" xfId="0" applyFont="1" applyFill="1" applyAlignment="1">
      <alignment horizontal="left" vertical="center" wrapText="1"/>
    </xf>
    <xf numFmtId="14" fontId="118" fillId="4" borderId="0" xfId="0" applyNumberFormat="1" applyFont="1" applyFill="1" applyAlignment="1">
      <alignment horizontal="justify" vertical="center" wrapText="1"/>
    </xf>
    <xf numFmtId="0" fontId="116" fillId="4" borderId="0" xfId="0" applyFont="1" applyFill="1" applyAlignment="1">
      <alignment horizontal="justify" vertical="center" wrapText="1"/>
    </xf>
    <xf numFmtId="0" fontId="119" fillId="0" borderId="0" xfId="18" applyFont="1" applyAlignment="1">
      <alignment horizontal="left" vertical="center" wrapText="1"/>
    </xf>
    <xf numFmtId="0" fontId="122" fillId="0" borderId="0" xfId="0" applyFont="1" applyAlignment="1">
      <alignment horizontal="center" vertical="center"/>
    </xf>
    <xf numFmtId="14" fontId="51" fillId="38" borderId="30" xfId="19" applyNumberFormat="1" applyFont="1" applyFill="1" applyBorder="1" applyAlignment="1">
      <alignment horizontal="center" vertical="center"/>
    </xf>
    <xf numFmtId="14" fontId="51" fillId="38" borderId="97" xfId="19" applyNumberFormat="1" applyFont="1" applyFill="1" applyBorder="1" applyAlignment="1">
      <alignment horizontal="center" vertical="center"/>
    </xf>
    <xf numFmtId="14" fontId="51" fillId="38" borderId="104" xfId="19" applyNumberFormat="1" applyFont="1" applyFill="1" applyBorder="1" applyAlignment="1">
      <alignment horizontal="center" vertical="center"/>
    </xf>
    <xf numFmtId="0" fontId="50" fillId="39" borderId="105" xfId="19" applyFont="1" applyFill="1" applyBorder="1" applyAlignment="1">
      <alignment horizontal="center" vertical="center"/>
    </xf>
    <xf numFmtId="14" fontId="51" fillId="38" borderId="106" xfId="19" applyNumberFormat="1" applyFont="1" applyFill="1" applyBorder="1" applyAlignment="1">
      <alignment horizontal="center" vertical="center" wrapText="1"/>
    </xf>
    <xf numFmtId="14" fontId="51" fillId="38" borderId="107" xfId="19" applyNumberFormat="1" applyFont="1" applyFill="1" applyBorder="1" applyAlignment="1">
      <alignment horizontal="center" vertical="center" wrapText="1"/>
    </xf>
    <xf numFmtId="14" fontId="51" fillId="38" borderId="108" xfId="19" applyNumberFormat="1" applyFont="1" applyFill="1" applyBorder="1" applyAlignment="1">
      <alignment horizontal="center" vertical="center" wrapText="1"/>
    </xf>
    <xf numFmtId="14" fontId="51" fillId="38" borderId="104" xfId="19" applyNumberFormat="1" applyFont="1" applyFill="1" applyBorder="1" applyAlignment="1">
      <alignment horizontal="center" vertical="center" wrapText="1"/>
    </xf>
    <xf numFmtId="14" fontId="51" fillId="38" borderId="40" xfId="19" applyNumberFormat="1" applyFont="1" applyFill="1" applyBorder="1" applyAlignment="1">
      <alignment horizontal="center" vertical="center" wrapText="1"/>
    </xf>
    <xf numFmtId="14" fontId="51" fillId="38" borderId="39" xfId="19" applyNumberFormat="1" applyFont="1" applyFill="1" applyBorder="1" applyAlignment="1">
      <alignment horizontal="center" vertical="center" wrapText="1"/>
    </xf>
    <xf numFmtId="14" fontId="51" fillId="38" borderId="105" xfId="19" applyNumberFormat="1" applyFont="1" applyFill="1" applyBorder="1" applyAlignment="1">
      <alignment horizontal="center" vertical="center" wrapText="1"/>
    </xf>
    <xf numFmtId="9" fontId="51" fillId="38" borderId="30" xfId="8" applyFont="1" applyFill="1" applyBorder="1" applyAlignment="1">
      <alignment horizontal="center" vertical="center"/>
    </xf>
    <xf numFmtId="9" fontId="51" fillId="38" borderId="97" xfId="8" applyFont="1" applyFill="1" applyBorder="1" applyAlignment="1">
      <alignment horizontal="center" vertical="center"/>
    </xf>
    <xf numFmtId="2" fontId="91" fillId="0" borderId="0" xfId="2" applyNumberFormat="1" applyFont="1" applyAlignment="1">
      <alignment horizontal="left" vertical="center" wrapText="1"/>
    </xf>
    <xf numFmtId="0" fontId="123" fillId="39" borderId="20" xfId="2" applyFont="1" applyFill="1" applyBorder="1" applyAlignment="1">
      <alignment horizontal="center" vertical="center" wrapText="1"/>
    </xf>
    <xf numFmtId="0" fontId="123" fillId="39" borderId="48" xfId="2" applyFont="1" applyFill="1" applyBorder="1" applyAlignment="1">
      <alignment horizontal="center" vertical="center" wrapText="1"/>
    </xf>
    <xf numFmtId="0" fontId="51" fillId="39" borderId="133" xfId="2" applyFont="1" applyFill="1" applyBorder="1" applyAlignment="1">
      <alignment horizontal="center" vertical="center" wrapText="1"/>
    </xf>
    <xf numFmtId="0" fontId="51" fillId="39" borderId="134" xfId="2" applyFont="1" applyFill="1" applyBorder="1" applyAlignment="1">
      <alignment horizontal="center" vertical="center" wrapText="1"/>
    </xf>
    <xf numFmtId="0" fontId="51" fillId="39" borderId="137" xfId="2" applyFont="1" applyFill="1" applyBorder="1" applyAlignment="1">
      <alignment horizontal="center" vertical="center" wrapText="1"/>
    </xf>
    <xf numFmtId="0" fontId="51" fillId="39" borderId="138" xfId="2" applyFont="1" applyFill="1" applyBorder="1" applyAlignment="1">
      <alignment horizontal="center" vertical="center" wrapText="1"/>
    </xf>
    <xf numFmtId="0" fontId="51" fillId="39" borderId="107" xfId="2" applyFont="1" applyFill="1" applyBorder="1" applyAlignment="1">
      <alignment horizontal="center" vertical="center" wrapText="1"/>
    </xf>
    <xf numFmtId="0" fontId="51" fillId="39" borderId="132" xfId="2" applyFont="1" applyFill="1" applyBorder="1" applyAlignment="1">
      <alignment horizontal="center" vertical="center" wrapText="1"/>
    </xf>
    <xf numFmtId="49" fontId="127" fillId="0" borderId="0" xfId="0" applyNumberFormat="1" applyFont="1" applyAlignment="1">
      <alignment horizontal="left" vertical="center" wrapText="1"/>
    </xf>
    <xf numFmtId="49" fontId="149" fillId="0" borderId="0" xfId="0" applyNumberFormat="1" applyFont="1" applyAlignment="1">
      <alignment horizontal="left" vertical="center" wrapText="1"/>
    </xf>
    <xf numFmtId="0" fontId="148" fillId="0" borderId="0" xfId="2" applyFont="1" applyAlignment="1">
      <alignment horizontal="center"/>
    </xf>
    <xf numFmtId="0" fontId="134" fillId="0" borderId="0" xfId="2" applyFont="1" applyAlignment="1">
      <alignment horizontal="center" vertical="center"/>
    </xf>
    <xf numFmtId="0" fontId="122" fillId="0" borderId="0" xfId="2" applyFont="1" applyAlignment="1">
      <alignment horizontal="center" vertical="center"/>
    </xf>
    <xf numFmtId="0" fontId="168" fillId="2" borderId="0" xfId="5" applyFont="1" applyFill="1" applyAlignment="1">
      <alignment horizontal="center" vertical="center"/>
    </xf>
    <xf numFmtId="0" fontId="51" fillId="39" borderId="31" xfId="2" applyFont="1" applyFill="1" applyBorder="1" applyAlignment="1">
      <alignment horizontal="center" vertical="center" wrapText="1"/>
    </xf>
    <xf numFmtId="0" fontId="51" fillId="39" borderId="44" xfId="2" applyFont="1" applyFill="1" applyBorder="1" applyAlignment="1">
      <alignment horizontal="center" vertical="center" wrapText="1"/>
    </xf>
    <xf numFmtId="0" fontId="51" fillId="39" borderId="45" xfId="2" applyFont="1" applyFill="1" applyBorder="1" applyAlignment="1">
      <alignment horizontal="center" vertical="center" wrapText="1"/>
    </xf>
    <xf numFmtId="0" fontId="169" fillId="41" borderId="36" xfId="2" applyFont="1" applyFill="1" applyBorder="1" applyAlignment="1">
      <alignment horizontal="center" vertical="center" wrapText="1"/>
    </xf>
    <xf numFmtId="0" fontId="169" fillId="41" borderId="37" xfId="2" applyFont="1" applyFill="1" applyBorder="1" applyAlignment="1">
      <alignment horizontal="center" vertical="center" wrapText="1"/>
    </xf>
    <xf numFmtId="0" fontId="169" fillId="41" borderId="141" xfId="2" applyFont="1" applyFill="1" applyBorder="1" applyAlignment="1">
      <alignment horizontal="center" vertical="center" wrapText="1"/>
    </xf>
    <xf numFmtId="0" fontId="169" fillId="41" borderId="142" xfId="2" applyFont="1" applyFill="1" applyBorder="1" applyAlignment="1">
      <alignment horizontal="center" vertical="center" wrapText="1"/>
    </xf>
    <xf numFmtId="0" fontId="126" fillId="41" borderId="37" xfId="2" applyFont="1" applyFill="1" applyBorder="1" applyAlignment="1">
      <alignment horizontal="center" vertical="center" wrapText="1"/>
    </xf>
    <xf numFmtId="0" fontId="126" fillId="41" borderId="38" xfId="2" applyFont="1" applyFill="1" applyBorder="1" applyAlignment="1">
      <alignment horizontal="center" vertical="center" wrapText="1"/>
    </xf>
    <xf numFmtId="0" fontId="51" fillId="40" borderId="126" xfId="2" applyFont="1" applyFill="1" applyBorder="1" applyAlignment="1">
      <alignment horizontal="center" vertical="center" wrapText="1"/>
    </xf>
    <xf numFmtId="0" fontId="51" fillId="40" borderId="130" xfId="2" applyFont="1" applyFill="1" applyBorder="1" applyAlignment="1">
      <alignment horizontal="center" vertical="center" wrapText="1"/>
    </xf>
    <xf numFmtId="0" fontId="51" fillId="40" borderId="131" xfId="2" applyFont="1" applyFill="1" applyBorder="1" applyAlignment="1">
      <alignment horizontal="center" vertical="center" wrapText="1"/>
    </xf>
    <xf numFmtId="0" fontId="51" fillId="39" borderId="172" xfId="2" applyFont="1" applyFill="1" applyBorder="1" applyAlignment="1">
      <alignment horizontal="center" vertical="center" wrapText="1"/>
    </xf>
    <xf numFmtId="0" fontId="51" fillId="39" borderId="173" xfId="2" applyFont="1" applyFill="1" applyBorder="1" applyAlignment="1">
      <alignment horizontal="center" vertical="center" wrapText="1"/>
    </xf>
    <xf numFmtId="0" fontId="51" fillId="39" borderId="174" xfId="2" applyFont="1" applyFill="1" applyBorder="1" applyAlignment="1">
      <alignment horizontal="center" vertical="center" wrapText="1"/>
    </xf>
    <xf numFmtId="0" fontId="51" fillId="39" borderId="143" xfId="2" applyFont="1" applyFill="1" applyBorder="1" applyAlignment="1">
      <alignment horizontal="center" vertical="center" wrapText="1"/>
    </xf>
    <xf numFmtId="0" fontId="126" fillId="0" borderId="0" xfId="0" applyFont="1" applyAlignment="1">
      <alignment horizontal="center"/>
    </xf>
    <xf numFmtId="0" fontId="51" fillId="39" borderId="36" xfId="0" applyFont="1" applyFill="1" applyBorder="1" applyAlignment="1">
      <alignment horizontal="center" vertical="center" wrapText="1"/>
    </xf>
    <xf numFmtId="0" fontId="51" fillId="39" borderId="38" xfId="0" applyFont="1" applyFill="1" applyBorder="1" applyAlignment="1">
      <alignment horizontal="center" vertical="center" wrapText="1"/>
    </xf>
    <xf numFmtId="0" fontId="51" fillId="39" borderId="31" xfId="0" applyFont="1" applyFill="1" applyBorder="1" applyAlignment="1">
      <alignment horizontal="center" vertical="center" wrapText="1"/>
    </xf>
    <xf numFmtId="0" fontId="51" fillId="39" borderId="45" xfId="0" applyFont="1" applyFill="1" applyBorder="1" applyAlignment="1">
      <alignment horizontal="center" vertical="center" wrapText="1"/>
    </xf>
    <xf numFmtId="0" fontId="154" fillId="0" borderId="0" xfId="0" applyFont="1" applyAlignment="1" applyProtection="1">
      <alignment horizontal="center" vertical="center" wrapText="1"/>
      <protection locked="0"/>
    </xf>
    <xf numFmtId="2" fontId="134" fillId="0" borderId="0" xfId="2" applyNumberFormat="1" applyFont="1" applyAlignment="1">
      <alignment horizontal="left" vertical="center" wrapText="1"/>
    </xf>
    <xf numFmtId="0" fontId="160" fillId="0" borderId="0" xfId="2" applyFont="1" applyAlignment="1">
      <alignment horizontal="center" vertical="center"/>
    </xf>
    <xf numFmtId="0" fontId="161" fillId="2" borderId="0" xfId="5" applyFont="1" applyFill="1" applyAlignment="1">
      <alignment horizontal="center" vertical="center"/>
    </xf>
    <xf numFmtId="0" fontId="51" fillId="39" borderId="36" xfId="2" applyFont="1" applyFill="1" applyBorder="1" applyAlignment="1">
      <alignment horizontal="center" vertical="center" wrapText="1"/>
    </xf>
    <xf numFmtId="0" fontId="51" fillId="39" borderId="38" xfId="2" applyFont="1" applyFill="1" applyBorder="1" applyAlignment="1">
      <alignment horizontal="center" vertical="center" wrapText="1"/>
    </xf>
    <xf numFmtId="0" fontId="51" fillId="39" borderId="37" xfId="2" applyFont="1" applyFill="1" applyBorder="1" applyAlignment="1">
      <alignment horizontal="center" vertical="center" wrapText="1"/>
    </xf>
    <xf numFmtId="49" fontId="166" fillId="0" borderId="0" xfId="0" applyNumberFormat="1" applyFont="1" applyAlignment="1">
      <alignment horizontal="left" vertical="center" wrapText="1"/>
    </xf>
    <xf numFmtId="49" fontId="166" fillId="0" borderId="0" xfId="2" applyNumberFormat="1" applyFont="1" applyAlignment="1">
      <alignment horizontal="left" vertical="center" wrapText="1"/>
    </xf>
    <xf numFmtId="2" fontId="51" fillId="0" borderId="0" xfId="2" applyNumberFormat="1" applyFont="1" applyAlignment="1">
      <alignment horizontal="left" vertical="center" wrapText="1"/>
    </xf>
    <xf numFmtId="49" fontId="50" fillId="0" borderId="0" xfId="0" applyNumberFormat="1" applyFont="1" applyAlignment="1">
      <alignment horizontal="left" vertical="center" wrapText="1"/>
    </xf>
    <xf numFmtId="0" fontId="169" fillId="41" borderId="128" xfId="2" applyFont="1" applyFill="1" applyBorder="1" applyAlignment="1">
      <alignment horizontal="center" vertical="center" wrapText="1"/>
    </xf>
    <xf numFmtId="0" fontId="169" fillId="41" borderId="129" xfId="2" applyFont="1" applyFill="1" applyBorder="1" applyAlignment="1">
      <alignment horizontal="center" vertical="center" wrapText="1"/>
    </xf>
    <xf numFmtId="0" fontId="162" fillId="41" borderId="37" xfId="2" applyFont="1" applyFill="1" applyBorder="1" applyAlignment="1">
      <alignment horizontal="center" vertical="center" wrapText="1"/>
    </xf>
    <xf numFmtId="0" fontId="162" fillId="41" borderId="38" xfId="2" applyFont="1" applyFill="1" applyBorder="1" applyAlignment="1">
      <alignment horizontal="center" vertical="center" wrapText="1"/>
    </xf>
    <xf numFmtId="0" fontId="51" fillId="39" borderId="39" xfId="2" applyFont="1" applyFill="1" applyBorder="1" applyAlignment="1">
      <alignment horizontal="center" vertical="center" wrapText="1"/>
    </xf>
    <xf numFmtId="0" fontId="51" fillId="39" borderId="41" xfId="2" applyFont="1" applyFill="1" applyBorder="1" applyAlignment="1">
      <alignment horizontal="center" vertical="center" wrapText="1"/>
    </xf>
    <xf numFmtId="0" fontId="51" fillId="40" borderId="107" xfId="2" applyFont="1" applyFill="1" applyBorder="1" applyAlignment="1">
      <alignment horizontal="center" vertical="center" wrapText="1"/>
    </xf>
    <xf numFmtId="0" fontId="51" fillId="40" borderId="132" xfId="2" applyFont="1" applyFill="1" applyBorder="1" applyAlignment="1">
      <alignment horizontal="center" vertical="center" wrapText="1"/>
    </xf>
    <xf numFmtId="0" fontId="51" fillId="40" borderId="40" xfId="2" applyFont="1" applyFill="1" applyBorder="1" applyAlignment="1">
      <alignment horizontal="center" vertical="center" wrapText="1"/>
    </xf>
    <xf numFmtId="0" fontId="51" fillId="40" borderId="43" xfId="2" applyFont="1" applyFill="1" applyBorder="1" applyAlignment="1">
      <alignment horizontal="center" vertical="center" wrapText="1"/>
    </xf>
    <xf numFmtId="49" fontId="149" fillId="0" borderId="0" xfId="2" applyNumberFormat="1" applyFont="1" applyAlignment="1">
      <alignment horizontal="left" vertical="center" wrapText="1"/>
    </xf>
    <xf numFmtId="0" fontId="51" fillId="39" borderId="199" xfId="2" applyFont="1" applyFill="1" applyBorder="1" applyAlignment="1">
      <alignment horizontal="center" vertical="center" wrapText="1"/>
    </xf>
    <xf numFmtId="0" fontId="51" fillId="39" borderId="124" xfId="2" applyFont="1" applyFill="1" applyBorder="1" applyAlignment="1">
      <alignment horizontal="center" vertical="center" wrapText="1"/>
    </xf>
    <xf numFmtId="0" fontId="166" fillId="0" borderId="0" xfId="0" applyFont="1" applyAlignment="1">
      <alignment horizontal="left" vertical="center" wrapText="1"/>
    </xf>
    <xf numFmtId="0" fontId="39" fillId="0" borderId="13" xfId="2" applyFont="1" applyBorder="1" applyAlignment="1">
      <alignment horizontal="center" vertical="center" wrapText="1"/>
    </xf>
    <xf numFmtId="0" fontId="39" fillId="0" borderId="9" xfId="2" applyFont="1" applyBorder="1" applyAlignment="1">
      <alignment horizontal="center" vertical="center" wrapText="1"/>
    </xf>
    <xf numFmtId="0" fontId="39" fillId="0" borderId="10" xfId="2" applyFont="1" applyBorder="1" applyAlignment="1">
      <alignment horizontal="center" vertical="center" wrapText="1"/>
    </xf>
    <xf numFmtId="2" fontId="28" fillId="0" borderId="0" xfId="2" applyNumberFormat="1" applyFont="1" applyAlignment="1">
      <alignment horizontal="left" vertical="center" wrapText="1"/>
    </xf>
    <xf numFmtId="49" fontId="19" fillId="0" borderId="0" xfId="2" applyNumberFormat="1" applyFont="1" applyAlignment="1">
      <alignment horizontal="left" vertical="center" wrapText="1"/>
    </xf>
    <xf numFmtId="0" fontId="31" fillId="0" borderId="0" xfId="2" applyFont="1" applyAlignment="1">
      <alignment horizontal="center"/>
    </xf>
    <xf numFmtId="0" fontId="17" fillId="0" borderId="0" xfId="2" applyFont="1" applyAlignment="1">
      <alignment horizontal="center" vertical="center"/>
    </xf>
    <xf numFmtId="0" fontId="20" fillId="0" borderId="5" xfId="2" applyFont="1" applyBorder="1" applyAlignment="1">
      <alignment horizontal="center" vertical="center" wrapText="1"/>
    </xf>
    <xf numFmtId="0" fontId="20" fillId="0" borderId="4" xfId="2" applyFont="1" applyBorder="1" applyAlignment="1">
      <alignment horizontal="center" vertical="center" wrapText="1"/>
    </xf>
    <xf numFmtId="0" fontId="20" fillId="0" borderId="3" xfId="2" applyFont="1" applyBorder="1" applyAlignment="1">
      <alignment horizontal="center" vertical="center" wrapText="1"/>
    </xf>
    <xf numFmtId="49" fontId="19" fillId="0" borderId="0" xfId="0" applyNumberFormat="1" applyFont="1" applyAlignment="1">
      <alignment horizontal="left" vertical="center" wrapText="1"/>
    </xf>
    <xf numFmtId="0" fontId="39" fillId="0" borderId="12"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0" xfId="2" applyFont="1" applyAlignment="1">
      <alignment horizontal="center" vertical="center" wrapText="1"/>
    </xf>
    <xf numFmtId="0" fontId="15" fillId="2" borderId="0" xfId="5" applyFont="1" applyFill="1" applyAlignment="1">
      <alignment horizontal="center" vertical="center"/>
    </xf>
    <xf numFmtId="0" fontId="51" fillId="0" borderId="0" xfId="2" applyFont="1" applyAlignment="1">
      <alignment horizontal="center" vertical="center" wrapText="1"/>
    </xf>
    <xf numFmtId="49" fontId="66" fillId="0" borderId="0" xfId="0" applyNumberFormat="1" applyFont="1" applyBorder="1" applyAlignment="1">
      <alignment horizontal="left" vertical="center" wrapText="1"/>
    </xf>
    <xf numFmtId="49" fontId="50" fillId="0" borderId="0" xfId="2" applyNumberFormat="1" applyFont="1" applyAlignment="1">
      <alignment horizontal="left" vertical="center" wrapText="1"/>
    </xf>
    <xf numFmtId="0" fontId="51" fillId="39" borderId="51" xfId="2" applyFont="1" applyFill="1" applyBorder="1" applyAlignment="1">
      <alignment horizontal="center" vertical="center" wrapText="1"/>
    </xf>
    <xf numFmtId="0" fontId="162" fillId="0" borderId="37" xfId="2" applyFont="1" applyBorder="1" applyAlignment="1">
      <alignment horizontal="center" vertical="center" wrapText="1"/>
    </xf>
    <xf numFmtId="0" fontId="51" fillId="39" borderId="128" xfId="2" applyFont="1" applyFill="1" applyBorder="1" applyAlignment="1">
      <alignment horizontal="center" vertical="center" wrapText="1"/>
    </xf>
    <xf numFmtId="0" fontId="51" fillId="39" borderId="144" xfId="2" applyFont="1" applyFill="1" applyBorder="1" applyAlignment="1">
      <alignment horizontal="center" vertical="center" wrapText="1"/>
    </xf>
    <xf numFmtId="0" fontId="160" fillId="0" borderId="0" xfId="2" applyFont="1" applyAlignment="1">
      <alignment horizontal="center" vertical="center" wrapText="1"/>
    </xf>
    <xf numFmtId="0" fontId="51" fillId="40" borderId="149" xfId="2" applyFont="1" applyFill="1" applyBorder="1" applyAlignment="1">
      <alignment horizontal="center" vertical="center" wrapText="1"/>
    </xf>
    <xf numFmtId="0" fontId="51" fillId="40" borderId="127" xfId="2" applyFont="1" applyFill="1" applyBorder="1" applyAlignment="1">
      <alignment horizontal="center" vertical="center" wrapText="1"/>
    </xf>
    <xf numFmtId="0" fontId="51" fillId="40" borderId="129" xfId="2" applyFont="1" applyFill="1" applyBorder="1" applyAlignment="1">
      <alignment horizontal="center" vertical="center" wrapText="1"/>
    </xf>
    <xf numFmtId="0" fontId="51" fillId="39" borderId="129" xfId="2" applyFont="1" applyFill="1" applyBorder="1" applyAlignment="1">
      <alignment horizontal="center" vertical="center" wrapText="1"/>
    </xf>
    <xf numFmtId="0" fontId="173" fillId="40" borderId="150" xfId="2" applyFont="1" applyFill="1" applyBorder="1" applyAlignment="1">
      <alignment horizontal="center" vertical="center" wrapText="1"/>
    </xf>
    <xf numFmtId="0" fontId="173" fillId="40" borderId="130" xfId="2" applyFont="1" applyFill="1" applyBorder="1" applyAlignment="1">
      <alignment horizontal="center" vertical="center" wrapText="1"/>
    </xf>
    <xf numFmtId="0" fontId="173" fillId="40" borderId="131" xfId="2" applyFont="1" applyFill="1" applyBorder="1" applyAlignment="1">
      <alignment horizontal="center" vertical="center" wrapText="1"/>
    </xf>
    <xf numFmtId="0" fontId="175" fillId="0" borderId="0" xfId="2" applyFont="1" applyAlignment="1">
      <alignment horizontal="left" vertical="center" wrapText="1"/>
    </xf>
    <xf numFmtId="0" fontId="51" fillId="40" borderId="0" xfId="2" applyFont="1" applyFill="1" applyAlignment="1">
      <alignment horizontal="center" vertical="center" wrapText="1"/>
    </xf>
    <xf numFmtId="0" fontId="51" fillId="40" borderId="137" xfId="2" applyFont="1" applyFill="1" applyBorder="1" applyAlignment="1">
      <alignment horizontal="center" vertical="center" wrapText="1"/>
    </xf>
    <xf numFmtId="0" fontId="51" fillId="40" borderId="134" xfId="2" applyFont="1" applyFill="1" applyBorder="1" applyAlignment="1">
      <alignment horizontal="center" vertical="center" wrapText="1"/>
    </xf>
    <xf numFmtId="0" fontId="51" fillId="40" borderId="135" xfId="2" applyFont="1" applyFill="1" applyBorder="1" applyAlignment="1">
      <alignment horizontal="center" vertical="center" wrapText="1"/>
    </xf>
    <xf numFmtId="0" fontId="51" fillId="40" borderId="136" xfId="2" applyFont="1" applyFill="1" applyBorder="1" applyAlignment="1">
      <alignment horizontal="center" vertical="center" wrapText="1"/>
    </xf>
    <xf numFmtId="0" fontId="51" fillId="39" borderId="128" xfId="0" applyFont="1" applyFill="1" applyBorder="1" applyAlignment="1">
      <alignment horizontal="center" vertical="center" wrapText="1"/>
    </xf>
    <xf numFmtId="0" fontId="51" fillId="39" borderId="144" xfId="0" applyFont="1" applyFill="1" applyBorder="1" applyAlignment="1">
      <alignment horizontal="center" vertical="center" wrapText="1"/>
    </xf>
    <xf numFmtId="2" fontId="162" fillId="0" borderId="0" xfId="0" applyNumberFormat="1" applyFont="1" applyAlignment="1">
      <alignment horizontal="left" vertical="center" wrapText="1"/>
    </xf>
    <xf numFmtId="0" fontId="148" fillId="0" borderId="0" xfId="0" applyFont="1" applyAlignment="1">
      <alignment horizontal="center"/>
    </xf>
    <xf numFmtId="0" fontId="134" fillId="0" borderId="0" xfId="0" applyFont="1" applyAlignment="1">
      <alignment horizontal="center" vertical="center"/>
    </xf>
    <xf numFmtId="0" fontId="160" fillId="0" borderId="0" xfId="0" applyFont="1" applyAlignment="1">
      <alignment horizontal="center" vertical="center"/>
    </xf>
    <xf numFmtId="0" fontId="51" fillId="39" borderId="44" xfId="0" applyFont="1" applyFill="1" applyBorder="1" applyAlignment="1">
      <alignment horizontal="center" vertical="center" wrapText="1"/>
    </xf>
    <xf numFmtId="0" fontId="51" fillId="39" borderId="126" xfId="0" applyFont="1" applyFill="1" applyBorder="1" applyAlignment="1">
      <alignment horizontal="center" vertical="center" wrapText="1"/>
    </xf>
    <xf numFmtId="0" fontId="51" fillId="39" borderId="130" xfId="0" applyFont="1" applyFill="1" applyBorder="1" applyAlignment="1">
      <alignment horizontal="center" vertical="center" wrapText="1"/>
    </xf>
    <xf numFmtId="0" fontId="51" fillId="39" borderId="131" xfId="0" applyFont="1" applyFill="1" applyBorder="1" applyAlignment="1">
      <alignment horizontal="center" vertical="center" wrapText="1"/>
    </xf>
    <xf numFmtId="0" fontId="51" fillId="39" borderId="39" xfId="0" applyFont="1" applyFill="1" applyBorder="1" applyAlignment="1">
      <alignment horizontal="center" vertical="center" wrapText="1"/>
    </xf>
    <xf numFmtId="0" fontId="51" fillId="39" borderId="40" xfId="0" applyFont="1" applyFill="1" applyBorder="1" applyAlignment="1">
      <alignment horizontal="center" vertical="center" wrapText="1"/>
    </xf>
    <xf numFmtId="0" fontId="134" fillId="0" borderId="0" xfId="0" applyFont="1" applyBorder="1" applyAlignment="1">
      <alignment horizontal="left" vertical="center" wrapText="1"/>
    </xf>
    <xf numFmtId="0" fontId="149" fillId="0" borderId="0" xfId="0" applyFont="1" applyBorder="1" applyAlignment="1">
      <alignment horizontal="left" vertical="center" wrapText="1"/>
    </xf>
    <xf numFmtId="0" fontId="51" fillId="39" borderId="75" xfId="0" applyFont="1" applyFill="1" applyBorder="1" applyAlignment="1">
      <alignment horizontal="center" vertical="center" wrapText="1"/>
    </xf>
    <xf numFmtId="0" fontId="51" fillId="39" borderId="153" xfId="0" applyFont="1" applyFill="1" applyBorder="1" applyAlignment="1">
      <alignment horizontal="center" vertical="center" wrapText="1"/>
    </xf>
    <xf numFmtId="0" fontId="123" fillId="39" borderId="75" xfId="0" applyFont="1" applyFill="1" applyBorder="1" applyAlignment="1">
      <alignment horizontal="center" vertical="center" wrapText="1"/>
    </xf>
    <xf numFmtId="0" fontId="123" fillId="39" borderId="153" xfId="0" applyFont="1" applyFill="1" applyBorder="1" applyAlignment="1">
      <alignment horizontal="center" vertical="center" wrapText="1"/>
    </xf>
    <xf numFmtId="0" fontId="140" fillId="0" borderId="0" xfId="0" applyFont="1" applyBorder="1" applyAlignment="1">
      <alignment horizontal="center" vertical="center"/>
    </xf>
    <xf numFmtId="0" fontId="51" fillId="39" borderId="53" xfId="0" applyFont="1" applyFill="1" applyBorder="1" applyAlignment="1">
      <alignment horizontal="center" vertical="center" wrapText="1"/>
    </xf>
    <xf numFmtId="0" fontId="51" fillId="39" borderId="54" xfId="0" applyFont="1" applyFill="1" applyBorder="1" applyAlignment="1">
      <alignment horizontal="center" vertical="center" wrapText="1"/>
    </xf>
    <xf numFmtId="0" fontId="160" fillId="0" borderId="0" xfId="0" applyFont="1" applyAlignment="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center" vertical="center" wrapText="1"/>
    </xf>
    <xf numFmtId="0" fontId="77" fillId="0" borderId="0" xfId="0" applyFont="1" applyBorder="1" applyAlignment="1">
      <alignment horizontal="center" vertical="center"/>
    </xf>
    <xf numFmtId="0" fontId="63"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51" fillId="39" borderId="53" xfId="2" applyFont="1" applyFill="1" applyBorder="1" applyAlignment="1">
      <alignment horizontal="center" vertical="center" wrapText="1"/>
    </xf>
    <xf numFmtId="0" fontId="50" fillId="39" borderId="54" xfId="2" applyFont="1" applyFill="1" applyBorder="1" applyAlignment="1">
      <alignment horizontal="center" vertical="center" wrapText="1"/>
    </xf>
    <xf numFmtId="0" fontId="123" fillId="39" borderId="55" xfId="2" applyFont="1" applyFill="1" applyBorder="1" applyAlignment="1">
      <alignment horizontal="center" vertical="center" wrapText="1"/>
    </xf>
    <xf numFmtId="0" fontId="123" fillId="39" borderId="56" xfId="2" applyFont="1" applyFill="1" applyBorder="1" applyAlignment="1">
      <alignment horizontal="center" vertical="center" wrapText="1"/>
    </xf>
    <xf numFmtId="0" fontId="123" fillId="39" borderId="75" xfId="2" applyFont="1" applyFill="1" applyBorder="1" applyAlignment="1">
      <alignment horizontal="center" vertical="center" wrapText="1"/>
    </xf>
    <xf numFmtId="0" fontId="123" fillId="39" borderId="157" xfId="2" applyFont="1" applyFill="1" applyBorder="1" applyAlignment="1">
      <alignment horizontal="center" vertical="center" wrapText="1"/>
    </xf>
    <xf numFmtId="0" fontId="51" fillId="39" borderId="63" xfId="0" applyFont="1" applyFill="1" applyBorder="1" applyAlignment="1">
      <alignment horizontal="center" vertical="center" wrapText="1"/>
    </xf>
    <xf numFmtId="0" fontId="51" fillId="39" borderId="162" xfId="0" applyFont="1" applyFill="1" applyBorder="1" applyAlignment="1">
      <alignment horizontal="center" vertical="center" wrapText="1"/>
    </xf>
    <xf numFmtId="0" fontId="51" fillId="39" borderId="157" xfId="0" applyFont="1" applyFill="1" applyBorder="1" applyAlignment="1">
      <alignment horizontal="center" vertical="center" wrapText="1"/>
    </xf>
    <xf numFmtId="0" fontId="51" fillId="39" borderId="55" xfId="0" applyFont="1" applyFill="1" applyBorder="1" applyAlignment="1">
      <alignment horizontal="center" vertical="center" wrapText="1"/>
    </xf>
    <xf numFmtId="0" fontId="51" fillId="39" borderId="56" xfId="0" applyFont="1" applyFill="1" applyBorder="1" applyAlignment="1">
      <alignment horizontal="center" vertical="center" wrapText="1"/>
    </xf>
    <xf numFmtId="0" fontId="51" fillId="39" borderId="158" xfId="0" applyFont="1" applyFill="1" applyBorder="1" applyAlignment="1">
      <alignment horizontal="center" vertical="center" wrapText="1"/>
    </xf>
    <xf numFmtId="0" fontId="51" fillId="39" borderId="159" xfId="0" applyFont="1" applyFill="1" applyBorder="1" applyAlignment="1">
      <alignment horizontal="center" vertical="center" wrapText="1"/>
    </xf>
    <xf numFmtId="0" fontId="51" fillId="39" borderId="137" xfId="0" applyFont="1" applyFill="1" applyBorder="1" applyAlignment="1">
      <alignment horizontal="center" vertical="center" wrapText="1"/>
    </xf>
    <xf numFmtId="0" fontId="51" fillId="39" borderId="161" xfId="0" applyFont="1" applyFill="1" applyBorder="1" applyAlignment="1">
      <alignment horizontal="center" vertical="center" wrapText="1"/>
    </xf>
    <xf numFmtId="0" fontId="51" fillId="39" borderId="59" xfId="0" applyFont="1" applyFill="1" applyBorder="1" applyAlignment="1">
      <alignment horizontal="center" vertical="center" wrapText="1"/>
    </xf>
    <xf numFmtId="0" fontId="51" fillId="39" borderId="57" xfId="0" applyFont="1" applyFill="1" applyBorder="1" applyAlignment="1">
      <alignment horizontal="center" vertical="center" wrapText="1"/>
    </xf>
    <xf numFmtId="0" fontId="150" fillId="0" borderId="53" xfId="0" applyFont="1" applyBorder="1" applyAlignment="1">
      <alignment horizontal="center" vertical="center" wrapText="1"/>
    </xf>
    <xf numFmtId="0" fontId="150" fillId="0" borderId="63" xfId="0" applyFont="1" applyBorder="1" applyAlignment="1">
      <alignment horizontal="center" vertical="center" wrapText="1"/>
    </xf>
    <xf numFmtId="0" fontId="150" fillId="0" borderId="54" xfId="0" applyFont="1" applyBorder="1" applyAlignment="1">
      <alignment horizontal="center" vertical="center" wrapText="1"/>
    </xf>
    <xf numFmtId="0" fontId="162" fillId="0" borderId="61" xfId="0" applyFont="1" applyBorder="1" applyAlignment="1">
      <alignment horizontal="center" vertical="center" wrapText="1"/>
    </xf>
    <xf numFmtId="0" fontId="162" fillId="0" borderId="66" xfId="0" applyFont="1" applyBorder="1" applyAlignment="1">
      <alignment horizontal="center" vertical="center" wrapText="1"/>
    </xf>
    <xf numFmtId="0" fontId="162" fillId="0" borderId="62" xfId="0" applyFont="1" applyBorder="1" applyAlignment="1">
      <alignment horizontal="center" vertical="center" wrapText="1"/>
    </xf>
    <xf numFmtId="0" fontId="76" fillId="0" borderId="0" xfId="0" applyFont="1" applyBorder="1" applyAlignment="1">
      <alignment horizontal="center" vertical="center" wrapText="1"/>
    </xf>
    <xf numFmtId="0" fontId="69" fillId="0" borderId="0" xfId="0" applyFont="1" applyBorder="1" applyAlignment="1">
      <alignment horizontal="center" vertical="center" wrapText="1"/>
    </xf>
    <xf numFmtId="2" fontId="35" fillId="0" borderId="0" xfId="0" applyNumberFormat="1" applyFont="1" applyAlignment="1">
      <alignment horizontal="left" vertical="center" wrapText="1"/>
    </xf>
    <xf numFmtId="0" fontId="28" fillId="0" borderId="0" xfId="0" applyFont="1" applyBorder="1" applyAlignment="1">
      <alignment horizontal="left" vertical="center" wrapText="1"/>
    </xf>
    <xf numFmtId="0" fontId="19" fillId="0" borderId="0" xfId="0" applyFont="1" applyBorder="1" applyAlignment="1">
      <alignment horizontal="left" vertical="center" wrapText="1"/>
    </xf>
    <xf numFmtId="0" fontId="31" fillId="0" borderId="0" xfId="0" applyFont="1" applyAlignment="1">
      <alignment horizontal="center"/>
    </xf>
    <xf numFmtId="0" fontId="17" fillId="0" borderId="0" xfId="0" applyFont="1" applyAlignment="1">
      <alignment horizontal="center" vertical="center"/>
    </xf>
    <xf numFmtId="0" fontId="51" fillId="39" borderId="55" xfId="0" applyFont="1" applyFill="1" applyBorder="1" applyAlignment="1">
      <alignment horizontal="center" vertical="center"/>
    </xf>
    <xf numFmtId="0" fontId="51" fillId="39" borderId="64" xfId="0" applyFont="1" applyFill="1" applyBorder="1" applyAlignment="1">
      <alignment horizontal="center" vertical="center"/>
    </xf>
    <xf numFmtId="0" fontId="51" fillId="39" borderId="56" xfId="0" applyFont="1" applyFill="1" applyBorder="1" applyAlignment="1">
      <alignment horizontal="center" vertical="center"/>
    </xf>
    <xf numFmtId="0" fontId="123" fillId="39" borderId="76" xfId="0" applyFont="1" applyFill="1" applyBorder="1" applyAlignment="1">
      <alignment horizontal="center" vertical="center" wrapText="1"/>
    </xf>
    <xf numFmtId="0" fontId="123" fillId="39" borderId="134" xfId="0" applyFont="1" applyFill="1" applyBorder="1" applyAlignment="1">
      <alignment horizontal="center" vertical="center" wrapText="1"/>
    </xf>
    <xf numFmtId="0" fontId="123" fillId="39" borderId="137" xfId="0" applyFont="1" applyFill="1" applyBorder="1" applyAlignment="1">
      <alignment horizontal="center" vertical="center" wrapText="1"/>
    </xf>
    <xf numFmtId="0" fontId="123" fillId="39" borderId="148" xfId="0" applyFont="1" applyFill="1" applyBorder="1" applyAlignment="1">
      <alignment horizontal="center" vertical="center" wrapText="1"/>
    </xf>
    <xf numFmtId="0" fontId="123" fillId="39" borderId="135" xfId="0" applyFont="1" applyFill="1" applyBorder="1" applyAlignment="1">
      <alignment horizontal="center" vertical="center" wrapText="1"/>
    </xf>
    <xf numFmtId="0" fontId="123" fillId="39" borderId="168" xfId="0" applyFont="1" applyFill="1" applyBorder="1" applyAlignment="1">
      <alignment horizontal="center" vertical="center" wrapText="1"/>
    </xf>
    <xf numFmtId="0" fontId="123" fillId="39" borderId="146" xfId="0" applyFont="1" applyFill="1" applyBorder="1" applyAlignment="1">
      <alignment horizontal="center" vertical="center" wrapText="1"/>
    </xf>
    <xf numFmtId="0" fontId="123" fillId="39" borderId="165" xfId="0" applyFont="1" applyFill="1" applyBorder="1" applyAlignment="1">
      <alignment horizontal="center" vertical="center" wrapText="1"/>
    </xf>
    <xf numFmtId="0" fontId="123" fillId="39" borderId="153" xfId="2" applyFont="1" applyFill="1" applyBorder="1" applyAlignment="1">
      <alignment horizontal="center" vertical="center" wrapText="1"/>
    </xf>
    <xf numFmtId="0" fontId="51" fillId="39" borderId="75" xfId="2" applyFont="1" applyFill="1" applyBorder="1" applyAlignment="1">
      <alignment horizontal="center" vertical="center" wrapText="1"/>
    </xf>
    <xf numFmtId="0" fontId="51" fillId="39" borderId="157" xfId="2" applyFont="1" applyFill="1" applyBorder="1" applyAlignment="1">
      <alignment horizontal="center" vertical="center" wrapText="1"/>
    </xf>
    <xf numFmtId="0" fontId="51" fillId="39" borderId="153" xfId="2" applyFont="1" applyFill="1" applyBorder="1" applyAlignment="1">
      <alignment horizontal="center" vertical="center" wrapText="1"/>
    </xf>
    <xf numFmtId="0" fontId="51" fillId="39" borderId="55" xfId="2" applyFont="1" applyFill="1" applyBorder="1" applyAlignment="1">
      <alignment horizontal="center" vertical="center" wrapText="1"/>
    </xf>
    <xf numFmtId="0" fontId="51" fillId="39" borderId="57" xfId="2" applyFont="1" applyFill="1" applyBorder="1" applyAlignment="1">
      <alignment horizontal="center" vertical="center" wrapText="1"/>
    </xf>
    <xf numFmtId="0" fontId="123" fillId="40" borderId="126" xfId="2" applyFont="1" applyFill="1" applyBorder="1" applyAlignment="1">
      <alignment horizontal="center" vertical="center" wrapText="1"/>
    </xf>
    <xf numFmtId="0" fontId="123" fillId="40" borderId="131" xfId="2" applyFont="1" applyFill="1" applyBorder="1" applyAlignment="1">
      <alignment horizontal="center" vertical="center" wrapText="1"/>
    </xf>
    <xf numFmtId="0" fontId="123" fillId="0" borderId="0" xfId="2" applyFont="1" applyAlignment="1">
      <alignment horizontal="center" vertical="center" wrapText="1"/>
    </xf>
    <xf numFmtId="49" fontId="88" fillId="0" borderId="0" xfId="0" applyNumberFormat="1" applyFont="1" applyBorder="1" applyAlignment="1">
      <alignment horizontal="left" vertical="center" wrapText="1"/>
    </xf>
    <xf numFmtId="49" fontId="88" fillId="0" borderId="0" xfId="2" applyNumberFormat="1" applyFont="1" applyAlignment="1">
      <alignment horizontal="left" vertical="center" wrapText="1"/>
    </xf>
    <xf numFmtId="2" fontId="136" fillId="0" borderId="0" xfId="2" applyNumberFormat="1" applyFont="1" applyAlignment="1">
      <alignment horizontal="left" vertical="center" wrapText="1"/>
    </xf>
    <xf numFmtId="0" fontId="131" fillId="0" borderId="0" xfId="2" applyFont="1" applyAlignment="1">
      <alignment horizontal="center"/>
    </xf>
    <xf numFmtId="0" fontId="133" fillId="0" borderId="0" xfId="2" applyFont="1" applyAlignment="1">
      <alignment horizontal="center" vertical="center"/>
    </xf>
    <xf numFmtId="0" fontId="91" fillId="0" borderId="0" xfId="2" applyFont="1" applyAlignment="1">
      <alignment horizontal="center" vertical="center" wrapText="1"/>
    </xf>
    <xf numFmtId="0" fontId="51" fillId="39" borderId="63" xfId="2" applyFont="1" applyFill="1" applyBorder="1" applyAlignment="1">
      <alignment horizontal="center" vertical="center" wrapText="1"/>
    </xf>
    <xf numFmtId="0" fontId="51" fillId="39" borderId="54" xfId="2" applyFont="1" applyFill="1" applyBorder="1" applyAlignment="1">
      <alignment horizontal="center" vertical="center" wrapText="1"/>
    </xf>
    <xf numFmtId="0" fontId="51" fillId="39" borderId="67" xfId="2" applyFont="1" applyFill="1" applyBorder="1" applyAlignment="1">
      <alignment horizontal="center" vertical="center" wrapText="1"/>
    </xf>
    <xf numFmtId="0" fontId="51" fillId="39" borderId="68" xfId="2" applyFont="1" applyFill="1" applyBorder="1" applyAlignment="1">
      <alignment horizontal="center" vertical="center" wrapText="1"/>
    </xf>
    <xf numFmtId="0" fontId="51" fillId="39" borderId="176" xfId="2" applyFont="1" applyFill="1" applyBorder="1" applyAlignment="1">
      <alignment horizontal="center" vertical="center" wrapText="1"/>
    </xf>
    <xf numFmtId="0" fontId="162" fillId="0" borderId="66" xfId="2" applyFont="1" applyBorder="1" applyAlignment="1">
      <alignment horizontal="center" vertical="center" wrapText="1"/>
    </xf>
    <xf numFmtId="0" fontId="51" fillId="39" borderId="56" xfId="2" applyFont="1" applyFill="1" applyBorder="1" applyAlignment="1">
      <alignment horizontal="center" vertical="center" wrapText="1"/>
    </xf>
    <xf numFmtId="0" fontId="51" fillId="39" borderId="158" xfId="2" applyFont="1" applyFill="1" applyBorder="1" applyAlignment="1">
      <alignment horizontal="center" vertical="center" wrapText="1"/>
    </xf>
    <xf numFmtId="0" fontId="51" fillId="39" borderId="159" xfId="2" applyFont="1" applyFill="1" applyBorder="1" applyAlignment="1">
      <alignment horizontal="center" vertical="center" wrapText="1"/>
    </xf>
    <xf numFmtId="0" fontId="162" fillId="0" borderId="61" xfId="2" applyFont="1" applyBorder="1" applyAlignment="1">
      <alignment horizontal="center" vertical="center" wrapText="1"/>
    </xf>
    <xf numFmtId="0" fontId="162" fillId="0" borderId="62" xfId="2" applyFont="1" applyBorder="1" applyAlignment="1">
      <alignment horizontal="center" vertical="center" wrapText="1"/>
    </xf>
    <xf numFmtId="0" fontId="51" fillId="39" borderId="72" xfId="2" applyFont="1" applyFill="1" applyBorder="1" applyAlignment="1">
      <alignment horizontal="center" vertical="center" wrapText="1"/>
    </xf>
    <xf numFmtId="0" fontId="51" fillId="39" borderId="0" xfId="2" applyFont="1" applyFill="1" applyAlignment="1">
      <alignment horizontal="center" vertical="center" wrapText="1"/>
    </xf>
    <xf numFmtId="0" fontId="51" fillId="39" borderId="149" xfId="2" applyFont="1" applyFill="1" applyBorder="1" applyAlignment="1">
      <alignment horizontal="center" vertical="center" wrapText="1"/>
    </xf>
    <xf numFmtId="0" fontId="51" fillId="39" borderId="127" xfId="2" applyFont="1" applyFill="1" applyBorder="1" applyAlignment="1">
      <alignment horizontal="center" vertical="center" wrapText="1"/>
    </xf>
    <xf numFmtId="0" fontId="51" fillId="39" borderId="161" xfId="2" applyFont="1" applyFill="1" applyBorder="1" applyAlignment="1">
      <alignment horizontal="center" vertical="center" wrapText="1"/>
    </xf>
    <xf numFmtId="0" fontId="51" fillId="39" borderId="177" xfId="2" applyFont="1" applyFill="1" applyBorder="1" applyAlignment="1">
      <alignment horizontal="center" vertical="center" wrapText="1"/>
    </xf>
    <xf numFmtId="0" fontId="173" fillId="40" borderId="162" xfId="2" applyFont="1" applyFill="1" applyBorder="1" applyAlignment="1">
      <alignment horizontal="center" vertical="center" wrapText="1"/>
    </xf>
    <xf numFmtId="0" fontId="173" fillId="40" borderId="157" xfId="2" applyFont="1" applyFill="1" applyBorder="1" applyAlignment="1">
      <alignment horizontal="center" vertical="center" wrapText="1"/>
    </xf>
    <xf numFmtId="0" fontId="173" fillId="40" borderId="153" xfId="2" applyFont="1" applyFill="1" applyBorder="1" applyAlignment="1">
      <alignment horizontal="center" vertical="center" wrapText="1"/>
    </xf>
    <xf numFmtId="0" fontId="51" fillId="39" borderId="148" xfId="2" applyFont="1" applyFill="1" applyBorder="1" applyAlignment="1">
      <alignment horizontal="center" vertical="center" wrapText="1"/>
    </xf>
    <xf numFmtId="0" fontId="51" fillId="39" borderId="149" xfId="0" applyFont="1" applyFill="1" applyBorder="1" applyAlignment="1">
      <alignment horizontal="center" vertical="center" wrapText="1"/>
    </xf>
    <xf numFmtId="0" fontId="51" fillId="39" borderId="60" xfId="0" applyFont="1" applyFill="1" applyBorder="1" applyAlignment="1">
      <alignment horizontal="center" vertical="center" wrapText="1"/>
    </xf>
    <xf numFmtId="0" fontId="91" fillId="0" borderId="61" xfId="0" applyFont="1" applyBorder="1" applyAlignment="1">
      <alignment horizontal="center" vertical="center" wrapText="1"/>
    </xf>
    <xf numFmtId="0" fontId="91" fillId="0" borderId="66" xfId="0" applyFont="1" applyBorder="1" applyAlignment="1">
      <alignment horizontal="center" vertical="center" wrapText="1"/>
    </xf>
    <xf numFmtId="0" fontId="91" fillId="0" borderId="62" xfId="0" applyFont="1" applyBorder="1" applyAlignment="1">
      <alignment horizontal="center" vertical="center" wrapText="1"/>
    </xf>
    <xf numFmtId="2" fontId="163" fillId="0" borderId="0" xfId="0" applyNumberFormat="1" applyFont="1" applyAlignment="1">
      <alignment horizontal="left" vertical="center" wrapText="1"/>
    </xf>
    <xf numFmtId="0" fontId="17" fillId="0" borderId="0" xfId="2" applyFont="1" applyAlignment="1">
      <alignment horizontal="center" vertical="center" wrapText="1"/>
    </xf>
    <xf numFmtId="2" fontId="134" fillId="0" borderId="0" xfId="0" applyNumberFormat="1" applyFont="1" applyAlignment="1">
      <alignment horizontal="left" vertical="center" wrapText="1"/>
    </xf>
    <xf numFmtId="0" fontId="140" fillId="0" borderId="0" xfId="2" applyFont="1" applyAlignment="1">
      <alignment horizontal="center" vertical="center"/>
    </xf>
    <xf numFmtId="3" fontId="51" fillId="39" borderId="75" xfId="3" applyNumberFormat="1" applyFont="1" applyFill="1" applyBorder="1" applyAlignment="1">
      <alignment horizontal="center" vertical="center" wrapText="1"/>
    </xf>
    <xf numFmtId="3" fontId="51" fillId="39" borderId="76" xfId="3" applyNumberFormat="1" applyFont="1" applyFill="1" applyBorder="1" applyAlignment="1">
      <alignment horizontal="center" vertical="center" wrapText="1"/>
    </xf>
    <xf numFmtId="3" fontId="51" fillId="39" borderId="71" xfId="3" applyNumberFormat="1" applyFont="1" applyFill="1" applyBorder="1" applyAlignment="1">
      <alignment horizontal="center" vertical="center" wrapText="1"/>
    </xf>
    <xf numFmtId="3" fontId="51" fillId="39" borderId="55" xfId="3" applyNumberFormat="1" applyFont="1" applyFill="1" applyBorder="1" applyAlignment="1">
      <alignment horizontal="center" vertical="center" wrapText="1"/>
    </xf>
    <xf numFmtId="3" fontId="51" fillId="39" borderId="64" xfId="3" applyNumberFormat="1" applyFont="1" applyFill="1" applyBorder="1" applyAlignment="1">
      <alignment horizontal="center" vertical="center" wrapText="1"/>
    </xf>
    <xf numFmtId="3" fontId="51" fillId="39" borderId="56" xfId="3" applyNumberFormat="1" applyFont="1" applyFill="1" applyBorder="1" applyAlignment="1">
      <alignment horizontal="center" vertical="center" wrapText="1"/>
    </xf>
    <xf numFmtId="3" fontId="51" fillId="39" borderId="158" xfId="3" applyNumberFormat="1" applyFont="1" applyFill="1" applyBorder="1" applyAlignment="1">
      <alignment horizontal="center" vertical="center" wrapText="1"/>
    </xf>
    <xf numFmtId="3" fontId="51" fillId="39" borderId="129" xfId="3" applyNumberFormat="1" applyFont="1" applyFill="1" applyBorder="1" applyAlignment="1">
      <alignment horizontal="center" vertical="center" wrapText="1"/>
    </xf>
    <xf numFmtId="3" fontId="51" fillId="39" borderId="159" xfId="3" applyNumberFormat="1" applyFont="1" applyFill="1" applyBorder="1" applyAlignment="1">
      <alignment horizontal="center" vertical="center" wrapText="1"/>
    </xf>
    <xf numFmtId="3" fontId="51" fillId="39" borderId="148" xfId="3" applyNumberFormat="1" applyFont="1" applyFill="1" applyBorder="1" applyAlignment="1">
      <alignment horizontal="center" vertical="center" wrapText="1"/>
    </xf>
    <xf numFmtId="0" fontId="50" fillId="2" borderId="0" xfId="0" applyFont="1" applyFill="1" applyAlignment="1">
      <alignment horizontal="left" wrapText="1"/>
    </xf>
    <xf numFmtId="0" fontId="51" fillId="39" borderId="76" xfId="2" applyFont="1" applyFill="1" applyBorder="1" applyAlignment="1">
      <alignment horizontal="center" vertical="center" wrapText="1"/>
    </xf>
    <xf numFmtId="0" fontId="51" fillId="39" borderId="164" xfId="2" applyFont="1" applyFill="1" applyBorder="1" applyAlignment="1">
      <alignment horizontal="center" vertical="center" wrapText="1"/>
    </xf>
    <xf numFmtId="0" fontId="51" fillId="39" borderId="168" xfId="2" applyFont="1" applyFill="1" applyBorder="1" applyAlignment="1">
      <alignment horizontal="center" vertical="center" wrapText="1"/>
    </xf>
    <xf numFmtId="2" fontId="148" fillId="0" borderId="117" xfId="2" applyNumberFormat="1" applyFont="1" applyBorder="1" applyAlignment="1">
      <alignment horizontal="left" vertical="center" wrapText="1"/>
    </xf>
    <xf numFmtId="0" fontId="123" fillId="39" borderId="137" xfId="2" applyFont="1" applyFill="1" applyBorder="1" applyAlignment="1">
      <alignment horizontal="center" vertical="center" wrapText="1"/>
    </xf>
    <xf numFmtId="0" fontId="123" fillId="39" borderId="161" xfId="2" applyFont="1" applyFill="1" applyBorder="1" applyAlignment="1">
      <alignment horizontal="center" vertical="center" wrapText="1"/>
    </xf>
    <xf numFmtId="2" fontId="148" fillId="0" borderId="0" xfId="2" applyNumberFormat="1" applyFont="1" applyAlignment="1">
      <alignment horizontal="left" vertical="center" wrapText="1"/>
    </xf>
    <xf numFmtId="0" fontId="149" fillId="2" borderId="0" xfId="0" applyFont="1" applyFill="1" applyAlignment="1">
      <alignment horizontal="left" wrapText="1"/>
    </xf>
    <xf numFmtId="3" fontId="51" fillId="39" borderId="178" xfId="3" applyNumberFormat="1" applyFont="1" applyFill="1" applyBorder="1" applyAlignment="1">
      <alignment horizontal="center" vertical="center" wrapText="1"/>
    </xf>
    <xf numFmtId="3" fontId="51" fillId="39" borderId="149" xfId="3" applyNumberFormat="1" applyFont="1" applyFill="1" applyBorder="1" applyAlignment="1">
      <alignment horizontal="center" vertical="center" wrapText="1"/>
    </xf>
    <xf numFmtId="0" fontId="51" fillId="40" borderId="75" xfId="2" applyFont="1" applyFill="1" applyBorder="1" applyAlignment="1">
      <alignment horizontal="center" vertical="center" wrapText="1"/>
    </xf>
    <xf numFmtId="0" fontId="51" fillId="40" borderId="157" xfId="2" applyFont="1" applyFill="1" applyBorder="1" applyAlignment="1">
      <alignment horizontal="center" vertical="center" wrapText="1"/>
    </xf>
    <xf numFmtId="0" fontId="51" fillId="40" borderId="153" xfId="2" applyFont="1" applyFill="1" applyBorder="1" applyAlignment="1">
      <alignment horizontal="center" vertical="center" wrapText="1"/>
    </xf>
    <xf numFmtId="0" fontId="123" fillId="39" borderId="59" xfId="2" applyFont="1" applyFill="1" applyBorder="1" applyAlignment="1">
      <alignment horizontal="center" vertical="center" wrapText="1"/>
    </xf>
    <xf numFmtId="0" fontId="123" fillId="39" borderId="186" xfId="2" applyFont="1" applyFill="1" applyBorder="1" applyAlignment="1">
      <alignment horizontal="center" vertical="center" wrapText="1"/>
    </xf>
    <xf numFmtId="0" fontId="123" fillId="39" borderId="158" xfId="2" applyFont="1" applyFill="1" applyBorder="1" applyAlignment="1">
      <alignment horizontal="center" vertical="center" wrapText="1"/>
    </xf>
    <xf numFmtId="0" fontId="123" fillId="39" borderId="129" xfId="2" applyFont="1" applyFill="1" applyBorder="1" applyAlignment="1">
      <alignment horizontal="center" vertical="center" wrapText="1"/>
    </xf>
    <xf numFmtId="3" fontId="51" fillId="39" borderId="190" xfId="16" applyNumberFormat="1" applyFont="1" applyFill="1" applyBorder="1" applyAlignment="1">
      <alignment horizontal="center" vertical="center" wrapText="1"/>
    </xf>
    <xf numFmtId="3" fontId="51" fillId="39" borderId="191" xfId="16" applyNumberFormat="1" applyFont="1" applyFill="1" applyBorder="1" applyAlignment="1">
      <alignment horizontal="center" vertical="center" wrapText="1"/>
    </xf>
    <xf numFmtId="3" fontId="51" fillId="39" borderId="75" xfId="16" applyNumberFormat="1" applyFont="1" applyFill="1" applyBorder="1" applyAlignment="1">
      <alignment horizontal="center" vertical="center" wrapText="1"/>
    </xf>
    <xf numFmtId="3" fontId="51" fillId="39" borderId="157" xfId="16" applyNumberFormat="1" applyFont="1" applyFill="1" applyBorder="1" applyAlignment="1">
      <alignment horizontal="center" vertical="center" wrapText="1"/>
    </xf>
    <xf numFmtId="3" fontId="51" fillId="39" borderId="153" xfId="16" applyNumberFormat="1" applyFont="1" applyFill="1" applyBorder="1" applyAlignment="1">
      <alignment horizontal="center" vertical="center" wrapText="1"/>
    </xf>
    <xf numFmtId="0" fontId="51" fillId="39" borderId="187" xfId="16" applyFont="1" applyFill="1" applyBorder="1" applyAlignment="1">
      <alignment horizontal="center" vertical="center"/>
    </xf>
    <xf numFmtId="0" fontId="51" fillId="39" borderId="77" xfId="16" applyFont="1" applyFill="1" applyBorder="1" applyAlignment="1">
      <alignment horizontal="center" vertical="center"/>
    </xf>
    <xf numFmtId="3" fontId="51" fillId="39" borderId="17" xfId="16" applyNumberFormat="1" applyFont="1" applyFill="1" applyBorder="1" applyAlignment="1">
      <alignment horizontal="center" vertical="center" wrapText="1"/>
    </xf>
    <xf numFmtId="3" fontId="51" fillId="39" borderId="16" xfId="16" applyNumberFormat="1" applyFont="1" applyFill="1" applyBorder="1" applyAlignment="1">
      <alignment horizontal="center" vertical="center" wrapText="1"/>
    </xf>
    <xf numFmtId="3" fontId="51" fillId="39" borderId="192" xfId="16" applyNumberFormat="1" applyFont="1" applyFill="1" applyBorder="1" applyAlignment="1">
      <alignment horizontal="center" vertical="center" wrapText="1"/>
    </xf>
    <xf numFmtId="3" fontId="51" fillId="39" borderId="188" xfId="16" applyNumberFormat="1" applyFont="1" applyFill="1" applyBorder="1" applyAlignment="1">
      <alignment horizontal="center" vertical="center" wrapText="1"/>
    </xf>
    <xf numFmtId="3" fontId="51" fillId="39" borderId="189" xfId="16" applyNumberFormat="1" applyFont="1" applyFill="1" applyBorder="1" applyAlignment="1">
      <alignment horizontal="center" vertical="center" wrapText="1"/>
    </xf>
    <xf numFmtId="0" fontId="148" fillId="4" borderId="0" xfId="16" applyFont="1" applyFill="1" applyAlignment="1">
      <alignment horizontal="center"/>
    </xf>
    <xf numFmtId="0" fontId="160" fillId="4" borderId="0" xfId="16" applyFont="1" applyFill="1" applyAlignment="1">
      <alignment horizontal="center" vertical="center" wrapText="1"/>
    </xf>
    <xf numFmtId="0" fontId="161" fillId="0" borderId="0" xfId="5" applyFont="1" applyAlignment="1">
      <alignment horizontal="center" vertical="center"/>
    </xf>
    <xf numFmtId="0" fontId="66" fillId="0" borderId="0" xfId="16" applyFont="1" applyBorder="1" applyAlignment="1">
      <alignment horizontal="center"/>
    </xf>
    <xf numFmtId="0" fontId="66" fillId="4" borderId="0" xfId="16" applyFont="1" applyFill="1" applyBorder="1" applyAlignment="1">
      <alignment horizontal="center"/>
    </xf>
    <xf numFmtId="0" fontId="66" fillId="4" borderId="0" xfId="16" applyFont="1" applyFill="1" applyBorder="1" applyAlignment="1">
      <alignment horizontal="center" vertical="center"/>
    </xf>
    <xf numFmtId="0" fontId="66" fillId="0" borderId="0" xfId="16" applyFont="1" applyBorder="1" applyAlignment="1">
      <alignment horizontal="center" vertical="center"/>
    </xf>
    <xf numFmtId="0" fontId="161" fillId="0" borderId="0" xfId="0" applyFont="1" applyAlignment="1" applyProtection="1">
      <alignment horizontal="center" vertical="center" wrapText="1"/>
      <protection locked="0"/>
    </xf>
    <xf numFmtId="0" fontId="50" fillId="4" borderId="0" xfId="0" applyFont="1" applyFill="1" applyBorder="1" applyAlignment="1">
      <alignment horizontal="center"/>
    </xf>
    <xf numFmtId="2" fontId="192" fillId="0" borderId="0" xfId="2" applyNumberFormat="1" applyFont="1" applyAlignment="1">
      <alignment horizontal="left" vertical="center" wrapText="1"/>
    </xf>
    <xf numFmtId="0" fontId="192" fillId="0" borderId="0" xfId="2" applyFont="1" applyAlignment="1">
      <alignment horizontal="center"/>
    </xf>
    <xf numFmtId="0" fontId="130" fillId="0" borderId="0" xfId="2" applyFont="1" applyAlignment="1">
      <alignment horizontal="center" vertical="center"/>
    </xf>
    <xf numFmtId="3" fontId="206" fillId="39" borderId="73" xfId="3" applyNumberFormat="1" applyFont="1" applyFill="1" applyBorder="1" applyAlignment="1">
      <alignment horizontal="center" vertical="center" wrapText="1"/>
    </xf>
    <xf numFmtId="3" fontId="206" fillId="39" borderId="74" xfId="3" applyNumberFormat="1" applyFont="1" applyFill="1" applyBorder="1" applyAlignment="1">
      <alignment horizontal="center" vertical="center" wrapText="1"/>
    </xf>
    <xf numFmtId="3" fontId="51" fillId="39" borderId="73" xfId="3" applyNumberFormat="1" applyFont="1" applyFill="1" applyBorder="1" applyAlignment="1">
      <alignment horizontal="center" vertical="center" wrapText="1"/>
    </xf>
    <xf numFmtId="3" fontId="51" fillId="39" borderId="74" xfId="3" applyNumberFormat="1" applyFont="1" applyFill="1" applyBorder="1" applyAlignment="1">
      <alignment horizontal="center" vertical="center" wrapText="1"/>
    </xf>
    <xf numFmtId="0" fontId="51" fillId="38" borderId="75" xfId="0" applyFont="1" applyFill="1" applyBorder="1" applyAlignment="1">
      <alignment horizontal="center" vertical="center"/>
    </xf>
    <xf numFmtId="0" fontId="51" fillId="38" borderId="157" xfId="0" applyFont="1" applyFill="1" applyBorder="1" applyAlignment="1">
      <alignment horizontal="center" vertical="center"/>
    </xf>
    <xf numFmtId="0" fontId="51" fillId="38" borderId="153" xfId="0" applyFont="1" applyFill="1" applyBorder="1" applyAlignment="1">
      <alignment horizontal="center" vertical="center"/>
    </xf>
    <xf numFmtId="0" fontId="175" fillId="0" borderId="0" xfId="0" applyFont="1" applyAlignment="1">
      <alignment horizontal="left" vertical="top" wrapText="1"/>
    </xf>
    <xf numFmtId="0" fontId="51" fillId="39" borderId="187" xfId="0" applyFont="1" applyFill="1" applyBorder="1" applyAlignment="1">
      <alignment horizontal="center" vertical="center" wrapText="1"/>
    </xf>
    <xf numFmtId="0" fontId="51" fillId="39" borderId="77" xfId="0" applyFont="1" applyFill="1" applyBorder="1" applyAlignment="1">
      <alignment horizontal="center" vertical="center" wrapText="1"/>
    </xf>
    <xf numFmtId="0" fontId="51" fillId="39" borderId="157" xfId="0" applyFont="1" applyFill="1" applyBorder="1" applyAlignment="1">
      <alignment horizontal="center" wrapText="1"/>
    </xf>
    <xf numFmtId="0" fontId="51" fillId="39" borderId="162" xfId="0" applyFont="1" applyFill="1" applyBorder="1" applyAlignment="1">
      <alignment horizontal="center" wrapText="1"/>
    </xf>
    <xf numFmtId="0" fontId="51" fillId="39" borderId="194" xfId="0" applyFont="1" applyFill="1" applyBorder="1" applyAlignment="1">
      <alignment horizontal="center" wrapText="1"/>
    </xf>
    <xf numFmtId="0" fontId="51" fillId="39" borderId="178" xfId="0" applyFont="1" applyFill="1" applyBorder="1" applyAlignment="1">
      <alignment horizontal="center" wrapText="1"/>
    </xf>
    <xf numFmtId="0" fontId="51" fillId="39" borderId="56" xfId="0" applyFont="1" applyFill="1" applyBorder="1" applyAlignment="1">
      <alignment horizontal="center" wrapText="1"/>
    </xf>
    <xf numFmtId="0" fontId="166" fillId="0" borderId="0" xfId="2" applyFont="1" applyAlignment="1">
      <alignment horizontal="left" vertical="center" wrapText="1"/>
    </xf>
    <xf numFmtId="0" fontId="200" fillId="0" borderId="0" xfId="2" applyFont="1" applyAlignment="1">
      <alignment horizontal="center" vertical="center" wrapText="1"/>
    </xf>
    <xf numFmtId="0" fontId="166" fillId="0" borderId="61" xfId="2" applyFont="1" applyBorder="1" applyAlignment="1">
      <alignment horizontal="center" vertical="center" wrapText="1"/>
    </xf>
    <xf numFmtId="0" fontId="166" fillId="0" borderId="66" xfId="2"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175" fillId="0" borderId="0" xfId="3" applyFont="1" applyAlignment="1">
      <alignment horizontal="left" wrapText="1"/>
    </xf>
    <xf numFmtId="0" fontId="160" fillId="0" borderId="0" xfId="3" applyFont="1" applyAlignment="1">
      <alignment horizontal="center" vertical="center" wrapText="1"/>
    </xf>
    <xf numFmtId="0" fontId="161" fillId="0" borderId="0" xfId="3" applyFont="1" applyAlignment="1" applyProtection="1">
      <alignment horizontal="center" vertical="center" wrapText="1"/>
      <protection locked="0"/>
    </xf>
    <xf numFmtId="0" fontId="51" fillId="39" borderId="55" xfId="3" applyFont="1" applyFill="1" applyBorder="1" applyAlignment="1">
      <alignment horizontal="center" vertical="center" wrapText="1"/>
    </xf>
    <xf numFmtId="0" fontId="51" fillId="39" borderId="59" xfId="3" applyFont="1" applyFill="1" applyBorder="1" applyAlignment="1">
      <alignment horizontal="center" vertical="center" wrapText="1"/>
    </xf>
    <xf numFmtId="0" fontId="51" fillId="39" borderId="57" xfId="3" applyFont="1" applyFill="1" applyBorder="1" applyAlignment="1">
      <alignment horizontal="center" vertical="center" wrapText="1"/>
    </xf>
    <xf numFmtId="0" fontId="51" fillId="39" borderId="200" xfId="3" applyFont="1" applyFill="1" applyBorder="1" applyAlignment="1">
      <alignment horizontal="center" vertical="center" wrapText="1"/>
    </xf>
    <xf numFmtId="0" fontId="51" fillId="39" borderId="201" xfId="3" applyFont="1" applyFill="1" applyBorder="1" applyAlignment="1">
      <alignment horizontal="center" vertical="center" wrapText="1"/>
    </xf>
    <xf numFmtId="0" fontId="51" fillId="39" borderId="179" xfId="3" applyFont="1" applyFill="1" applyBorder="1" applyAlignment="1">
      <alignment horizontal="center" vertical="center" wrapText="1"/>
    </xf>
    <xf numFmtId="0" fontId="123" fillId="40" borderId="154" xfId="3" applyFont="1" applyFill="1" applyBorder="1" applyAlignment="1">
      <alignment horizontal="center" vertical="center" wrapText="1"/>
    </xf>
    <xf numFmtId="0" fontId="123" fillId="40" borderId="71" xfId="3" applyFont="1" applyFill="1" applyBorder="1" applyAlignment="1">
      <alignment horizontal="center" vertical="center" wrapText="1"/>
    </xf>
    <xf numFmtId="0" fontId="123" fillId="40" borderId="202" xfId="3" applyFont="1" applyFill="1" applyBorder="1" applyAlignment="1">
      <alignment horizontal="center" vertical="center" wrapText="1"/>
    </xf>
    <xf numFmtId="0" fontId="123" fillId="40" borderId="75" xfId="3" applyFont="1" applyFill="1" applyBorder="1" applyAlignment="1">
      <alignment horizontal="center" vertical="center" wrapText="1"/>
    </xf>
    <xf numFmtId="0" fontId="123" fillId="40" borderId="160" xfId="3" applyFont="1" applyFill="1" applyBorder="1" applyAlignment="1">
      <alignment horizontal="center" vertical="center" wrapText="1"/>
    </xf>
    <xf numFmtId="0" fontId="123" fillId="40" borderId="203" xfId="3" applyFont="1" applyFill="1" applyBorder="1" applyAlignment="1">
      <alignment horizontal="center" vertical="center" wrapText="1"/>
    </xf>
    <xf numFmtId="0" fontId="123" fillId="40" borderId="171" xfId="3" applyFont="1" applyFill="1" applyBorder="1" applyAlignment="1">
      <alignment horizontal="center" vertical="center" wrapText="1"/>
    </xf>
    <xf numFmtId="0" fontId="123" fillId="40" borderId="59" xfId="3" applyFont="1" applyFill="1" applyBorder="1" applyAlignment="1">
      <alignment horizontal="center" vertical="center" wrapText="1"/>
    </xf>
    <xf numFmtId="0" fontId="51" fillId="39" borderId="187" xfId="3" applyFont="1" applyFill="1" applyBorder="1" applyAlignment="1">
      <alignment horizontal="center" vertical="center" wrapText="1"/>
    </xf>
    <xf numFmtId="0" fontId="51" fillId="39" borderId="204" xfId="3" applyFont="1" applyFill="1" applyBorder="1" applyAlignment="1">
      <alignment horizontal="center" vertical="center" wrapText="1"/>
    </xf>
    <xf numFmtId="0" fontId="51" fillId="39" borderId="205" xfId="3" applyFont="1" applyFill="1" applyBorder="1" applyAlignment="1">
      <alignment horizontal="center" vertical="center" wrapText="1"/>
    </xf>
    <xf numFmtId="0" fontId="51" fillId="39" borderId="53" xfId="3" applyFont="1" applyFill="1" applyBorder="1" applyAlignment="1">
      <alignment horizontal="center" vertical="center" wrapText="1"/>
    </xf>
    <xf numFmtId="0" fontId="51" fillId="39" borderId="63" xfId="3" applyFont="1" applyFill="1" applyBorder="1" applyAlignment="1">
      <alignment horizontal="center" vertical="center" wrapText="1"/>
    </xf>
    <xf numFmtId="0" fontId="51" fillId="39" borderId="56" xfId="3" applyFont="1" applyFill="1" applyBorder="1" applyAlignment="1">
      <alignment horizontal="center" vertical="center" wrapText="1"/>
    </xf>
    <xf numFmtId="0" fontId="51" fillId="39" borderId="60" xfId="3" applyFont="1" applyFill="1" applyBorder="1" applyAlignment="1">
      <alignment horizontal="center" vertical="center" wrapText="1"/>
    </xf>
    <xf numFmtId="0" fontId="51" fillId="39" borderId="158" xfId="3" applyFont="1" applyFill="1" applyBorder="1" applyAlignment="1">
      <alignment horizontal="center" vertical="center" wrapText="1"/>
    </xf>
    <xf numFmtId="0" fontId="51" fillId="39" borderId="159" xfId="3" applyFont="1" applyFill="1" applyBorder="1" applyAlignment="1">
      <alignment horizontal="center" vertical="center" wrapText="1"/>
    </xf>
    <xf numFmtId="0" fontId="51" fillId="39" borderId="64" xfId="3" applyFont="1" applyFill="1" applyBorder="1" applyAlignment="1">
      <alignment horizontal="center" vertical="center" wrapText="1"/>
    </xf>
    <xf numFmtId="0" fontId="51" fillId="39" borderId="0" xfId="3" applyFont="1" applyFill="1" applyAlignment="1">
      <alignment horizontal="center" vertical="center" wrapText="1"/>
    </xf>
    <xf numFmtId="0" fontId="58" fillId="4" borderId="0" xfId="0" applyFont="1" applyFill="1" applyBorder="1" applyAlignment="1">
      <alignment horizontal="center"/>
    </xf>
    <xf numFmtId="0" fontId="175" fillId="0" borderId="0" xfId="16" applyFont="1" applyAlignment="1">
      <alignment horizontal="left" vertical="top" wrapText="1"/>
    </xf>
    <xf numFmtId="0" fontId="148" fillId="0" borderId="0" xfId="16" applyFont="1" applyAlignment="1">
      <alignment horizontal="center"/>
    </xf>
    <xf numFmtId="0" fontId="51" fillId="39" borderId="53" xfId="16" applyFont="1" applyFill="1" applyBorder="1" applyAlignment="1">
      <alignment horizontal="center" vertical="center" wrapText="1"/>
    </xf>
    <xf numFmtId="0" fontId="51" fillId="39" borderId="63" xfId="16" applyFont="1" applyFill="1" applyBorder="1" applyAlignment="1">
      <alignment horizontal="center" vertical="center" wrapText="1"/>
    </xf>
    <xf numFmtId="0" fontId="51" fillId="39" borderId="54" xfId="16" applyFont="1" applyFill="1" applyBorder="1" applyAlignment="1">
      <alignment horizontal="center" vertical="center" wrapText="1"/>
    </xf>
    <xf numFmtId="0" fontId="51" fillId="39" borderId="55" xfId="16" applyFont="1" applyFill="1" applyBorder="1" applyAlignment="1">
      <alignment horizontal="center" vertical="center" wrapText="1"/>
    </xf>
    <xf numFmtId="0" fontId="51" fillId="39" borderId="56" xfId="16" applyFont="1" applyFill="1" applyBorder="1" applyAlignment="1">
      <alignment horizontal="center" vertical="center" wrapText="1"/>
    </xf>
    <xf numFmtId="0" fontId="51" fillId="39" borderId="59" xfId="16" applyFont="1" applyFill="1" applyBorder="1" applyAlignment="1">
      <alignment horizontal="center" vertical="center" wrapText="1"/>
    </xf>
    <xf numFmtId="0" fontId="51" fillId="39" borderId="60" xfId="16" applyFont="1" applyFill="1" applyBorder="1" applyAlignment="1">
      <alignment horizontal="center" vertical="center" wrapText="1"/>
    </xf>
    <xf numFmtId="0" fontId="51" fillId="39" borderId="64" xfId="16" applyFont="1" applyFill="1" applyBorder="1" applyAlignment="1">
      <alignment horizontal="center" vertical="center" wrapText="1"/>
    </xf>
    <xf numFmtId="0" fontId="51" fillId="39" borderId="0" xfId="16" applyFont="1" applyFill="1" applyBorder="1" applyAlignment="1">
      <alignment horizontal="center" vertical="center" wrapText="1"/>
    </xf>
    <xf numFmtId="0" fontId="51" fillId="39" borderId="158" xfId="16" applyFont="1" applyFill="1" applyBorder="1" applyAlignment="1">
      <alignment horizontal="center" vertical="center" wrapText="1"/>
    </xf>
    <xf numFmtId="0" fontId="51" fillId="39" borderId="129" xfId="16" applyFont="1" applyFill="1" applyBorder="1" applyAlignment="1">
      <alignment horizontal="center" vertical="center" wrapText="1"/>
    </xf>
    <xf numFmtId="0" fontId="51" fillId="39" borderId="52" xfId="3" applyFont="1" applyFill="1" applyBorder="1" applyAlignment="1">
      <alignment horizontal="center" vertical="center" wrapText="1"/>
    </xf>
    <xf numFmtId="0" fontId="51" fillId="39" borderId="61" xfId="3" applyFont="1" applyFill="1" applyBorder="1" applyAlignment="1">
      <alignment horizontal="center" vertical="center" wrapText="1"/>
    </xf>
    <xf numFmtId="0" fontId="51" fillId="39" borderId="73" xfId="3" applyFont="1" applyFill="1" applyBorder="1" applyAlignment="1">
      <alignment horizontal="center" vertical="center" wrapText="1"/>
    </xf>
    <xf numFmtId="0" fontId="51" fillId="39" borderId="75" xfId="3" applyFont="1" applyFill="1" applyBorder="1" applyAlignment="1">
      <alignment horizontal="center" vertical="center" wrapText="1"/>
    </xf>
    <xf numFmtId="0" fontId="51" fillId="39" borderId="193" xfId="3" applyFont="1" applyFill="1" applyBorder="1" applyAlignment="1">
      <alignment horizontal="center" vertical="center" wrapText="1"/>
    </xf>
    <xf numFmtId="0" fontId="51" fillId="39" borderId="167" xfId="3" applyFont="1" applyFill="1" applyBorder="1" applyAlignment="1">
      <alignment horizontal="center" vertical="center" wrapText="1"/>
    </xf>
    <xf numFmtId="0" fontId="51" fillId="39" borderId="169" xfId="3" applyFont="1" applyFill="1" applyBorder="1" applyAlignment="1">
      <alignment horizontal="center" vertical="center" wrapText="1"/>
    </xf>
    <xf numFmtId="0" fontId="51" fillId="39" borderId="165" xfId="3" applyFont="1" applyFill="1" applyBorder="1" applyAlignment="1">
      <alignment horizontal="center" vertical="center" wrapText="1"/>
    </xf>
    <xf numFmtId="0" fontId="51" fillId="39" borderId="206" xfId="3" applyFont="1" applyFill="1" applyBorder="1" applyAlignment="1">
      <alignment horizontal="center" vertical="center" wrapText="1"/>
    </xf>
    <xf numFmtId="0" fontId="160" fillId="0" borderId="0" xfId="16" applyFont="1" applyAlignment="1">
      <alignment horizontal="center" vertical="center" wrapText="1"/>
    </xf>
  </cellXfs>
  <cellStyles count="233">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60% - Énfasis1" xfId="42" builtinId="32" customBuiltin="1"/>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2" xfId="46" builtinId="36" customBuiltin="1"/>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3" xfId="50" builtinId="40" customBuiltin="1"/>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4" xfId="54" builtinId="44" customBuiltin="1"/>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5" xfId="58" builtinId="48" customBuiltin="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6" xfId="62" builtinId="52" customBuiltin="1"/>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1345413</c:v>
                </c:pt>
                <c:pt idx="1">
                  <c:v>815743</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19.946841646247769</c:v>
                </c:pt>
                <c:pt idx="1">
                  <c:v>25.040216506746912</c:v>
                </c:pt>
                <c:pt idx="2">
                  <c:v>18.688972024187667</c:v>
                </c:pt>
                <c:pt idx="3">
                  <c:v>19.581835555353322</c:v>
                </c:pt>
                <c:pt idx="4">
                  <c:v>29.314206575820268</c:v>
                </c:pt>
                <c:pt idx="5">
                  <c:v>23.05751550138978</c:v>
                </c:pt>
                <c:pt idx="6">
                  <c:v>22.540491612795542</c:v>
                </c:pt>
                <c:pt idx="7">
                  <c:v>24.496412162510971</c:v>
                </c:pt>
                <c:pt idx="8">
                  <c:v>14.192540273536659</c:v>
                </c:pt>
                <c:pt idx="9">
                  <c:v>24.101510561937037</c:v>
                </c:pt>
                <c:pt idx="10">
                  <c:v>23.404778204925659</c:v>
                </c:pt>
                <c:pt idx="11">
                  <c:v>30.506343984962406</c:v>
                </c:pt>
                <c:pt idx="12">
                  <c:v>25.148431038298895</c:v>
                </c:pt>
                <c:pt idx="13">
                  <c:v>25.458138395797793</c:v>
                </c:pt>
                <c:pt idx="14">
                  <c:v>15.561236566775552</c:v>
                </c:pt>
                <c:pt idx="15">
                  <c:v>16.981485422430303</c:v>
                </c:pt>
                <c:pt idx="16">
                  <c:v>16.888135593220341</c:v>
                </c:pt>
                <c:pt idx="17">
                  <c:v>23.247163846010785</c:v>
                </c:pt>
                <c:pt idx="18" formatCode="General">
                  <c:v>21.318305994072311</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35.701752564475271</c:v>
                </c:pt>
                <c:pt idx="1">
                  <c:v>30.310944567459643</c:v>
                </c:pt>
                <c:pt idx="2">
                  <c:v>26.112326768781912</c:v>
                </c:pt>
                <c:pt idx="3">
                  <c:v>26.04313600582427</c:v>
                </c:pt>
                <c:pt idx="4">
                  <c:v>31.254808760921229</c:v>
                </c:pt>
                <c:pt idx="5">
                  <c:v>33.953388924524269</c:v>
                </c:pt>
                <c:pt idx="6">
                  <c:v>26.588689952687563</c:v>
                </c:pt>
                <c:pt idx="7">
                  <c:v>27.08481751071189</c:v>
                </c:pt>
                <c:pt idx="8">
                  <c:v>28.976340996442708</c:v>
                </c:pt>
                <c:pt idx="9">
                  <c:v>32.126683261854062</c:v>
                </c:pt>
                <c:pt idx="10">
                  <c:v>24.061298646584866</c:v>
                </c:pt>
                <c:pt idx="11">
                  <c:v>31.590695488721803</c:v>
                </c:pt>
                <c:pt idx="12">
                  <c:v>29.335176505764444</c:v>
                </c:pt>
                <c:pt idx="13">
                  <c:v>32.763017886398565</c:v>
                </c:pt>
                <c:pt idx="14">
                  <c:v>29.97206836150168</c:v>
                </c:pt>
                <c:pt idx="15">
                  <c:v>23.046605660778891</c:v>
                </c:pt>
                <c:pt idx="16">
                  <c:v>29.803389830508475</c:v>
                </c:pt>
                <c:pt idx="17">
                  <c:v>27.43165333829273</c:v>
                </c:pt>
                <c:pt idx="18" formatCode="General">
                  <c:v>30.122971148791883</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24.975341583952822</c:v>
                </c:pt>
                <c:pt idx="1">
                  <c:v>29.697761123412629</c:v>
                </c:pt>
                <c:pt idx="2">
                  <c:v>33.693324862944401</c:v>
                </c:pt>
                <c:pt idx="3">
                  <c:v>35.261864676707468</c:v>
                </c:pt>
                <c:pt idx="4">
                  <c:v>28.043838801785011</c:v>
                </c:pt>
                <c:pt idx="5">
                  <c:v>22.531537310241607</c:v>
                </c:pt>
                <c:pt idx="6">
                  <c:v>31.705109357847636</c:v>
                </c:pt>
                <c:pt idx="7">
                  <c:v>30.679882298280937</c:v>
                </c:pt>
                <c:pt idx="8">
                  <c:v>33.189286337762539</c:v>
                </c:pt>
                <c:pt idx="9">
                  <c:v>29.521438782753002</c:v>
                </c:pt>
                <c:pt idx="10">
                  <c:v>24.870539084031105</c:v>
                </c:pt>
                <c:pt idx="11">
                  <c:v>29.937734962406015</c:v>
                </c:pt>
                <c:pt idx="12">
                  <c:v>24.224256097418913</c:v>
                </c:pt>
                <c:pt idx="13">
                  <c:v>28.611481750468695</c:v>
                </c:pt>
                <c:pt idx="14">
                  <c:v>32.665814514983666</c:v>
                </c:pt>
                <c:pt idx="15">
                  <c:v>32.435837412215363</c:v>
                </c:pt>
                <c:pt idx="16">
                  <c:v>24.759322033898304</c:v>
                </c:pt>
                <c:pt idx="17">
                  <c:v>23.414543425702064</c:v>
                </c:pt>
                <c:pt idx="18" formatCode="General">
                  <c:v>28.943849838481604</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19.376064205324141</c:v>
                </c:pt>
                <c:pt idx="1">
                  <c:v>14.951077802380818</c:v>
                </c:pt>
                <c:pt idx="2">
                  <c:v>21.50537634408602</c:v>
                </c:pt>
                <c:pt idx="3">
                  <c:v>19.113163762114937</c:v>
                </c:pt>
                <c:pt idx="4">
                  <c:v>11.38714586147349</c:v>
                </c:pt>
                <c:pt idx="5">
                  <c:v>20.457558263844344</c:v>
                </c:pt>
                <c:pt idx="6">
                  <c:v>19.165709076669255</c:v>
                </c:pt>
                <c:pt idx="7">
                  <c:v>17.738888028496206</c:v>
                </c:pt>
                <c:pt idx="8">
                  <c:v>23.641832392258095</c:v>
                </c:pt>
                <c:pt idx="9">
                  <c:v>14.250367393455898</c:v>
                </c:pt>
                <c:pt idx="10">
                  <c:v>27.66338406445837</c:v>
                </c:pt>
                <c:pt idx="11">
                  <c:v>7.9652255639097742</c:v>
                </c:pt>
                <c:pt idx="12">
                  <c:v>21.292136358517748</c:v>
                </c:pt>
                <c:pt idx="13">
                  <c:v>13.167361967334944</c:v>
                </c:pt>
                <c:pt idx="14">
                  <c:v>21.800880556739099</c:v>
                </c:pt>
                <c:pt idx="15">
                  <c:v>27.536071504575443</c:v>
                </c:pt>
                <c:pt idx="16">
                  <c:v>28.54915254237288</c:v>
                </c:pt>
                <c:pt idx="17">
                  <c:v>25.906639389994421</c:v>
                </c:pt>
                <c:pt idx="18" formatCode="General">
                  <c:v>19.614873018654201</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24.740595270672699</c:v>
                </c:pt>
                <c:pt idx="1">
                  <c:v>29.442132668728721</c:v>
                </c:pt>
                <c:pt idx="2">
                  <c:v>23.809238332184286</c:v>
                </c:pt>
                <c:pt idx="3">
                  <c:v>24.208927516665259</c:v>
                </c:pt>
                <c:pt idx="4">
                  <c:v>33.081212495417446</c:v>
                </c:pt>
                <c:pt idx="5">
                  <c:v>28.98768883393366</c:v>
                </c:pt>
                <c:pt idx="6">
                  <c:v>27.884813926523609</c:v>
                </c:pt>
                <c:pt idx="7">
                  <c:v>29.778848808896253</c:v>
                </c:pt>
                <c:pt idx="8">
                  <c:v>18.58680049322934</c:v>
                </c:pt>
                <c:pt idx="9">
                  <c:v>28.106838279442027</c:v>
                </c:pt>
                <c:pt idx="10">
                  <c:v>32.355367889730147</c:v>
                </c:pt>
                <c:pt idx="11">
                  <c:v>33.146540719938727</c:v>
                </c:pt>
                <c:pt idx="12">
                  <c:v>31.951611789199482</c:v>
                </c:pt>
                <c:pt idx="13">
                  <c:v>29.318628309116725</c:v>
                </c:pt>
                <c:pt idx="14">
                  <c:v>19.899503571861</c:v>
                </c:pt>
                <c:pt idx="15">
                  <c:v>23.434398017080362</c:v>
                </c:pt>
                <c:pt idx="16">
                  <c:v>23.636018597589903</c:v>
                </c:pt>
                <c:pt idx="17">
                  <c:v>31.375502008032129</c:v>
                </c:pt>
                <c:pt idx="18" formatCode="General">
                  <c:v>26.520211878273759</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44.281827986414051</c:v>
                </c:pt>
                <c:pt idx="1">
                  <c:v>35.639422328044681</c:v>
                </c:pt>
                <c:pt idx="2">
                  <c:v>33.266388897215315</c:v>
                </c:pt>
                <c:pt idx="3">
                  <c:v>32.197001659494276</c:v>
                </c:pt>
                <c:pt idx="4">
                  <c:v>35.271190692110288</c:v>
                </c:pt>
                <c:pt idx="5">
                  <c:v>42.685877103381536</c:v>
                </c:pt>
                <c:pt idx="6">
                  <c:v>32.892835019615937</c:v>
                </c:pt>
                <c:pt idx="7">
                  <c:v>32.925421090945605</c:v>
                </c:pt>
                <c:pt idx="8">
                  <c:v>37.947926075566031</c:v>
                </c:pt>
                <c:pt idx="9">
                  <c:v>37.46568035954742</c:v>
                </c:pt>
                <c:pt idx="10">
                  <c:v>33.262958648806055</c:v>
                </c:pt>
                <c:pt idx="11">
                  <c:v>34.32473832014297</c:v>
                </c:pt>
                <c:pt idx="12">
                  <c:v>37.270960166556485</c:v>
                </c:pt>
                <c:pt idx="13">
                  <c:v>37.731224835152013</c:v>
                </c:pt>
                <c:pt idx="14">
                  <c:v>38.327884731807728</c:v>
                </c:pt>
                <c:pt idx="15">
                  <c:v>31.804245421546629</c:v>
                </c:pt>
                <c:pt idx="16">
                  <c:v>41.711737356485436</c:v>
                </c:pt>
                <c:pt idx="17">
                  <c:v>37.023092369477915</c:v>
                </c:pt>
                <c:pt idx="18" formatCode="General">
                  <c:v>37.473314131583358</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30.977576742913254</c:v>
                </c:pt>
                <c:pt idx="1">
                  <c:v>34.918445003226594</c:v>
                </c:pt>
                <c:pt idx="2">
                  <c:v>42.924372770600399</c:v>
                </c:pt>
                <c:pt idx="3">
                  <c:v>43.594070823840461</c:v>
                </c:pt>
                <c:pt idx="4">
                  <c:v>31.647596812472262</c:v>
                </c:pt>
                <c:pt idx="5">
                  <c:v>28.3264340626848</c:v>
                </c:pt>
                <c:pt idx="6">
                  <c:v>39.22235105386045</c:v>
                </c:pt>
                <c:pt idx="7">
                  <c:v>37.295730100158146</c:v>
                </c:pt>
                <c:pt idx="8">
                  <c:v>43.465273431204629</c:v>
                </c:pt>
                <c:pt idx="9">
                  <c:v>34.427481361010557</c:v>
                </c:pt>
                <c:pt idx="10">
                  <c:v>34.381673461463791</c:v>
                </c:pt>
                <c:pt idx="11">
                  <c:v>32.528720959918303</c:v>
                </c:pt>
                <c:pt idx="12">
                  <c:v>30.777428044244033</c:v>
                </c:pt>
                <c:pt idx="13">
                  <c:v>32.950146855731262</c:v>
                </c:pt>
                <c:pt idx="14">
                  <c:v>41.772611696331275</c:v>
                </c:pt>
                <c:pt idx="15">
                  <c:v>44.761356561373006</c:v>
                </c:pt>
                <c:pt idx="16">
                  <c:v>34.652244045924661</c:v>
                </c:pt>
                <c:pt idx="17">
                  <c:v>31.60140562248996</c:v>
                </c:pt>
                <c:pt idx="18" formatCode="General">
                  <c:v>36.006473990142887</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extLst>
              <c:ext xmlns:c16="http://schemas.microsoft.com/office/drawing/2014/chart" uri="{C3380CC4-5D6E-409C-BE32-E72D297353CC}">
                <c16:uniqueId val="{00000001-6474-47AB-A379-7E4F9BF1F0D4}"/>
              </c:ext>
            </c:extLst>
          </c:dPt>
          <c:dPt>
            <c:idx val="9"/>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Castilla y León</c:v>
                </c:pt>
                <c:pt idx="1">
                  <c:v>Andalucía</c:v>
                </c:pt>
                <c:pt idx="2">
                  <c:v>Extremadura</c:v>
                </c:pt>
                <c:pt idx="3">
                  <c:v>Balears, Illes</c:v>
                </c:pt>
                <c:pt idx="4">
                  <c:v>País Vasco</c:v>
                </c:pt>
                <c:pt idx="5">
                  <c:v>Rioja, La</c:v>
                </c:pt>
                <c:pt idx="6">
                  <c:v>Castilla - La Mancha</c:v>
                </c:pt>
                <c:pt idx="7">
                  <c:v>Cataluña</c:v>
                </c:pt>
                <c:pt idx="8">
                  <c:v>Madrid, Comunidad de</c:v>
                </c:pt>
                <c:pt idx="9">
                  <c:v>TOTAL</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'32dictcasaadpot'!$R$11:$R$29</c:f>
              <c:numCache>
                <c:formatCode>#,##0.00</c:formatCode>
                <c:ptCount val="19"/>
                <c:pt idx="0">
                  <c:v>38.024669057249497</c:v>
                </c:pt>
                <c:pt idx="1">
                  <c:v>37.982453286484258</c:v>
                </c:pt>
                <c:pt idx="2">
                  <c:v>37.84252376492158</c:v>
                </c:pt>
                <c:pt idx="3">
                  <c:v>35.889019530994837</c:v>
                </c:pt>
                <c:pt idx="4">
                  <c:v>35.773558475569835</c:v>
                </c:pt>
                <c:pt idx="5">
                  <c:v>34.994899048613256</c:v>
                </c:pt>
                <c:pt idx="6">
                  <c:v>34.337464724818126</c:v>
                </c:pt>
                <c:pt idx="7">
                  <c:v>33.581994162461186</c:v>
                </c:pt>
                <c:pt idx="8">
                  <c:v>32.07712150785278</c:v>
                </c:pt>
                <c:pt idx="9">
                  <c:v>32.023091695050539</c:v>
                </c:pt>
                <c:pt idx="10">
                  <c:v>31.022900668659826</c:v>
                </c:pt>
                <c:pt idx="11">
                  <c:v>30.495650248005397</c:v>
                </c:pt>
                <c:pt idx="12">
                  <c:v>28.326891220320267</c:v>
                </c:pt>
                <c:pt idx="13">
                  <c:v>26.64123272060645</c:v>
                </c:pt>
                <c:pt idx="14">
                  <c:v>25.965261643987166</c:v>
                </c:pt>
                <c:pt idx="15">
                  <c:v>23.403722978382707</c:v>
                </c:pt>
                <c:pt idx="16">
                  <c:v>23.115329181736602</c:v>
                </c:pt>
                <c:pt idx="17">
                  <c:v>23.065880543450398</c:v>
                </c:pt>
                <c:pt idx="18">
                  <c:v>18.127106967393782</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8FEB-42E3-A6CB-DB2C56CB0F04}"/>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Castilla - La Mancha</c:v>
                </c:pt>
                <c:pt idx="4">
                  <c:v>Rioja, La</c:v>
                </c:pt>
                <c:pt idx="5">
                  <c:v>Andalucía</c:v>
                </c:pt>
                <c:pt idx="6">
                  <c:v>Cataluña</c:v>
                </c:pt>
                <c:pt idx="7">
                  <c:v>Asturias, Principado de</c:v>
                </c:pt>
                <c:pt idx="8">
                  <c:v>TOTAL</c:v>
                </c:pt>
                <c:pt idx="9">
                  <c:v>Cantabria</c:v>
                </c:pt>
                <c:pt idx="10">
                  <c:v>Aragón</c:v>
                </c:pt>
                <c:pt idx="11">
                  <c:v>Comunitat Valenciana</c:v>
                </c:pt>
                <c:pt idx="12">
                  <c:v>Murcia, Región de</c:v>
                </c:pt>
                <c:pt idx="13">
                  <c:v>Madrid, Comunidad de</c:v>
                </c:pt>
                <c:pt idx="14">
                  <c:v>Balears, Illes</c:v>
                </c:pt>
                <c:pt idx="15">
                  <c:v>Ceuta y Melilla</c:v>
                </c:pt>
                <c:pt idx="16">
                  <c:v>Galicia</c:v>
                </c:pt>
                <c:pt idx="17">
                  <c:v>Navarra, Comunidad Foral de</c:v>
                </c:pt>
                <c:pt idx="18">
                  <c:v>Canarias</c:v>
                </c:pt>
              </c:strCache>
            </c:strRef>
          </c:cat>
          <c:val>
            <c:numRef>
              <c:f>'34bdictcasaad'!$AF$11:$AF$29</c:f>
              <c:numCache>
                <c:formatCode>0.00</c:formatCode>
                <c:ptCount val="19"/>
                <c:pt idx="0">
                  <c:v>6.5349164723961</c:v>
                </c:pt>
                <c:pt idx="1">
                  <c:v>5.4032700183817601</c:v>
                </c:pt>
                <c:pt idx="2">
                  <c:v>5.3004960515308834</c:v>
                </c:pt>
                <c:pt idx="3">
                  <c:v>4.6473610014174076</c:v>
                </c:pt>
                <c:pt idx="4">
                  <c:v>4.5767371432472181</c:v>
                </c:pt>
                <c:pt idx="5">
                  <c:v>4.4880871681251495</c:v>
                </c:pt>
                <c:pt idx="6">
                  <c:v>4.421977172001438</c:v>
                </c:pt>
                <c:pt idx="7">
                  <c:v>4.224499532831044</c:v>
                </c:pt>
                <c:pt idx="8">
                  <c:v>4.213517290636541</c:v>
                </c:pt>
                <c:pt idx="9">
                  <c:v>3.9744249957935849</c:v>
                </c:pt>
                <c:pt idx="10">
                  <c:v>3.939419468884036</c:v>
                </c:pt>
                <c:pt idx="11">
                  <c:v>3.8353244079257007</c:v>
                </c:pt>
                <c:pt idx="12">
                  <c:v>3.8156412483920779</c:v>
                </c:pt>
                <c:pt idx="13">
                  <c:v>3.7475354352353345</c:v>
                </c:pt>
                <c:pt idx="14">
                  <c:v>3.6328442044257985</c:v>
                </c:pt>
                <c:pt idx="15">
                  <c:v>3.1902459283870774</c:v>
                </c:pt>
                <c:pt idx="16">
                  <c:v>3.1532652891876194</c:v>
                </c:pt>
                <c:pt idx="17">
                  <c:v>3.1425787206819855</c:v>
                </c:pt>
                <c:pt idx="18">
                  <c:v>2.6428638563842286</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Extremadura</c:v>
                </c:pt>
                <c:pt idx="4">
                  <c:v>Murcia, Región de</c:v>
                </c:pt>
                <c:pt idx="5">
                  <c:v>Andalucía</c:v>
                </c:pt>
                <c:pt idx="6">
                  <c:v>Cantabria</c:v>
                </c:pt>
                <c:pt idx="7">
                  <c:v>TOTAL</c:v>
                </c:pt>
                <c:pt idx="8">
                  <c:v>Cataluña</c:v>
                </c:pt>
                <c:pt idx="9">
                  <c:v>Rioja, La</c:v>
                </c:pt>
                <c:pt idx="10">
                  <c:v>Castilla - La Mancha</c:v>
                </c:pt>
                <c:pt idx="11">
                  <c:v>Asturias, Principado de</c:v>
                </c:pt>
                <c:pt idx="12">
                  <c:v>Comunitat Valenciana</c:v>
                </c:pt>
                <c:pt idx="13">
                  <c:v>Galicia</c:v>
                </c:pt>
                <c:pt idx="14">
                  <c:v>Balears, Illes</c:v>
                </c:pt>
                <c:pt idx="15">
                  <c:v>Canarias</c:v>
                </c:pt>
                <c:pt idx="16">
                  <c:v>Madrid, Comunidad de</c:v>
                </c:pt>
                <c:pt idx="17">
                  <c:v>Aragón</c:v>
                </c:pt>
                <c:pt idx="18">
                  <c:v>Navarra, Comunidad Foral de</c:v>
                </c:pt>
              </c:strCache>
            </c:strRef>
          </c:cat>
          <c:val>
            <c:numRef>
              <c:f>'34bdictcasaad'!$AL$11:$AL$29</c:f>
              <c:numCache>
                <c:formatCode>0.00</c:formatCode>
                <c:ptCount val="19"/>
                <c:pt idx="0">
                  <c:v>1.9481002305004089</c:v>
                </c:pt>
                <c:pt idx="1">
                  <c:v>1.8183930030694706</c:v>
                </c:pt>
                <c:pt idx="2">
                  <c:v>1.8173342303033209</c:v>
                </c:pt>
                <c:pt idx="3">
                  <c:v>1.6136372186267882</c:v>
                </c:pt>
                <c:pt idx="4">
                  <c:v>1.6058839526393274</c:v>
                </c:pt>
                <c:pt idx="5">
                  <c:v>1.6053061904557613</c:v>
                </c:pt>
                <c:pt idx="6">
                  <c:v>1.4390934089122063</c:v>
                </c:pt>
                <c:pt idx="7">
                  <c:v>1.3843318531621194</c:v>
                </c:pt>
                <c:pt idx="8">
                  <c:v>1.3819830187645963</c:v>
                </c:pt>
                <c:pt idx="9">
                  <c:v>1.349855811757986</c:v>
                </c:pt>
                <c:pt idx="10">
                  <c:v>1.3420057750126515</c:v>
                </c:pt>
                <c:pt idx="11">
                  <c:v>1.3401474875664552</c:v>
                </c:pt>
                <c:pt idx="12">
                  <c:v>1.2873918027875138</c:v>
                </c:pt>
                <c:pt idx="13">
                  <c:v>1.2599639493279957</c:v>
                </c:pt>
                <c:pt idx="14">
                  <c:v>1.2405970385620397</c:v>
                </c:pt>
                <c:pt idx="15">
                  <c:v>1.1930123095437153</c:v>
                </c:pt>
                <c:pt idx="16">
                  <c:v>1.0773963872111807</c:v>
                </c:pt>
                <c:pt idx="17">
                  <c:v>0.9937380235750628</c:v>
                </c:pt>
                <c:pt idx="18">
                  <c:v>0.95694764185435022</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Murcia, Región de</c:v>
                </c:pt>
                <c:pt idx="3">
                  <c:v>Cataluña</c:v>
                </c:pt>
                <c:pt idx="4">
                  <c:v>Balears, Illes</c:v>
                </c:pt>
                <c:pt idx="5">
                  <c:v>Castilla - La Mancha</c:v>
                </c:pt>
                <c:pt idx="6">
                  <c:v>Castilla y León</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Canarias</c:v>
                </c:pt>
                <c:pt idx="17">
                  <c:v>Navarra, Comunidad Foral de</c:v>
                </c:pt>
                <c:pt idx="18">
                  <c:v>Galicia</c:v>
                </c:pt>
              </c:strCache>
            </c:strRef>
          </c:cat>
          <c:val>
            <c:numRef>
              <c:f>'34bdictcasaad'!$AR$11:$AR$29</c:f>
              <c:numCache>
                <c:formatCode>0.00</c:formatCode>
                <c:ptCount val="19"/>
                <c:pt idx="0">
                  <c:v>7.8573167613623971</c:v>
                </c:pt>
                <c:pt idx="1">
                  <c:v>7.7483334181466592</c:v>
                </c:pt>
                <c:pt idx="2">
                  <c:v>7.2796472601237223</c:v>
                </c:pt>
                <c:pt idx="3">
                  <c:v>7.274075478220146</c:v>
                </c:pt>
                <c:pt idx="4">
                  <c:v>6.9622405397317664</c:v>
                </c:pt>
                <c:pt idx="5">
                  <c:v>6.9443733313828035</c:v>
                </c:pt>
                <c:pt idx="6">
                  <c:v>6.7989394331236213</c:v>
                </c:pt>
                <c:pt idx="7">
                  <c:v>6.5571411174705796</c:v>
                </c:pt>
                <c:pt idx="8">
                  <c:v>6.2742942187425266</c:v>
                </c:pt>
                <c:pt idx="9">
                  <c:v>6.1297084418471703</c:v>
                </c:pt>
                <c:pt idx="10">
                  <c:v>5.7795056235837095</c:v>
                </c:pt>
                <c:pt idx="11">
                  <c:v>5.6924885737134501</c:v>
                </c:pt>
                <c:pt idx="12">
                  <c:v>5.6317426104918109</c:v>
                </c:pt>
                <c:pt idx="13">
                  <c:v>5.1038514795630547</c:v>
                </c:pt>
                <c:pt idx="14">
                  <c:v>5.0847541954197411</c:v>
                </c:pt>
                <c:pt idx="15">
                  <c:v>4.8186163938497195</c:v>
                </c:pt>
                <c:pt idx="16">
                  <c:v>4.3768847185544795</c:v>
                </c:pt>
                <c:pt idx="17">
                  <c:v>4.0428844606526715</c:v>
                </c:pt>
                <c:pt idx="18">
                  <c:v>3.1549848253007466</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Extremadura</c:v>
                </c:pt>
                <c:pt idx="3">
                  <c:v>Castilla - La Mancha</c:v>
                </c:pt>
                <c:pt idx="4">
                  <c:v>Cataluña</c:v>
                </c:pt>
                <c:pt idx="5">
                  <c:v>Balears, Illes</c:v>
                </c:pt>
                <c:pt idx="6">
                  <c:v>País Vasco</c:v>
                </c:pt>
                <c:pt idx="7">
                  <c:v>Madrid, Comunidad de</c:v>
                </c:pt>
                <c:pt idx="8">
                  <c:v>Rioja, La</c:v>
                </c:pt>
                <c:pt idx="9">
                  <c:v>TOTAL</c:v>
                </c:pt>
                <c:pt idx="10">
                  <c:v>Comunitat Valenciana</c:v>
                </c:pt>
                <c:pt idx="11">
                  <c:v>Murcia, Región de</c:v>
                </c:pt>
                <c:pt idx="12">
                  <c:v>Aragón</c:v>
                </c:pt>
                <c:pt idx="13">
                  <c:v>Ceuta y Melilla</c:v>
                </c:pt>
                <c:pt idx="14">
                  <c:v>Cantabria</c:v>
                </c:pt>
                <c:pt idx="15">
                  <c:v>Navarra, Comunidad Foral de</c:v>
                </c:pt>
                <c:pt idx="16">
                  <c:v>Asturias, Principado de</c:v>
                </c:pt>
                <c:pt idx="17">
                  <c:v>Canarias</c:v>
                </c:pt>
                <c:pt idx="18">
                  <c:v>Galicia</c:v>
                </c:pt>
              </c:strCache>
            </c:strRef>
          </c:cat>
          <c:val>
            <c:numRef>
              <c:f>'34bdictcasaad'!$AX$11:$AX$29</c:f>
              <c:numCache>
                <c:formatCode>0.00</c:formatCode>
                <c:ptCount val="19"/>
                <c:pt idx="0">
                  <c:v>44.064030911474504</c:v>
                </c:pt>
                <c:pt idx="1">
                  <c:v>43.259359992797727</c:v>
                </c:pt>
                <c:pt idx="2">
                  <c:v>43.100781560108956</c:v>
                </c:pt>
                <c:pt idx="3">
                  <c:v>42.23165351205288</c:v>
                </c:pt>
                <c:pt idx="4">
                  <c:v>40.414052531424815</c:v>
                </c:pt>
                <c:pt idx="5">
                  <c:v>40.310180780209322</c:v>
                </c:pt>
                <c:pt idx="6">
                  <c:v>39.60409745293466</c:v>
                </c:pt>
                <c:pt idx="7">
                  <c:v>39.113448374974716</c:v>
                </c:pt>
                <c:pt idx="8">
                  <c:v>38.799818840579711</c:v>
                </c:pt>
                <c:pt idx="9">
                  <c:v>37.149660115033704</c:v>
                </c:pt>
                <c:pt idx="10">
                  <c:v>35.378672269022573</c:v>
                </c:pt>
                <c:pt idx="11">
                  <c:v>35.182094826739963</c:v>
                </c:pt>
                <c:pt idx="12">
                  <c:v>33.565487158666208</c:v>
                </c:pt>
                <c:pt idx="13">
                  <c:v>31.462060456508329</c:v>
                </c:pt>
                <c:pt idx="14">
                  <c:v>29.327892226756479</c:v>
                </c:pt>
                <c:pt idx="15">
                  <c:v>29.081106984545347</c:v>
                </c:pt>
                <c:pt idx="16">
                  <c:v>27.915320706137582</c:v>
                </c:pt>
                <c:pt idx="17">
                  <c:v>24.482078598003536</c:v>
                </c:pt>
                <c:pt idx="18">
                  <c:v>19.052886685863388</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'35ResolGraAltaBaj'!$AA$11:$AA$55</c:f>
              <c:numCache>
                <c:formatCode>m/d/yyyy</c:formatCode>
                <c:ptCount val="4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numCache>
            </c:numRef>
          </c:cat>
          <c:val>
            <c:numRef>
              <c:f>'35ResolGraAltaBaj'!$AB$11:$AB$55</c:f>
              <c:numCache>
                <c:formatCode>0</c:formatCode>
                <c:ptCount val="45"/>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'35ResolGraAltaBaj'!$AA$11:$AA$55</c:f>
              <c:numCache>
                <c:formatCode>m/d/yyyy</c:formatCode>
                <c:ptCount val="4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numCache>
            </c:numRef>
          </c:cat>
          <c:val>
            <c:numRef>
              <c:f>'35ResolGraAltaBaj'!$AC$11:$AC$55</c:f>
              <c:numCache>
                <c:formatCode>0</c:formatCode>
                <c:ptCount val="45"/>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5331</c:v>
                </c:pt>
                <c:pt idx="1">
                  <c:v>132870</c:v>
                </c:pt>
                <c:pt idx="2">
                  <c:v>68821</c:v>
                </c:pt>
                <c:pt idx="3">
                  <c:v>83228</c:v>
                </c:pt>
                <c:pt idx="4">
                  <c:v>92524</c:v>
                </c:pt>
                <c:pt idx="5">
                  <c:v>148776</c:v>
                </c:pt>
                <c:pt idx="6">
                  <c:v>427651</c:v>
                </c:pt>
                <c:pt idx="7">
                  <c:v>1066884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421232</c:v>
                </c:pt>
                <c:pt idx="1">
                  <c:v>57826</c:v>
                </c:pt>
                <c:pt idx="2">
                  <c:v>51212</c:v>
                </c:pt>
                <c:pt idx="3">
                  <c:v>46224</c:v>
                </c:pt>
                <c:pt idx="4">
                  <c:v>75587</c:v>
                </c:pt>
                <c:pt idx="5">
                  <c:v>23597</c:v>
                </c:pt>
                <c:pt idx="6">
                  <c:v>160569</c:v>
                </c:pt>
                <c:pt idx="7">
                  <c:v>99090</c:v>
                </c:pt>
                <c:pt idx="8">
                  <c:v>380731</c:v>
                </c:pt>
                <c:pt idx="9">
                  <c:v>216542</c:v>
                </c:pt>
                <c:pt idx="10">
                  <c:v>59493</c:v>
                </c:pt>
                <c:pt idx="11">
                  <c:v>85172</c:v>
                </c:pt>
                <c:pt idx="12">
                  <c:v>257624</c:v>
                </c:pt>
                <c:pt idx="13">
                  <c:v>67041</c:v>
                </c:pt>
                <c:pt idx="14">
                  <c:v>21196</c:v>
                </c:pt>
                <c:pt idx="15">
                  <c:v>117632</c:v>
                </c:pt>
                <c:pt idx="16">
                  <c:v>14780</c:v>
                </c:pt>
                <c:pt idx="17">
                  <c:v>5608</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1267255</c:v>
                </c:pt>
                <c:pt idx="1">
                  <c:v>758830</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588</c:v>
                </c:pt>
                <c:pt idx="1">
                  <c:v>10485</c:v>
                </c:pt>
                <c:pt idx="2">
                  <c:v>6205</c:v>
                </c:pt>
                <c:pt idx="3">
                  <c:v>8971</c:v>
                </c:pt>
                <c:pt idx="4">
                  <c:v>8596</c:v>
                </c:pt>
                <c:pt idx="5">
                  <c:v>11824</c:v>
                </c:pt>
                <c:pt idx="6">
                  <c:v>39852</c:v>
                </c:pt>
                <c:pt idx="7">
                  <c:v>188443</c:v>
                </c:pt>
              </c:numCache>
            </c:numRef>
          </c:val>
          <c:extLst>
            <c:ext xmlns:c15="http://schemas.microsoft.com/office/drawing/2012/chart" uri="{02D57815-91ED-43cb-92C2-25804820EDAC}">
              <c15:datalabelsRange>
                <c15:f>'36aperfresol_graf'!$V$12:$AC$12</c15:f>
                <c15:dlblRangeCache>
                  <c:ptCount val="8"/>
                  <c:pt idx="0">
                    <c:v>25%</c:v>
                  </c:pt>
                  <c:pt idx="1">
                    <c:v>24%</c:v>
                  </c:pt>
                  <c:pt idx="2">
                    <c:v>24%</c:v>
                  </c:pt>
                  <c:pt idx="3">
                    <c:v>25%</c:v>
                  </c:pt>
                  <c:pt idx="4">
                    <c:v>20%</c:v>
                  </c:pt>
                  <c:pt idx="5">
                    <c:v>16%</c:v>
                  </c:pt>
                  <c:pt idx="6">
                    <c:v>15%</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781</c:v>
                </c:pt>
                <c:pt idx="1">
                  <c:v>12446</c:v>
                </c:pt>
                <c:pt idx="2">
                  <c:v>7989</c:v>
                </c:pt>
                <c:pt idx="3">
                  <c:v>11702</c:v>
                </c:pt>
                <c:pt idx="4">
                  <c:v>13141</c:v>
                </c:pt>
                <c:pt idx="5">
                  <c:v>21407</c:v>
                </c:pt>
                <c:pt idx="6">
                  <c:v>68980</c:v>
                </c:pt>
                <c:pt idx="7">
                  <c:v>243829</c:v>
                </c:pt>
              </c:numCache>
            </c:numRef>
          </c:val>
          <c:extLst>
            <c:ext xmlns:c15="http://schemas.microsoft.com/office/drawing/2012/chart" uri="{02D57815-91ED-43cb-92C2-25804820EDAC}">
              <c15:datalabelsRange>
                <c15:f>'36aperfresol_graf'!$V$13:$AC$13</c15:f>
                <c15:dlblRangeCache>
                  <c:ptCount val="8"/>
                  <c:pt idx="0">
                    <c:v>33%</c:v>
                  </c:pt>
                  <c:pt idx="1">
                    <c:v>29%</c:v>
                  </c:pt>
                  <c:pt idx="2">
                    <c:v>30%</c:v>
                  </c:pt>
                  <c:pt idx="3">
                    <c:v>32%</c:v>
                  </c:pt>
                  <c:pt idx="4">
                    <c:v>30%</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384</c:v>
                </c:pt>
                <c:pt idx="1">
                  <c:v>9282</c:v>
                </c:pt>
                <c:pt idx="2">
                  <c:v>7342</c:v>
                </c:pt>
                <c:pt idx="3">
                  <c:v>9970</c:v>
                </c:pt>
                <c:pt idx="4">
                  <c:v>13476</c:v>
                </c:pt>
                <c:pt idx="5">
                  <c:v>23999</c:v>
                </c:pt>
                <c:pt idx="6">
                  <c:v>86791</c:v>
                </c:pt>
                <c:pt idx="7">
                  <c:v>216127</c:v>
                </c:pt>
              </c:numCache>
            </c:numRef>
          </c:val>
          <c:extLst>
            <c:ext xmlns:c15="http://schemas.microsoft.com/office/drawing/2012/chart" uri="{02D57815-91ED-43cb-92C2-25804820EDAC}">
              <c15:datalabelsRange>
                <c15:f>'36aperfresol_graf'!$V$14:$AC$14</c15:f>
                <c15:dlblRangeCache>
                  <c:ptCount val="8"/>
                  <c:pt idx="0">
                    <c:v>16%</c:v>
                  </c:pt>
                  <c:pt idx="1">
                    <c:v>22%</c:v>
                  </c:pt>
                  <c:pt idx="2">
                    <c:v>28%</c:v>
                  </c:pt>
                  <c:pt idx="3">
                    <c:v>28%</c:v>
                  </c:pt>
                  <c:pt idx="4">
                    <c:v>31%</c:v>
                  </c:pt>
                  <c:pt idx="5">
                    <c:v>32%</c:v>
                  </c:pt>
                  <c:pt idx="6">
                    <c:v>32%</c:v>
                  </c:pt>
                  <c:pt idx="7">
                    <c:v>28%</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611</c:v>
                </c:pt>
                <c:pt idx="1">
                  <c:v>10866</c:v>
                </c:pt>
                <c:pt idx="2">
                  <c:v>4849</c:v>
                </c:pt>
                <c:pt idx="3">
                  <c:v>5457</c:v>
                </c:pt>
                <c:pt idx="4">
                  <c:v>8456</c:v>
                </c:pt>
                <c:pt idx="5">
                  <c:v>16985</c:v>
                </c:pt>
                <c:pt idx="6">
                  <c:v>72012</c:v>
                </c:pt>
                <c:pt idx="7">
                  <c:v>125409</c:v>
                </c:pt>
              </c:numCache>
            </c:numRef>
          </c:val>
          <c:extLst>
            <c:ext xmlns:c15="http://schemas.microsoft.com/office/drawing/2012/chart" uri="{02D57815-91ED-43cb-92C2-25804820EDAC}">
              <c15:datalabelsRange>
                <c15:f>'36aperfresol_graf'!$V$15:$AC$15</c15:f>
                <c15:dlblRangeCache>
                  <c:ptCount val="8"/>
                  <c:pt idx="0">
                    <c:v>26%</c:v>
                  </c:pt>
                  <c:pt idx="1">
                    <c:v>25%</c:v>
                  </c:pt>
                  <c:pt idx="2">
                    <c:v>18%</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727</c:v>
                </c:pt>
                <c:pt idx="1">
                  <c:v>22328</c:v>
                </c:pt>
                <c:pt idx="2">
                  <c:v>9668</c:v>
                </c:pt>
                <c:pt idx="3">
                  <c:v>11089</c:v>
                </c:pt>
                <c:pt idx="4">
                  <c:v>9731</c:v>
                </c:pt>
                <c:pt idx="5">
                  <c:v>12999</c:v>
                </c:pt>
                <c:pt idx="6">
                  <c:v>29926</c:v>
                </c:pt>
                <c:pt idx="7">
                  <c:v>60495</c:v>
                </c:pt>
              </c:numCache>
            </c:numRef>
          </c:val>
          <c:extLst>
            <c:ext xmlns:c15="http://schemas.microsoft.com/office/drawing/2012/chart" uri="{02D57815-91ED-43cb-92C2-25804820EDAC}">
              <c15:datalabelsRange>
                <c15:f>'36aperfresol_graf'!$V$17:$AC$17</c15:f>
                <c15:dlblRangeCache>
                  <c:ptCount val="8"/>
                  <c:pt idx="0">
                    <c:v>25%</c:v>
                  </c:pt>
                  <c:pt idx="1">
                    <c:v>25%</c:v>
                  </c:pt>
                  <c:pt idx="2">
                    <c:v>23%</c:v>
                  </c:pt>
                  <c:pt idx="3">
                    <c:v>24%</c:v>
                  </c:pt>
                  <c:pt idx="4">
                    <c:v>20%</c:v>
                  </c:pt>
                  <c:pt idx="5">
                    <c:v>17%</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1072</c:v>
                </c:pt>
                <c:pt idx="1">
                  <c:v>30859</c:v>
                </c:pt>
                <c:pt idx="2">
                  <c:v>12614</c:v>
                </c:pt>
                <c:pt idx="3">
                  <c:v>15411</c:v>
                </c:pt>
                <c:pt idx="4">
                  <c:v>15766</c:v>
                </c:pt>
                <c:pt idx="5">
                  <c:v>23287</c:v>
                </c:pt>
                <c:pt idx="6">
                  <c:v>46858</c:v>
                </c:pt>
                <c:pt idx="7">
                  <c:v>84175</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419</c:v>
                </c:pt>
                <c:pt idx="1">
                  <c:v>21306</c:v>
                </c:pt>
                <c:pt idx="2">
                  <c:v>12503</c:v>
                </c:pt>
                <c:pt idx="3">
                  <c:v>13994</c:v>
                </c:pt>
                <c:pt idx="4">
                  <c:v>15484</c:v>
                </c:pt>
                <c:pt idx="5">
                  <c:v>23641</c:v>
                </c:pt>
                <c:pt idx="6">
                  <c:v>46555</c:v>
                </c:pt>
                <c:pt idx="7">
                  <c:v>85154</c:v>
                </c:pt>
              </c:numCache>
            </c:numRef>
          </c:val>
          <c:extLst>
            <c:ext xmlns:c15="http://schemas.microsoft.com/office/drawing/2012/chart" uri="{02D57815-91ED-43cb-92C2-25804820EDAC}">
              <c15:datalabelsRange>
                <c15:f>'36aperfresol_graf'!$V$19:$AC$19</c15:f>
                <c15:dlblRangeCache>
                  <c:ptCount val="8"/>
                  <c:pt idx="0">
                    <c:v>14%</c:v>
                  </c:pt>
                  <c:pt idx="1">
                    <c:v>24%</c:v>
                  </c:pt>
                  <c:pt idx="2">
                    <c:v>29%</c:v>
                  </c:pt>
                  <c:pt idx="3">
                    <c:v>30%</c:v>
                  </c:pt>
                  <c:pt idx="4">
                    <c:v>32%</c:v>
                  </c:pt>
                  <c:pt idx="5">
                    <c:v>32%</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749</c:v>
                </c:pt>
                <c:pt idx="1">
                  <c:v>15298</c:v>
                </c:pt>
                <c:pt idx="2">
                  <c:v>7651</c:v>
                </c:pt>
                <c:pt idx="3">
                  <c:v>6634</c:v>
                </c:pt>
                <c:pt idx="4">
                  <c:v>7874</c:v>
                </c:pt>
                <c:pt idx="5">
                  <c:v>14634</c:v>
                </c:pt>
                <c:pt idx="6">
                  <c:v>36677</c:v>
                </c:pt>
                <c:pt idx="7">
                  <c:v>63252</c:v>
                </c:pt>
              </c:numCache>
            </c:numRef>
          </c:val>
          <c:extLst>
            <c:ext xmlns:c15="http://schemas.microsoft.com/office/drawing/2012/chart" uri="{02D57815-91ED-43cb-92C2-25804820EDAC}">
              <c15:datalabelsRange>
                <c15:f>'36aperfresol_graf'!$V$20:$AC$20</c15:f>
                <c15:dlblRangeCache>
                  <c:ptCount val="8"/>
                  <c:pt idx="0">
                    <c:v>25%</c:v>
                  </c:pt>
                  <c:pt idx="1">
                    <c:v>17%</c:v>
                  </c:pt>
                  <c:pt idx="2">
                    <c:v>18%</c:v>
                  </c:pt>
                  <c:pt idx="3">
                    <c:v>14%</c:v>
                  </c:pt>
                  <c:pt idx="4">
                    <c:v>16%</c:v>
                  </c:pt>
                  <c:pt idx="5">
                    <c:v>20%</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588</c:v>
                </c:pt>
                <c:pt idx="1">
                  <c:v>10485</c:v>
                </c:pt>
                <c:pt idx="2">
                  <c:v>6205</c:v>
                </c:pt>
                <c:pt idx="3">
                  <c:v>8971</c:v>
                </c:pt>
                <c:pt idx="4">
                  <c:v>8596</c:v>
                </c:pt>
                <c:pt idx="5">
                  <c:v>11824</c:v>
                </c:pt>
                <c:pt idx="6">
                  <c:v>39852</c:v>
                </c:pt>
                <c:pt idx="7">
                  <c:v>188443</c:v>
                </c:pt>
              </c:numCache>
            </c:numRef>
          </c:val>
          <c:extLst>
            <c:ext xmlns:c15="http://schemas.microsoft.com/office/drawing/2012/chart" uri="{02D57815-91ED-43cb-92C2-25804820EDAC}">
              <c15:datalabelsRange>
                <c15:f>'36bperfresol_graf'!$V$12:$AC$12</c15:f>
                <c15:dlblRangeCache>
                  <c:ptCount val="8"/>
                  <c:pt idx="0">
                    <c:v>34%</c:v>
                  </c:pt>
                  <c:pt idx="1">
                    <c:v>33%</c:v>
                  </c:pt>
                  <c:pt idx="2">
                    <c:v>29%</c:v>
                  </c:pt>
                  <c:pt idx="3">
                    <c:v>29%</c:v>
                  </c:pt>
                  <c:pt idx="4">
                    <c:v>24%</c:v>
                  </c:pt>
                  <c:pt idx="5">
                    <c:v>21%</c:v>
                  </c:pt>
                  <c:pt idx="6">
                    <c:v>20%</c:v>
                  </c:pt>
                  <c:pt idx="7">
                    <c:v>29%</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781</c:v>
                </c:pt>
                <c:pt idx="1">
                  <c:v>12446</c:v>
                </c:pt>
                <c:pt idx="2">
                  <c:v>7989</c:v>
                </c:pt>
                <c:pt idx="3">
                  <c:v>11702</c:v>
                </c:pt>
                <c:pt idx="4">
                  <c:v>13141</c:v>
                </c:pt>
                <c:pt idx="5">
                  <c:v>21407</c:v>
                </c:pt>
                <c:pt idx="6">
                  <c:v>68980</c:v>
                </c:pt>
                <c:pt idx="7">
                  <c:v>243829</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37%</c:v>
                  </c:pt>
                  <c:pt idx="5">
                    <c:v>37%</c:v>
                  </c:pt>
                  <c:pt idx="6">
                    <c:v>35%</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384</c:v>
                </c:pt>
                <c:pt idx="1">
                  <c:v>9282</c:v>
                </c:pt>
                <c:pt idx="2">
                  <c:v>7342</c:v>
                </c:pt>
                <c:pt idx="3">
                  <c:v>9970</c:v>
                </c:pt>
                <c:pt idx="4">
                  <c:v>13476</c:v>
                </c:pt>
                <c:pt idx="5">
                  <c:v>23999</c:v>
                </c:pt>
                <c:pt idx="6">
                  <c:v>86791</c:v>
                </c:pt>
                <c:pt idx="7">
                  <c:v>216127</c:v>
                </c:pt>
              </c:numCache>
            </c:numRef>
          </c:val>
          <c:extLst>
            <c:ext xmlns:c15="http://schemas.microsoft.com/office/drawing/2012/chart" uri="{02D57815-91ED-43cb-92C2-25804820EDAC}">
              <c15:datalabelsRange>
                <c15:f>'36bperfresol_graf'!$V$14:$AC$14</c15:f>
                <c15:dlblRangeCache>
                  <c:ptCount val="8"/>
                  <c:pt idx="0">
                    <c:v>22%</c:v>
                  </c:pt>
                  <c:pt idx="1">
                    <c:v>29%</c:v>
                  </c:pt>
                  <c:pt idx="2">
                    <c:v>34%</c:v>
                  </c:pt>
                  <c:pt idx="3">
                    <c:v>33%</c:v>
                  </c:pt>
                  <c:pt idx="4">
                    <c:v>38%</c:v>
                  </c:pt>
                  <c:pt idx="5">
                    <c:v>42%</c:v>
                  </c:pt>
                  <c:pt idx="6">
                    <c:v>44%</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727</c:v>
                </c:pt>
                <c:pt idx="1">
                  <c:v>22328</c:v>
                </c:pt>
                <c:pt idx="2">
                  <c:v>9668</c:v>
                </c:pt>
                <c:pt idx="3">
                  <c:v>11089</c:v>
                </c:pt>
                <c:pt idx="4">
                  <c:v>9731</c:v>
                </c:pt>
                <c:pt idx="5">
                  <c:v>12999</c:v>
                </c:pt>
                <c:pt idx="6">
                  <c:v>29926</c:v>
                </c:pt>
                <c:pt idx="7">
                  <c:v>60495</c:v>
                </c:pt>
              </c:numCache>
            </c:numRef>
          </c:val>
          <c:extLst>
            <c:ext xmlns:c15="http://schemas.microsoft.com/office/drawing/2012/chart" uri="{02D57815-91ED-43cb-92C2-25804820EDAC}">
              <c15:datalabelsRange>
                <c15:f>'36bperfresol_graf'!$V$17:$AC$17</c15:f>
                <c15:dlblRangeCache>
                  <c:ptCount val="8"/>
                  <c:pt idx="0">
                    <c:v>33%</c:v>
                  </c:pt>
                  <c:pt idx="1">
                    <c:v>30%</c:v>
                  </c:pt>
                  <c:pt idx="2">
                    <c:v>28%</c:v>
                  </c:pt>
                  <c:pt idx="3">
                    <c:v>27%</c:v>
                  </c:pt>
                  <c:pt idx="4">
                    <c:v>24%</c:v>
                  </c:pt>
                  <c:pt idx="5">
                    <c:v>22%</c:v>
                  </c:pt>
                  <c:pt idx="6">
                    <c:v>24%</c:v>
                  </c:pt>
                  <c:pt idx="7">
                    <c:v>26%</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1072</c:v>
                </c:pt>
                <c:pt idx="1">
                  <c:v>30859</c:v>
                </c:pt>
                <c:pt idx="2">
                  <c:v>12614</c:v>
                </c:pt>
                <c:pt idx="3">
                  <c:v>15411</c:v>
                </c:pt>
                <c:pt idx="4">
                  <c:v>15766</c:v>
                </c:pt>
                <c:pt idx="5">
                  <c:v>23287</c:v>
                </c:pt>
                <c:pt idx="6">
                  <c:v>46858</c:v>
                </c:pt>
                <c:pt idx="7">
                  <c:v>84175</c:v>
                </c:pt>
              </c:numCache>
            </c:numRef>
          </c:val>
          <c:extLst>
            <c:ext xmlns:c15="http://schemas.microsoft.com/office/drawing/2012/chart" uri="{02D57815-91ED-43cb-92C2-25804820EDAC}">
              <c15:datalabelsRange>
                <c15:f>'36bperfresol_graf'!$V$18:$AC$18</c15:f>
                <c15:dlblRangeCache>
                  <c:ptCount val="8"/>
                  <c:pt idx="0">
                    <c:v>48%</c:v>
                  </c:pt>
                  <c:pt idx="1">
                    <c:v>41%</c:v>
                  </c:pt>
                  <c:pt idx="2">
                    <c:v>36%</c:v>
                  </c:pt>
                  <c:pt idx="3">
                    <c:v>38%</c:v>
                  </c:pt>
                  <c:pt idx="4">
                    <c:v>38%</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419</c:v>
                </c:pt>
                <c:pt idx="1">
                  <c:v>21306</c:v>
                </c:pt>
                <c:pt idx="2">
                  <c:v>12503</c:v>
                </c:pt>
                <c:pt idx="3">
                  <c:v>13994</c:v>
                </c:pt>
                <c:pt idx="4">
                  <c:v>15484</c:v>
                </c:pt>
                <c:pt idx="5">
                  <c:v>23641</c:v>
                </c:pt>
                <c:pt idx="6">
                  <c:v>46555</c:v>
                </c:pt>
                <c:pt idx="7">
                  <c:v>85154</c:v>
                </c:pt>
              </c:numCache>
            </c:numRef>
          </c:val>
          <c:extLst>
            <c:ext xmlns:c15="http://schemas.microsoft.com/office/drawing/2012/chart" uri="{02D57815-91ED-43cb-92C2-25804820EDAC}">
              <c15:datalabelsRange>
                <c15:f>'36bperfresol_graf'!$V$19:$AC$19</c15:f>
                <c15:dlblRangeCache>
                  <c:ptCount val="8"/>
                  <c:pt idx="0">
                    <c:v>19%</c:v>
                  </c:pt>
                  <c:pt idx="1">
                    <c:v>29%</c:v>
                  </c:pt>
                  <c:pt idx="2">
                    <c:v>36%</c:v>
                  </c:pt>
                  <c:pt idx="3">
                    <c:v>35%</c:v>
                  </c:pt>
                  <c:pt idx="4">
                    <c:v>38%</c:v>
                  </c:pt>
                  <c:pt idx="5">
                    <c:v>39%</c:v>
                  </c:pt>
                  <c:pt idx="6">
                    <c:v>38%</c:v>
                  </c:pt>
                  <c:pt idx="7">
                    <c:v>37%</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78.924655667111765</c:v>
                </c:pt>
                <c:pt idx="1">
                  <c:v>44.676451303777675</c:v>
                </c:pt>
                <c:pt idx="2">
                  <c:v>61.448874411548161</c:v>
                </c:pt>
                <c:pt idx="3">
                  <c:v>52.732529574057978</c:v>
                </c:pt>
                <c:pt idx="4">
                  <c:v>40.436609892634124</c:v>
                </c:pt>
                <c:pt idx="5">
                  <c:v>66.158219510504054</c:v>
                </c:pt>
                <c:pt idx="6">
                  <c:v>46.352310597965776</c:v>
                </c:pt>
                <c:pt idx="7">
                  <c:v>70.61649854806663</c:v>
                </c:pt>
                <c:pt idx="8">
                  <c:v>43.636519631500491</c:v>
                </c:pt>
                <c:pt idx="9">
                  <c:v>45.95979184847603</c:v>
                </c:pt>
                <c:pt idx="10">
                  <c:v>39.002781266822176</c:v>
                </c:pt>
                <c:pt idx="11">
                  <c:v>64.513074583468835</c:v>
                </c:pt>
                <c:pt idx="12">
                  <c:v>69.559192041916617</c:v>
                </c:pt>
                <c:pt idx="13">
                  <c:v>51.610880847062099</c:v>
                </c:pt>
                <c:pt idx="14">
                  <c:v>44.791942751126427</c:v>
                </c:pt>
                <c:pt idx="15">
                  <c:v>54.179061414941351</c:v>
                </c:pt>
                <c:pt idx="16">
                  <c:v>84.46881811150952</c:v>
                </c:pt>
                <c:pt idx="17">
                  <c:v>62.21095334685598</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1.1652566845166865</c:v>
                </c:pt>
                <c:pt idx="1">
                  <c:v>16.353121164741683</c:v>
                </c:pt>
                <c:pt idx="2">
                  <c:v>11.182258316414181</c:v>
                </c:pt>
                <c:pt idx="3">
                  <c:v>1.542008390339771</c:v>
                </c:pt>
                <c:pt idx="4">
                  <c:v>25.677630123700464</c:v>
                </c:pt>
                <c:pt idx="5">
                  <c:v>1.0781390834084448</c:v>
                </c:pt>
                <c:pt idx="6">
                  <c:v>31.013590393734443</c:v>
                </c:pt>
                <c:pt idx="7">
                  <c:v>11.212364358856794</c:v>
                </c:pt>
                <c:pt idx="8">
                  <c:v>8.6480128981978979</c:v>
                </c:pt>
                <c:pt idx="9">
                  <c:v>10.073450984194706</c:v>
                </c:pt>
                <c:pt idx="10">
                  <c:v>45.368293558227165</c:v>
                </c:pt>
                <c:pt idx="11">
                  <c:v>15.585247814526465</c:v>
                </c:pt>
                <c:pt idx="12">
                  <c:v>11.002354013212848</c:v>
                </c:pt>
                <c:pt idx="13">
                  <c:v>2.4328654522656823</c:v>
                </c:pt>
                <c:pt idx="14">
                  <c:v>12.593868716317695</c:v>
                </c:pt>
                <c:pt idx="15">
                  <c:v>1.3560434968611026</c:v>
                </c:pt>
                <c:pt idx="16">
                  <c:v>7.2136680025311115</c:v>
                </c:pt>
                <c:pt idx="17">
                  <c:v>8.1135902636916835E-2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19.907315427869133</c:v>
                </c:pt>
                <c:pt idx="1">
                  <c:v>38.970427531480638</c:v>
                </c:pt>
                <c:pt idx="2">
                  <c:v>27.315320943307825</c:v>
                </c:pt>
                <c:pt idx="3">
                  <c:v>45.725462035602256</c:v>
                </c:pt>
                <c:pt idx="4">
                  <c:v>33.885759983665416</c:v>
                </c:pt>
                <c:pt idx="5">
                  <c:v>32.763641406087501</c:v>
                </c:pt>
                <c:pt idx="6">
                  <c:v>21.091390055274147</c:v>
                </c:pt>
                <c:pt idx="7">
                  <c:v>18.150122268072749</c:v>
                </c:pt>
                <c:pt idx="8">
                  <c:v>47.685080917602392</c:v>
                </c:pt>
                <c:pt idx="9">
                  <c:v>43.664953618410422</c:v>
                </c:pt>
                <c:pt idx="10">
                  <c:v>15.628925174950655</c:v>
                </c:pt>
                <c:pt idx="11">
                  <c:v>19.772557721368862</c:v>
                </c:pt>
                <c:pt idx="12">
                  <c:v>19.406940542182397</c:v>
                </c:pt>
                <c:pt idx="13">
                  <c:v>45.951029222249311</c:v>
                </c:pt>
                <c:pt idx="14">
                  <c:v>42.424242424242422</c:v>
                </c:pt>
                <c:pt idx="15">
                  <c:v>37.330494562892362</c:v>
                </c:pt>
                <c:pt idx="16">
                  <c:v>8.3175138859593609</c:v>
                </c:pt>
                <c:pt idx="17">
                  <c:v>37.707910750507097</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2.7722205024187626E-3</c:v>
                </c:pt>
                <c:pt idx="1">
                  <c:v>0</c:v>
                </c:pt>
                <c:pt idx="2">
                  <c:v>5.3546328729836459E-2</c:v>
                </c:pt>
                <c:pt idx="3">
                  <c:v>0</c:v>
                </c:pt>
                <c:pt idx="4">
                  <c:v>0</c:v>
                </c:pt>
                <c:pt idx="5">
                  <c:v>0</c:v>
                </c:pt>
                <c:pt idx="6">
                  <c:v>1.5427089530256386</c:v>
                </c:pt>
                <c:pt idx="7">
                  <c:v>2.1014825003820879E-2</c:v>
                </c:pt>
                <c:pt idx="8">
                  <c:v>3.0386552699219603E-2</c:v>
                </c:pt>
                <c:pt idx="9">
                  <c:v>0.30180354891884031</c:v>
                </c:pt>
                <c:pt idx="10">
                  <c:v>0</c:v>
                </c:pt>
                <c:pt idx="11">
                  <c:v>0.12911988063584368</c:v>
                </c:pt>
                <c:pt idx="12">
                  <c:v>3.1513402688131215E-2</c:v>
                </c:pt>
                <c:pt idx="13">
                  <c:v>5.2244784229041131E-3</c:v>
                </c:pt>
                <c:pt idx="14">
                  <c:v>0.18994610831345526</c:v>
                </c:pt>
                <c:pt idx="15">
                  <c:v>7.1344005253051845</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71.920803498486237</c:v>
                </c:pt>
                <c:pt idx="1">
                  <c:v>46.55403437226915</c:v>
                </c:pt>
                <c:pt idx="2">
                  <c:v>58.533002845864317</c:v>
                </c:pt>
                <c:pt idx="3">
                  <c:v>55.684007707129098</c:v>
                </c:pt>
                <c:pt idx="4">
                  <c:v>43.059839605181985</c:v>
                </c:pt>
                <c:pt idx="5">
                  <c:v>71.984081864695852</c:v>
                </c:pt>
                <c:pt idx="6">
                  <c:v>43.639646448741367</c:v>
                </c:pt>
                <c:pt idx="7">
                  <c:v>62.147423843550207</c:v>
                </c:pt>
                <c:pt idx="8">
                  <c:v>50.551516226281258</c:v>
                </c:pt>
                <c:pt idx="9">
                  <c:v>44.491402346926918</c:v>
                </c:pt>
                <c:pt idx="10">
                  <c:v>41.594552418782804</c:v>
                </c:pt>
                <c:pt idx="11">
                  <c:v>65.666460741917447</c:v>
                </c:pt>
                <c:pt idx="12">
                  <c:v>65.705803155314669</c:v>
                </c:pt>
                <c:pt idx="13">
                  <c:v>49.599952233102456</c:v>
                </c:pt>
                <c:pt idx="14">
                  <c:v>48.346303501945528</c:v>
                </c:pt>
                <c:pt idx="15">
                  <c:v>58.556072649396647</c:v>
                </c:pt>
                <c:pt idx="16">
                  <c:v>73.966267682263336</c:v>
                </c:pt>
                <c:pt idx="17">
                  <c:v>56.396866840731072</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2.4470181171608441</c:v>
                </c:pt>
                <c:pt idx="1">
                  <c:v>23.460530148558114</c:v>
                </c:pt>
                <c:pt idx="2">
                  <c:v>15.716515193243367</c:v>
                </c:pt>
                <c:pt idx="3">
                  <c:v>3.3806270800490452</c:v>
                </c:pt>
                <c:pt idx="4">
                  <c:v>21.884639111659471</c:v>
                </c:pt>
                <c:pt idx="5">
                  <c:v>1.7737350767481523</c:v>
                </c:pt>
                <c:pt idx="6">
                  <c:v>34.794566563792486</c:v>
                </c:pt>
                <c:pt idx="7">
                  <c:v>12.896452300363546</c:v>
                </c:pt>
                <c:pt idx="8">
                  <c:v>11.587160844121298</c:v>
                </c:pt>
                <c:pt idx="9">
                  <c:v>11.266991983269431</c:v>
                </c:pt>
                <c:pt idx="10">
                  <c:v>43.814725492977729</c:v>
                </c:pt>
                <c:pt idx="11">
                  <c:v>17.52125437590092</c:v>
                </c:pt>
                <c:pt idx="12">
                  <c:v>15.664952071897908</c:v>
                </c:pt>
                <c:pt idx="13">
                  <c:v>4.5975638882254595</c:v>
                </c:pt>
                <c:pt idx="14">
                  <c:v>18.6284046692607</c:v>
                </c:pt>
                <c:pt idx="15">
                  <c:v>2.8087805279848439</c:v>
                </c:pt>
                <c:pt idx="16">
                  <c:v>13.003264417845484</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25.624489403623432</c:v>
                </c:pt>
                <c:pt idx="1">
                  <c:v>29.985435479172736</c:v>
                </c:pt>
                <c:pt idx="2">
                  <c:v>25.649499678692738</c:v>
                </c:pt>
                <c:pt idx="3">
                  <c:v>40.935365212821857</c:v>
                </c:pt>
                <c:pt idx="4">
                  <c:v>35.055521283158541</c:v>
                </c:pt>
                <c:pt idx="5">
                  <c:v>26.242183058555998</c:v>
                </c:pt>
                <c:pt idx="6">
                  <c:v>20.278810018685309</c:v>
                </c:pt>
                <c:pt idx="7">
                  <c:v>24.902845681333833</c:v>
                </c:pt>
                <c:pt idx="8">
                  <c:v>37.753147721227165</c:v>
                </c:pt>
                <c:pt idx="9">
                  <c:v>43.833507610084816</c:v>
                </c:pt>
                <c:pt idx="10">
                  <c:v>14.590722088239467</c:v>
                </c:pt>
                <c:pt idx="11">
                  <c:v>16.562233400994323</c:v>
                </c:pt>
                <c:pt idx="12">
                  <c:v>18.553296279674573</c:v>
                </c:pt>
                <c:pt idx="13">
                  <c:v>45.790542154287081</c:v>
                </c:pt>
                <c:pt idx="14">
                  <c:v>32.733463035019454</c:v>
                </c:pt>
                <c:pt idx="15">
                  <c:v>30.406490671718629</c:v>
                </c:pt>
                <c:pt idx="16">
                  <c:v>13.030467899891185</c:v>
                </c:pt>
                <c:pt idx="17">
                  <c:v>43.603133159268928</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7.6889807294920464E-3</c:v>
                </c:pt>
                <c:pt idx="1">
                  <c:v>0</c:v>
                </c:pt>
                <c:pt idx="2">
                  <c:v>0.10098228219957771</c:v>
                </c:pt>
                <c:pt idx="3">
                  <c:v>0</c:v>
                </c:pt>
                <c:pt idx="4">
                  <c:v>0</c:v>
                </c:pt>
                <c:pt idx="5">
                  <c:v>0</c:v>
                </c:pt>
                <c:pt idx="6">
                  <c:v>1.2869769687808361</c:v>
                </c:pt>
                <c:pt idx="7">
                  <c:v>5.3278174752413185E-2</c:v>
                </c:pt>
                <c:pt idx="8">
                  <c:v>0.10817520837027841</c:v>
                </c:pt>
                <c:pt idx="9">
                  <c:v>0.40809805971883351</c:v>
                </c:pt>
                <c:pt idx="10">
                  <c:v>0</c:v>
                </c:pt>
                <c:pt idx="11">
                  <c:v>0.25005148118730325</c:v>
                </c:pt>
                <c:pt idx="12">
                  <c:v>7.5948493112852553E-2</c:v>
                </c:pt>
                <c:pt idx="13">
                  <c:v>1.1941724385001195E-2</c:v>
                </c:pt>
                <c:pt idx="14">
                  <c:v>0.29182879377431908</c:v>
                </c:pt>
                <c:pt idx="15">
                  <c:v>8.2286561508998801</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78.325014378440557</c:v>
                </c:pt>
                <c:pt idx="1">
                  <c:v>40.207273774109971</c:v>
                </c:pt>
                <c:pt idx="2">
                  <c:v>60.231559776245611</c:v>
                </c:pt>
                <c:pt idx="3">
                  <c:v>51.457709149573631</c:v>
                </c:pt>
                <c:pt idx="4">
                  <c:v>40.619186185183416</c:v>
                </c:pt>
                <c:pt idx="5">
                  <c:v>70.458443786059561</c:v>
                </c:pt>
                <c:pt idx="6">
                  <c:v>45.451207999720289</c:v>
                </c:pt>
                <c:pt idx="7">
                  <c:v>64.913750758473228</c:v>
                </c:pt>
                <c:pt idx="8">
                  <c:v>47.250390531917709</c:v>
                </c:pt>
                <c:pt idx="9">
                  <c:v>46.65818773644898</c:v>
                </c:pt>
                <c:pt idx="10">
                  <c:v>37.906017039403622</c:v>
                </c:pt>
                <c:pt idx="11">
                  <c:v>65.331823579772987</c:v>
                </c:pt>
                <c:pt idx="12">
                  <c:v>69.453592444246652</c:v>
                </c:pt>
                <c:pt idx="13">
                  <c:v>53.529830176936073</c:v>
                </c:pt>
                <c:pt idx="14">
                  <c:v>46.72604718343765</c:v>
                </c:pt>
                <c:pt idx="15">
                  <c:v>54.68506437272675</c:v>
                </c:pt>
                <c:pt idx="16">
                  <c:v>80.852397367596367</c:v>
                </c:pt>
                <c:pt idx="17">
                  <c:v>60.833790455293475</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1.2211404157423384</c:v>
                </c:pt>
                <c:pt idx="1">
                  <c:v>19.072066020535456</c:v>
                </c:pt>
                <c:pt idx="2">
                  <c:v>11.630024717054768</c:v>
                </c:pt>
                <c:pt idx="3">
                  <c:v>2.2124913574556349</c:v>
                </c:pt>
                <c:pt idx="4">
                  <c:v>23.956494776510997</c:v>
                </c:pt>
                <c:pt idx="5">
                  <c:v>1.2006861063464838</c:v>
                </c:pt>
                <c:pt idx="6">
                  <c:v>29.665046676689627</c:v>
                </c:pt>
                <c:pt idx="7">
                  <c:v>12.649888757259673</c:v>
                </c:pt>
                <c:pt idx="8">
                  <c:v>10.514796084972685</c:v>
                </c:pt>
                <c:pt idx="9">
                  <c:v>10.138070037400706</c:v>
                </c:pt>
                <c:pt idx="10">
                  <c:v>44.415601703940361</c:v>
                </c:pt>
                <c:pt idx="11">
                  <c:v>14.570963020243585</c:v>
                </c:pt>
                <c:pt idx="12">
                  <c:v>10.281362804727291</c:v>
                </c:pt>
                <c:pt idx="13">
                  <c:v>1.9738596959189116</c:v>
                </c:pt>
                <c:pt idx="14">
                  <c:v>16.08088589311507</c:v>
                </c:pt>
                <c:pt idx="15">
                  <c:v>1.8792217539403038</c:v>
                </c:pt>
                <c:pt idx="16">
                  <c:v>8.1792541523033524</c:v>
                </c:pt>
                <c:pt idx="17">
                  <c:v>0.16456390565002743</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20.451791142880619</c:v>
                </c:pt>
                <c:pt idx="1">
                  <c:v>40.720660205354569</c:v>
                </c:pt>
                <c:pt idx="2">
                  <c:v>28.105893066215689</c:v>
                </c:pt>
                <c:pt idx="3">
                  <c:v>46.329799492970729</c:v>
                </c:pt>
                <c:pt idx="4">
                  <c:v>35.424319038305583</c:v>
                </c:pt>
                <c:pt idx="5">
                  <c:v>28.34087010759395</c:v>
                </c:pt>
                <c:pt idx="6">
                  <c:v>23.294640047550786</c:v>
                </c:pt>
                <c:pt idx="7">
                  <c:v>22.427692218787019</c:v>
                </c:pt>
                <c:pt idx="8">
                  <c:v>42.219809897005483</c:v>
                </c:pt>
                <c:pt idx="9">
                  <c:v>42.84482479871523</c:v>
                </c:pt>
                <c:pt idx="10">
                  <c:v>17.678381256656017</c:v>
                </c:pt>
                <c:pt idx="11">
                  <c:v>19.967411417051011</c:v>
                </c:pt>
                <c:pt idx="12">
                  <c:v>20.249221183800621</c:v>
                </c:pt>
                <c:pt idx="13">
                  <c:v>44.496310127145016</c:v>
                </c:pt>
                <c:pt idx="14">
                  <c:v>36.988444872412131</c:v>
                </c:pt>
                <c:pt idx="15">
                  <c:v>35.95635355926332</c:v>
                </c:pt>
                <c:pt idx="16">
                  <c:v>10.968348480100282</c:v>
                </c:pt>
                <c:pt idx="17">
                  <c:v>39.001645639056498</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2.054062936488374E-3</c:v>
                </c:pt>
                <c:pt idx="1">
                  <c:v>0</c:v>
                </c:pt>
                <c:pt idx="2">
                  <c:v>3.2522440483933913E-2</c:v>
                </c:pt>
                <c:pt idx="3">
                  <c:v>0</c:v>
                </c:pt>
                <c:pt idx="4">
                  <c:v>0</c:v>
                </c:pt>
                <c:pt idx="5">
                  <c:v>0</c:v>
                </c:pt>
                <c:pt idx="6">
                  <c:v>1.5891052760392994</c:v>
                </c:pt>
                <c:pt idx="7">
                  <c:v>8.6682654800774358E-3</c:v>
                </c:pt>
                <c:pt idx="8">
                  <c:v>1.5003486104124194E-2</c:v>
                </c:pt>
                <c:pt idx="9">
                  <c:v>0.3589174274350877</c:v>
                </c:pt>
                <c:pt idx="10">
                  <c:v>0</c:v>
                </c:pt>
                <c:pt idx="11">
                  <c:v>0.12980198293242012</c:v>
                </c:pt>
                <c:pt idx="12">
                  <c:v>1.5823567225436385E-2</c:v>
                </c:pt>
                <c:pt idx="13">
                  <c:v>0</c:v>
                </c:pt>
                <c:pt idx="14">
                  <c:v>0.20462205103514686</c:v>
                </c:pt>
                <c:pt idx="15">
                  <c:v>7.4793603140696261</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85.230264384532205</c:v>
                </c:pt>
                <c:pt idx="1">
                  <c:v>47.513271863649067</c:v>
                </c:pt>
                <c:pt idx="2">
                  <c:v>64.16945133124932</c:v>
                </c:pt>
                <c:pt idx="3">
                  <c:v>52.253147779986747</c:v>
                </c:pt>
                <c:pt idx="4">
                  <c:v>37.448245805186318</c:v>
                </c:pt>
                <c:pt idx="5">
                  <c:v>51.432525951557096</c:v>
                </c:pt>
                <c:pt idx="6">
                  <c:v>48.998594518622632</c:v>
                </c:pt>
                <c:pt idx="7">
                  <c:v>82.86657410075712</c:v>
                </c:pt>
                <c:pt idx="8">
                  <c:v>36.371237458193981</c:v>
                </c:pt>
                <c:pt idx="9">
                  <c:v>46.38261699873074</c:v>
                </c:pt>
                <c:pt idx="10">
                  <c:v>37.705342129090674</c:v>
                </c:pt>
                <c:pt idx="11">
                  <c:v>62.50873311597578</c:v>
                </c:pt>
                <c:pt idx="12">
                  <c:v>74.144153707340379</c:v>
                </c:pt>
                <c:pt idx="13">
                  <c:v>51.089108910891092</c:v>
                </c:pt>
                <c:pt idx="14">
                  <c:v>41.788999804266979</c:v>
                </c:pt>
                <c:pt idx="15">
                  <c:v>51.202212070209185</c:v>
                </c:pt>
                <c:pt idx="16">
                  <c:v>99.279711884753908</c:v>
                </c:pt>
                <c:pt idx="17">
                  <c:v>69.460317460317455</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8.9495469291867094E-2</c:v>
                </c:pt>
                <c:pt idx="1">
                  <c:v>8.0329701033808334</c:v>
                </c:pt>
                <c:pt idx="2">
                  <c:v>8.1491861593187451</c:v>
                </c:pt>
                <c:pt idx="3">
                  <c:v>0.19052352551358515</c:v>
                </c:pt>
                <c:pt idx="4">
                  <c:v>31.662671606014381</c:v>
                </c:pt>
                <c:pt idx="5">
                  <c:v>1.384083044982699E-2</c:v>
                </c:pt>
                <c:pt idx="6">
                  <c:v>29.506324666198172</c:v>
                </c:pt>
                <c:pt idx="7">
                  <c:v>8.5012182023001763</c:v>
                </c:pt>
                <c:pt idx="8">
                  <c:v>5.2193907226988516</c:v>
                </c:pt>
                <c:pt idx="9">
                  <c:v>9.0466597575602314</c:v>
                </c:pt>
                <c:pt idx="10">
                  <c:v>47.710516103996895</c:v>
                </c:pt>
                <c:pt idx="11">
                  <c:v>14.738588728458314</c:v>
                </c:pt>
                <c:pt idx="12">
                  <c:v>6.5933336871715937</c:v>
                </c:pt>
                <c:pt idx="13">
                  <c:v>1.0066006600660067</c:v>
                </c:pt>
                <c:pt idx="14">
                  <c:v>7.3302016050107657</c:v>
                </c:pt>
                <c:pt idx="15">
                  <c:v>7.2132724212551097E-2</c:v>
                </c:pt>
                <c:pt idx="16">
                  <c:v>0.62424969987995194</c:v>
                </c:pt>
                <c:pt idx="17">
                  <c:v>6.3492063492063489E-2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14.680240146175933</c:v>
                </c:pt>
                <c:pt idx="1">
                  <c:v>44.4537580329701</c:v>
                </c:pt>
                <c:pt idx="2">
                  <c:v>27.638245122345587</c:v>
                </c:pt>
                <c:pt idx="3">
                  <c:v>47.556328694499669</c:v>
                </c:pt>
                <c:pt idx="4">
                  <c:v>30.889082588799301</c:v>
                </c:pt>
                <c:pt idx="5">
                  <c:v>48.553633217993081</c:v>
                </c:pt>
                <c:pt idx="6">
                  <c:v>19.812895291637385</c:v>
                </c:pt>
                <c:pt idx="7">
                  <c:v>8.6269681171570038</c:v>
                </c:pt>
                <c:pt idx="8">
                  <c:v>58.403010033444815</c:v>
                </c:pt>
                <c:pt idx="9">
                  <c:v>44.415850576988021</c:v>
                </c:pt>
                <c:pt idx="10">
                  <c:v>14.584141766912431</c:v>
                </c:pt>
                <c:pt idx="11">
                  <c:v>22.743945039590127</c:v>
                </c:pt>
                <c:pt idx="12">
                  <c:v>19.261185712011041</c:v>
                </c:pt>
                <c:pt idx="13">
                  <c:v>47.898789878987898</c:v>
                </c:pt>
                <c:pt idx="14">
                  <c:v>50.743785476609901</c:v>
                </c:pt>
                <c:pt idx="15">
                  <c:v>42.517432075018036</c:v>
                </c:pt>
                <c:pt idx="16">
                  <c:v>9.6038415366146462E-2</c:v>
                </c:pt>
                <c:pt idx="17">
                  <c:v>30.476190476190474</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4.3117387086342565E-2</c:v>
                </c:pt>
                <c:pt idx="3">
                  <c:v>0</c:v>
                </c:pt>
                <c:pt idx="4">
                  <c:v>0</c:v>
                </c:pt>
                <c:pt idx="5">
                  <c:v>0</c:v>
                </c:pt>
                <c:pt idx="6">
                  <c:v>1.6821855235418131</c:v>
                </c:pt>
                <c:pt idx="7">
                  <c:v>5.2395797857011867E-3</c:v>
                </c:pt>
                <c:pt idx="8">
                  <c:v>6.3617856623527699E-3</c:v>
                </c:pt>
                <c:pt idx="9">
                  <c:v>0.15487266672100794</c:v>
                </c:pt>
                <c:pt idx="10">
                  <c:v>0</c:v>
                </c:pt>
                <c:pt idx="11">
                  <c:v>8.7331159757801577E-3</c:v>
                </c:pt>
                <c:pt idx="12">
                  <c:v>1.3268934769916671E-3</c:v>
                </c:pt>
                <c:pt idx="13">
                  <c:v>5.5005500550055009E-3</c:v>
                </c:pt>
                <c:pt idx="14">
                  <c:v>0.13701311411235076</c:v>
                </c:pt>
                <c:pt idx="15">
                  <c:v>6.2082231305602305</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Aragón</c:v>
                </c:pt>
                <c:pt idx="7">
                  <c:v>TOTAL</c:v>
                </c:pt>
                <c:pt idx="8">
                  <c:v>Madrid, Comunidad de</c:v>
                </c:pt>
                <c:pt idx="9">
                  <c:v>Murcia, Región de</c:v>
                </c:pt>
                <c:pt idx="10">
                  <c:v>Rioja, La</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'42pbpcasaadpot'!$Q$11:$Q$29</c:f>
              <c:numCache>
                <c:formatCode>#,##0.00</c:formatCode>
                <c:ptCount val="19"/>
                <c:pt idx="0">
                  <c:v>30.694985878636832</c:v>
                </c:pt>
                <c:pt idx="1">
                  <c:v>28.758351646076537</c:v>
                </c:pt>
                <c:pt idx="2">
                  <c:v>27.218259426804885</c:v>
                </c:pt>
                <c:pt idx="3">
                  <c:v>26.005127702658566</c:v>
                </c:pt>
                <c:pt idx="4">
                  <c:v>25.31773747348311</c:v>
                </c:pt>
                <c:pt idx="5">
                  <c:v>24.708211270318923</c:v>
                </c:pt>
                <c:pt idx="6">
                  <c:v>24.047219526839754</c:v>
                </c:pt>
                <c:pt idx="7">
                  <c:v>23.782786334647817</c:v>
                </c:pt>
                <c:pt idx="8">
                  <c:v>23.620984085187903</c:v>
                </c:pt>
                <c:pt idx="9">
                  <c:v>22.879334943780293</c:v>
                </c:pt>
                <c:pt idx="10">
                  <c:v>22.112031127666135</c:v>
                </c:pt>
                <c:pt idx="11">
                  <c:v>21.825802229105619</c:v>
                </c:pt>
                <c:pt idx="12">
                  <c:v>21.495805228618845</c:v>
                </c:pt>
                <c:pt idx="13">
                  <c:v>19.836265073570086</c:v>
                </c:pt>
                <c:pt idx="14">
                  <c:v>18.299639711769416</c:v>
                </c:pt>
                <c:pt idx="15">
                  <c:v>18.282713174453747</c:v>
                </c:pt>
                <c:pt idx="16">
                  <c:v>17.844614255024066</c:v>
                </c:pt>
                <c:pt idx="17">
                  <c:v>17.460217301283695</c:v>
                </c:pt>
                <c:pt idx="18">
                  <c:v>16.413848326032372</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Cataluña</c:v>
                </c:pt>
                <c:pt idx="5">
                  <c:v>País Vasco</c:v>
                </c:pt>
                <c:pt idx="6">
                  <c:v>Castilla - La Mancha</c:v>
                </c:pt>
                <c:pt idx="7">
                  <c:v>Rioja, La</c:v>
                </c:pt>
                <c:pt idx="8">
                  <c:v>Murcia, Región de</c:v>
                </c:pt>
                <c:pt idx="9">
                  <c:v>TOTAL</c:v>
                </c:pt>
                <c:pt idx="10">
                  <c:v>Comunitat Valenciana</c:v>
                </c:pt>
                <c:pt idx="11">
                  <c:v>Madrid, Comunidad de</c:v>
                </c:pt>
                <c:pt idx="12">
                  <c:v>Aragón</c:v>
                </c:pt>
                <c:pt idx="13">
                  <c:v>Canarias</c:v>
                </c:pt>
                <c:pt idx="14">
                  <c:v>Asturias, Principado de</c:v>
                </c:pt>
                <c:pt idx="15">
                  <c:v>Ceuta y Melilla</c:v>
                </c:pt>
                <c:pt idx="16">
                  <c:v>Navarra, Comunidad Foral de</c:v>
                </c:pt>
                <c:pt idx="17">
                  <c:v>Cantabria</c:v>
                </c:pt>
                <c:pt idx="18">
                  <c:v>Galicia</c:v>
                </c:pt>
              </c:strCache>
            </c:strRef>
          </c:cat>
          <c:val>
            <c:numRef>
              <c:f>'22solcasaadpot'!$R$10:$R$28</c:f>
              <c:numCache>
                <c:formatCode>0.00</c:formatCode>
                <c:ptCount val="19"/>
                <c:pt idx="0">
                  <c:v>41.528470770101379</c:v>
                </c:pt>
                <c:pt idx="1">
                  <c:v>39.520516550748319</c:v>
                </c:pt>
                <c:pt idx="2">
                  <c:v>39.195387428203183</c:v>
                </c:pt>
                <c:pt idx="3">
                  <c:v>37.742504409171076</c:v>
                </c:pt>
                <c:pt idx="4">
                  <c:v>36.590911930433911</c:v>
                </c:pt>
                <c:pt idx="5">
                  <c:v>35.821368211093684</c:v>
                </c:pt>
                <c:pt idx="6">
                  <c:v>35.129826850263058</c:v>
                </c:pt>
                <c:pt idx="7">
                  <c:v>35.066075114474842</c:v>
                </c:pt>
                <c:pt idx="8">
                  <c:v>34.530695496757644</c:v>
                </c:pt>
                <c:pt idx="9">
                  <c:v>34.157943400848751</c:v>
                </c:pt>
                <c:pt idx="10">
                  <c:v>33.579066853577146</c:v>
                </c:pt>
                <c:pt idx="11">
                  <c:v>32.089203661515349</c:v>
                </c:pt>
                <c:pt idx="12">
                  <c:v>31.000412795591128</c:v>
                </c:pt>
                <c:pt idx="13">
                  <c:v>29.809713485694004</c:v>
                </c:pt>
                <c:pt idx="14">
                  <c:v>27.853044353193919</c:v>
                </c:pt>
                <c:pt idx="15">
                  <c:v>27.785760293316159</c:v>
                </c:pt>
                <c:pt idx="16">
                  <c:v>26.054996250814373</c:v>
                </c:pt>
                <c:pt idx="17">
                  <c:v>23.615892714171338</c:v>
                </c:pt>
                <c:pt idx="18">
                  <c:v>18.138180857928372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5A18-4C66-836E-237B6531E29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Asturias, Principado de</c:v>
                </c:pt>
                <c:pt idx="6">
                  <c:v>País Vasco</c:v>
                </c:pt>
                <c:pt idx="7">
                  <c:v>Comunitat Valenciana</c:v>
                </c:pt>
                <c:pt idx="8">
                  <c:v>TOTAL</c:v>
                </c:pt>
                <c:pt idx="9">
                  <c:v>Cantabria</c:v>
                </c:pt>
                <c:pt idx="10">
                  <c:v>Rioja, La</c:v>
                </c:pt>
                <c:pt idx="11">
                  <c:v>Cataluña</c:v>
                </c:pt>
                <c:pt idx="12">
                  <c:v>Murcia, Región de</c:v>
                </c:pt>
                <c:pt idx="13">
                  <c:v>Galicia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5.2752377288613559</c:v>
                </c:pt>
                <c:pt idx="1">
                  <c:v>3.6838211091097008</c:v>
                </c:pt>
                <c:pt idx="2">
                  <c:v>3.5279131485545943</c:v>
                </c:pt>
                <c:pt idx="3">
                  <c:v>3.3981477717005544</c:v>
                </c:pt>
                <c:pt idx="4">
                  <c:v>3.3442457218392159</c:v>
                </c:pt>
                <c:pt idx="5">
                  <c:v>3.2612369043595808</c:v>
                </c:pt>
                <c:pt idx="6">
                  <c:v>3.1849901322112237</c:v>
                </c:pt>
                <c:pt idx="7">
                  <c:v>3.1300018500075248</c:v>
                </c:pt>
                <c:pt idx="8">
                  <c:v>3.1292787840357486</c:v>
                </c:pt>
                <c:pt idx="9">
                  <c:v>3.1076485374421936</c:v>
                </c:pt>
                <c:pt idx="10">
                  <c:v>2.8918773000043441</c:v>
                </c:pt>
                <c:pt idx="11">
                  <c:v>2.873956762389295</c:v>
                </c:pt>
                <c:pt idx="12">
                  <c:v>2.8626815115370836</c:v>
                </c:pt>
                <c:pt idx="13">
                  <c:v>2.8552387472290386</c:v>
                </c:pt>
                <c:pt idx="14">
                  <c:v>2.759614039953707</c:v>
                </c:pt>
                <c:pt idx="15">
                  <c:v>2.6323532571951871</c:v>
                </c:pt>
                <c:pt idx="16">
                  <c:v>2.4007855330987646</c:v>
                </c:pt>
                <c:pt idx="17">
                  <c:v>2.1893262926814798</c:v>
                </c:pt>
                <c:pt idx="18">
                  <c:v>2.0005729737155087</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35CB-4C35-AA3A-4F0EC5CBF55F}"/>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Extremadura</c:v>
                </c:pt>
                <c:pt idx="6">
                  <c:v>Asturias, Principado de</c:v>
                </c:pt>
                <c:pt idx="7">
                  <c:v>Cantabria</c:v>
                </c:pt>
                <c:pt idx="8">
                  <c:v>TOTAL</c:v>
                </c:pt>
                <c:pt idx="9">
                  <c:v>País Vasco</c:v>
                </c:pt>
                <c:pt idx="10">
                  <c:v>Castilla - La Mancha</c:v>
                </c:pt>
                <c:pt idx="11">
                  <c:v>Comunitat Valenciana</c:v>
                </c:pt>
                <c:pt idx="12">
                  <c:v>Canarias</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1.4906705421247803</c:v>
                </c:pt>
                <c:pt idx="1">
                  <c:v>1.3836784079924833</c:v>
                </c:pt>
                <c:pt idx="2">
                  <c:v>1.2608274075637671</c:v>
                </c:pt>
                <c:pt idx="3">
                  <c:v>1.2538144077335118</c:v>
                </c:pt>
                <c:pt idx="4">
                  <c:v>1.1101716981113108</c:v>
                </c:pt>
                <c:pt idx="5">
                  <c:v>1.1009187671942711</c:v>
                </c:pt>
                <c:pt idx="6">
                  <c:v>1.0801577773966728</c:v>
                </c:pt>
                <c:pt idx="7">
                  <c:v>1.0503893703883043</c:v>
                </c:pt>
                <c:pt idx="8">
                  <c:v>1.0496805984022173</c:v>
                </c:pt>
                <c:pt idx="9">
                  <c:v>1.0489028087482857</c:v>
                </c:pt>
                <c:pt idx="10">
                  <c:v>1.0332509749054863</c:v>
                </c:pt>
                <c:pt idx="11">
                  <c:v>1.0224146314607976</c:v>
                </c:pt>
                <c:pt idx="12">
                  <c:v>0.96048714760557119</c:v>
                </c:pt>
                <c:pt idx="13">
                  <c:v>0.92483695154986056</c:v>
                </c:pt>
                <c:pt idx="14">
                  <c:v>0.88822048162786904</c:v>
                </c:pt>
                <c:pt idx="15">
                  <c:v>0.85032464961596321</c:v>
                </c:pt>
                <c:pt idx="16">
                  <c:v>0.84319777368973958</c:v>
                </c:pt>
                <c:pt idx="17">
                  <c:v>0.63509755554765945</c:v>
                </c:pt>
                <c:pt idx="18">
                  <c:v>0.61760960884724769</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Comunitat Valenciana</c:v>
                </c:pt>
                <c:pt idx="6">
                  <c:v>Extremadura</c:v>
                </c:pt>
                <c:pt idx="7">
                  <c:v>TOTAL</c:v>
                </c:pt>
                <c:pt idx="8">
                  <c:v>Cataluña</c:v>
                </c:pt>
                <c:pt idx="9">
                  <c:v>Aragón</c:v>
                </c:pt>
                <c:pt idx="10">
                  <c:v>Cantabria</c:v>
                </c:pt>
                <c:pt idx="11">
                  <c:v>Madrid, Comunidad de</c:v>
                </c:pt>
                <c:pt idx="12">
                  <c:v>País Vasco</c:v>
                </c:pt>
                <c:pt idx="13">
                  <c:v>Ceuta y Melilla</c:v>
                </c:pt>
                <c:pt idx="14">
                  <c:v>Rioja, La</c:v>
                </c:pt>
                <c:pt idx="15">
                  <c:v>Asturias, Principado de</c:v>
                </c:pt>
                <c:pt idx="16">
                  <c:v>Canarias</c:v>
                </c:pt>
                <c:pt idx="17">
                  <c:v>Galicia</c:v>
                </c:pt>
                <c:pt idx="18">
                  <c:v>Navarra, Comunidad Foral de</c:v>
                </c:pt>
              </c:strCache>
            </c:strRef>
          </c:cat>
          <c:val>
            <c:numRef>
              <c:f>'44bpbpcasaad'!$AR$11:$AR$29</c:f>
              <c:numCache>
                <c:formatCode>0.00</c:formatCode>
                <c:ptCount val="19"/>
                <c:pt idx="0">
                  <c:v>5.2425452746234349</c:v>
                </c:pt>
                <c:pt idx="1">
                  <c:v>5.2182403967699598</c:v>
                </c:pt>
                <c:pt idx="2">
                  <c:v>4.990308305599239</c:v>
                </c:pt>
                <c:pt idx="3">
                  <c:v>4.7673627868205148</c:v>
                </c:pt>
                <c:pt idx="4">
                  <c:v>4.6906879947767894</c:v>
                </c:pt>
                <c:pt idx="5">
                  <c:v>4.4133535290410393</c:v>
                </c:pt>
                <c:pt idx="6">
                  <c:v>4.3833647142639052</c:v>
                </c:pt>
                <c:pt idx="7">
                  <c:v>4.2441800243606078</c:v>
                </c:pt>
                <c:pt idx="8">
                  <c:v>4.2348942275348502</c:v>
                </c:pt>
                <c:pt idx="9">
                  <c:v>4.0986502017483195</c:v>
                </c:pt>
                <c:pt idx="10">
                  <c:v>3.9930252833478641</c:v>
                </c:pt>
                <c:pt idx="11">
                  <c:v>3.7539711941086003</c:v>
                </c:pt>
                <c:pt idx="12">
                  <c:v>3.5879949960699222</c:v>
                </c:pt>
                <c:pt idx="13">
                  <c:v>3.5444324461665504</c:v>
                </c:pt>
                <c:pt idx="14">
                  <c:v>3.5113615101557141</c:v>
                </c:pt>
                <c:pt idx="15">
                  <c:v>3.5019555905055562</c:v>
                </c:pt>
                <c:pt idx="16">
                  <c:v>3.0800942489407404</c:v>
                </c:pt>
                <c:pt idx="17">
                  <c:v>2.8443050494974171</c:v>
                </c:pt>
                <c:pt idx="18">
                  <c:v>2.8150764375803301</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Extremadura</c:v>
                </c:pt>
                <c:pt idx="6">
                  <c:v>Aragón</c:v>
                </c:pt>
                <c:pt idx="7">
                  <c:v>Madrid, Comunidad de</c:v>
                </c:pt>
                <c:pt idx="8">
                  <c:v>TOTAL</c:v>
                </c:pt>
                <c:pt idx="9">
                  <c:v>Rioja, La</c:v>
                </c:pt>
                <c:pt idx="10">
                  <c:v>Murcia, Región de</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35.893649807953267</c:v>
                </c:pt>
                <c:pt idx="1">
                  <c:v>34.940384409874355</c:v>
                </c:pt>
                <c:pt idx="2">
                  <c:v>33.917965168483427</c:v>
                </c:pt>
                <c:pt idx="3">
                  <c:v>31.134157944814461</c:v>
                </c:pt>
                <c:pt idx="4">
                  <c:v>29.875315645765042</c:v>
                </c:pt>
                <c:pt idx="5">
                  <c:v>29.061443490877235</c:v>
                </c:pt>
                <c:pt idx="6">
                  <c:v>28.954683156875603</c:v>
                </c:pt>
                <c:pt idx="7">
                  <c:v>28.319512013370662</c:v>
                </c:pt>
                <c:pt idx="8">
                  <c:v>28.288102389606156</c:v>
                </c:pt>
                <c:pt idx="9">
                  <c:v>27.509057971014492</c:v>
                </c:pt>
                <c:pt idx="10">
                  <c:v>27.278464148985403</c:v>
                </c:pt>
                <c:pt idx="11">
                  <c:v>27.061763498209658</c:v>
                </c:pt>
                <c:pt idx="12">
                  <c:v>25.064809221785968</c:v>
                </c:pt>
                <c:pt idx="13">
                  <c:v>24.073319755600814</c:v>
                </c:pt>
                <c:pt idx="14">
                  <c:v>23.754855204287331</c:v>
                </c:pt>
                <c:pt idx="15">
                  <c:v>22.311330454451983</c:v>
                </c:pt>
                <c:pt idx="16">
                  <c:v>21.656157247922948</c:v>
                </c:pt>
                <c:pt idx="17">
                  <c:v>18.149104438164557</c:v>
                </c:pt>
                <c:pt idx="18">
                  <c:v>17.535022757403546</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'45ResolPIAAltaBaj'!$AC$11:$AC$55</c:f>
              <c:numCache>
                <c:formatCode>m/d/yyyy</c:formatCode>
                <c:ptCount val="4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numCache>
            </c:numRef>
          </c:cat>
          <c:val>
            <c:numRef>
              <c:f>'45ResolPIAAltaBaj'!$AD$11:$AD$55</c:f>
              <c:numCache>
                <c:formatCode>0</c:formatCode>
                <c:ptCount val="45"/>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'45ResolPIAAltaBaj'!$AC$11:$AC$55</c:f>
              <c:numCache>
                <c:formatCode>m/d/yyyy</c:formatCode>
                <c:ptCount val="4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numCache>
            </c:numRef>
          </c:cat>
          <c:val>
            <c:numRef>
              <c:f>'45ResolPIAAltaBaj'!$AE$11:$AE$55</c:f>
              <c:numCache>
                <c:formatCode>0</c:formatCode>
                <c:ptCount val="45"/>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3366</c:v>
                </c:pt>
                <c:pt idx="1">
                  <c:v>101001</c:v>
                </c:pt>
                <c:pt idx="2">
                  <c:v>53919</c:v>
                </c:pt>
                <c:pt idx="3">
                  <c:v>66940</c:v>
                </c:pt>
                <c:pt idx="4">
                  <c:v>70510</c:v>
                </c:pt>
                <c:pt idx="5">
                  <c:v>107316</c:v>
                </c:pt>
                <c:pt idx="6">
                  <c:v>289280</c:v>
                </c:pt>
                <c:pt idx="7">
                  <c:v>812393</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948857</c:v>
                </c:pt>
                <c:pt idx="1">
                  <c:v>555868</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497</c:v>
                </c:pt>
                <c:pt idx="1">
                  <c:v>10174</c:v>
                </c:pt>
                <c:pt idx="2">
                  <c:v>6127</c:v>
                </c:pt>
                <c:pt idx="3">
                  <c:v>8810</c:v>
                </c:pt>
                <c:pt idx="4">
                  <c:v>8385</c:v>
                </c:pt>
                <c:pt idx="5">
                  <c:v>11403</c:v>
                </c:pt>
                <c:pt idx="6">
                  <c:v>37895</c:v>
                </c:pt>
                <c:pt idx="7">
                  <c:v>180538</c:v>
                </c:pt>
              </c:numCache>
            </c:numRef>
          </c:val>
          <c:extLst>
            <c:ext xmlns:c15="http://schemas.microsoft.com/office/drawing/2012/chart" uri="{02D57815-91ED-43cb-92C2-25804820EDAC}">
              <c15:datalabelsRange>
                <c15:f>'46aperfpb_graf'!$V$12:$AC$12</c15:f>
                <c15:dlblRangeCache>
                  <c:ptCount val="8"/>
                  <c:pt idx="0">
                    <c:v>33%</c:v>
                  </c:pt>
                  <c:pt idx="1">
                    <c:v>33%</c:v>
                  </c:pt>
                  <c:pt idx="2">
                    <c:v>30%</c:v>
                  </c:pt>
                  <c:pt idx="3">
                    <c:v>30%</c:v>
                  </c:pt>
                  <c:pt idx="4">
                    <c:v>26%</c:v>
                  </c:pt>
                  <c:pt idx="5">
                    <c:v>22%</c:v>
                  </c:pt>
                  <c:pt idx="6">
                    <c:v>21%</c:v>
                  </c:pt>
                  <c:pt idx="7">
                    <c:v>30%</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681</c:v>
                </c:pt>
                <c:pt idx="1">
                  <c:v>11817</c:v>
                </c:pt>
                <c:pt idx="2">
                  <c:v>7754</c:v>
                </c:pt>
                <c:pt idx="3">
                  <c:v>11232</c:v>
                </c:pt>
                <c:pt idx="4">
                  <c:v>12495</c:v>
                </c:pt>
                <c:pt idx="5">
                  <c:v>20296</c:v>
                </c:pt>
                <c:pt idx="6">
                  <c:v>64500</c:v>
                </c:pt>
                <c:pt idx="7">
                  <c:v>230361</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38%</c:v>
                  </c:pt>
                  <c:pt idx="5">
                    <c:v>39%</c:v>
                  </c:pt>
                  <c:pt idx="6">
                    <c:v>36%</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332</c:v>
                </c:pt>
                <c:pt idx="1">
                  <c:v>8565</c:v>
                </c:pt>
                <c:pt idx="2">
                  <c:v>6771</c:v>
                </c:pt>
                <c:pt idx="3">
                  <c:v>8873</c:v>
                </c:pt>
                <c:pt idx="4">
                  <c:v>11808</c:v>
                </c:pt>
                <c:pt idx="5">
                  <c:v>20983</c:v>
                </c:pt>
                <c:pt idx="6">
                  <c:v>75504</c:v>
                </c:pt>
                <c:pt idx="7">
                  <c:v>193056</c:v>
                </c:pt>
              </c:numCache>
            </c:numRef>
          </c:val>
          <c:extLst>
            <c:ext xmlns:c15="http://schemas.microsoft.com/office/drawing/2012/chart" uri="{02D57815-91ED-43cb-92C2-25804820EDAC}">
              <c15:datalabelsRange>
                <c15:f>'46aperfpb_graf'!$V$14:$AC$14</c15:f>
                <c15:dlblRangeCache>
                  <c:ptCount val="8"/>
                  <c:pt idx="0">
                    <c:v>22%</c:v>
                  </c:pt>
                  <c:pt idx="1">
                    <c:v>28%</c:v>
                  </c:pt>
                  <c:pt idx="2">
                    <c:v>33%</c:v>
                  </c:pt>
                  <c:pt idx="3">
                    <c:v>31%</c:v>
                  </c:pt>
                  <c:pt idx="4">
                    <c:v>36%</c:v>
                  </c:pt>
                  <c:pt idx="5">
                    <c:v>40%</c:v>
                  </c:pt>
                  <c:pt idx="6">
                    <c:v>42%</c:v>
                  </c:pt>
                  <c:pt idx="7">
                    <c:v>32%</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596</c:v>
                </c:pt>
                <c:pt idx="1">
                  <c:v>21562</c:v>
                </c:pt>
                <c:pt idx="2">
                  <c:v>9510</c:v>
                </c:pt>
                <c:pt idx="3">
                  <c:v>10856</c:v>
                </c:pt>
                <c:pt idx="4">
                  <c:v>9413</c:v>
                </c:pt>
                <c:pt idx="5">
                  <c:v>12426</c:v>
                </c:pt>
                <c:pt idx="6">
                  <c:v>28320</c:v>
                </c:pt>
                <c:pt idx="7">
                  <c:v>56969</c:v>
                </c:pt>
              </c:numCache>
            </c:numRef>
          </c:val>
          <c:extLst>
            <c:ext xmlns:c15="http://schemas.microsoft.com/office/drawing/2012/chart" uri="{02D57815-91ED-43cb-92C2-25804820EDAC}">
              <c15:datalabelsRange>
                <c15:f>'46aperfpb_graf'!$V$16:$AC$16</c15:f>
                <c15:dlblRangeCache>
                  <c:ptCount val="8"/>
                  <c:pt idx="0">
                    <c:v>32%</c:v>
                  </c:pt>
                  <c:pt idx="1">
                    <c:v>31%</c:v>
                  </c:pt>
                  <c:pt idx="2">
                    <c:v>29%</c:v>
                  </c:pt>
                  <c:pt idx="3">
                    <c:v>29%</c:v>
                  </c:pt>
                  <c:pt idx="4">
                    <c:v>25%</c:v>
                  </c:pt>
                  <c:pt idx="5">
                    <c:v>23%</c:v>
                  </c:pt>
                  <c:pt idx="6">
                    <c:v>25%</c:v>
                  </c:pt>
                  <c:pt idx="7">
                    <c:v>27%</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895</c:v>
                </c:pt>
                <c:pt idx="1">
                  <c:v>29233</c:v>
                </c:pt>
                <c:pt idx="2">
                  <c:v>12253</c:v>
                </c:pt>
                <c:pt idx="3">
                  <c:v>14712</c:v>
                </c:pt>
                <c:pt idx="4">
                  <c:v>14927</c:v>
                </c:pt>
                <c:pt idx="5">
                  <c:v>21769</c:v>
                </c:pt>
                <c:pt idx="6">
                  <c:v>43366</c:v>
                </c:pt>
                <c:pt idx="7">
                  <c:v>77773</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39%</c:v>
                  </c:pt>
                  <c:pt idx="5">
                    <c:v>40%</c:v>
                  </c:pt>
                  <c:pt idx="6">
                    <c:v>39%</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365</c:v>
                </c:pt>
                <c:pt idx="1">
                  <c:v>19650</c:v>
                </c:pt>
                <c:pt idx="2">
                  <c:v>11504</c:v>
                </c:pt>
                <c:pt idx="3">
                  <c:v>12457</c:v>
                </c:pt>
                <c:pt idx="4">
                  <c:v>13482</c:v>
                </c:pt>
                <c:pt idx="5">
                  <c:v>20439</c:v>
                </c:pt>
                <c:pt idx="6">
                  <c:v>39695</c:v>
                </c:pt>
                <c:pt idx="7">
                  <c:v>73696</c:v>
                </c:pt>
              </c:numCache>
            </c:numRef>
          </c:val>
          <c:extLst>
            <c:ext xmlns:c15="http://schemas.microsoft.com/office/drawing/2012/chart" uri="{02D57815-91ED-43cb-92C2-25804820EDAC}">
              <c15:datalabelsRange>
                <c15:f>'46aperfpb_graf'!$V$18:$AC$18</c15:f>
                <c15:dlblRangeCache>
                  <c:ptCount val="8"/>
                  <c:pt idx="0">
                    <c:v>20%</c:v>
                  </c:pt>
                  <c:pt idx="1">
                    <c:v>28%</c:v>
                  </c:pt>
                  <c:pt idx="2">
                    <c:v>35%</c:v>
                  </c:pt>
                  <c:pt idx="3">
                    <c:v>33%</c:v>
                  </c:pt>
                  <c:pt idx="4">
                    <c:v>36%</c:v>
                  </c:pt>
                  <c:pt idx="5">
                    <c:v>37%</c:v>
                  </c:pt>
                  <c:pt idx="6">
                    <c:v>36%</c:v>
                  </c:pt>
                  <c:pt idx="7">
                    <c:v>35%</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0.35337931665929101</c:v>
                </c:pt>
                <c:pt idx="1">
                  <c:v>0.23570981672796082</c:v>
                </c:pt>
                <c:pt idx="2">
                  <c:v>0.20098884497413438</c:v>
                </c:pt>
                <c:pt idx="3">
                  <c:v>4.3501548885260408E-2</c:v>
                </c:pt>
                <c:pt idx="4">
                  <c:v>3.2821107567410843E-2</c:v>
                </c:pt>
                <c:pt idx="5">
                  <c:v>1.6891242312798524E-2</c:v>
                </c:pt>
                <c:pt idx="6">
                  <c:v>1.7494010468327967E-2</c:v>
                </c:pt>
                <c:pt idx="7">
                  <c:v>1.332499122552685E-2</c:v>
                </c:pt>
                <c:pt idx="8">
                  <c:v>8.5889121179289193E-2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Cataluña</c:v>
                </c:pt>
                <c:pt idx="6">
                  <c:v>Castilla - La Mancha</c:v>
                </c:pt>
                <c:pt idx="7">
                  <c:v>Rioja, La</c:v>
                </c:pt>
                <c:pt idx="8">
                  <c:v>TOTAL</c:v>
                </c:pt>
                <c:pt idx="9">
                  <c:v>Murcia, Región de</c:v>
                </c:pt>
                <c:pt idx="10">
                  <c:v>Aragón</c:v>
                </c:pt>
                <c:pt idx="11">
                  <c:v>Comunitat Valenciana</c:v>
                </c:pt>
                <c:pt idx="12">
                  <c:v>Cantabria</c:v>
                </c:pt>
                <c:pt idx="13">
                  <c:v>Balears, Illes</c:v>
                </c:pt>
                <c:pt idx="14">
                  <c:v>Madrid, Comunidad de</c:v>
                </c:pt>
                <c:pt idx="15">
                  <c:v>Canarias</c:v>
                </c:pt>
                <c:pt idx="16">
                  <c:v>Ceuta y Melilla</c:v>
                </c:pt>
                <c:pt idx="17">
                  <c:v>Galicia</c:v>
                </c:pt>
                <c:pt idx="18">
                  <c:v>Navarra, Comunidad Foral de</c:v>
                </c:pt>
              </c:strCache>
            </c:strRef>
          </c:cat>
          <c:val>
            <c:numRef>
              <c:f>'24asolcasaad_pobl'!$AF$11:$AF$29</c:f>
              <c:numCache>
                <c:formatCode>0.00</c:formatCode>
                <c:ptCount val="19"/>
                <c:pt idx="0">
                  <c:v>6.7361160345898794</c:v>
                </c:pt>
                <c:pt idx="1">
                  <c:v>5.6428589043408648</c:v>
                </c:pt>
                <c:pt idx="2">
                  <c:v>5.3075799236746617</c:v>
                </c:pt>
                <c:pt idx="3">
                  <c:v>5.0903524640677498</c:v>
                </c:pt>
                <c:pt idx="4">
                  <c:v>4.907092108278202</c:v>
                </c:pt>
                <c:pt idx="5">
                  <c:v>4.8181825199637105</c:v>
                </c:pt>
                <c:pt idx="6">
                  <c:v>4.7546022572964839</c:v>
                </c:pt>
                <c:pt idx="7">
                  <c:v>4.5860457611656873</c:v>
                </c:pt>
                <c:pt idx="8">
                  <c:v>4.4944156704989693</c:v>
                </c:pt>
                <c:pt idx="9">
                  <c:v>4.3205094825519499</c:v>
                </c:pt>
                <c:pt idx="10">
                  <c:v>4.3112259923103817</c:v>
                </c:pt>
                <c:pt idx="11">
                  <c:v>4.1513402010469314</c:v>
                </c:pt>
                <c:pt idx="12">
                  <c:v>4.010455703474074</c:v>
                </c:pt>
                <c:pt idx="13">
                  <c:v>3.8204620854843268</c:v>
                </c:pt>
                <c:pt idx="14">
                  <c:v>3.7489469801887485</c:v>
                </c:pt>
                <c:pt idx="15">
                  <c:v>3.4155650026931572</c:v>
                </c:pt>
                <c:pt idx="16">
                  <c:v>3.3273013141890888</c:v>
                </c:pt>
                <c:pt idx="17">
                  <c:v>3.1551916260654123</c:v>
                </c:pt>
                <c:pt idx="18">
                  <c:v>3.1534393108732361</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0.27792388578441174</c:v>
                </c:pt>
                <c:pt idx="1">
                  <c:v>0.47431339836708403</c:v>
                </c:pt>
                <c:pt idx="2">
                  <c:v>0.17600324812599311</c:v>
                </c:pt>
                <c:pt idx="3">
                  <c:v>6.2958389491213421E-2</c:v>
                </c:pt>
                <c:pt idx="4">
                  <c:v>8.8010782312977088E-3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0.27337886040059756</c:v>
                </c:pt>
                <c:pt idx="1">
                  <c:v>0.72662113959940244</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0.18351386630636407</c:v>
                </c:pt>
                <c:pt idx="1">
                  <c:v>0.30241132347332289</c:v>
                </c:pt>
                <c:pt idx="2">
                  <c:v>0.25714285714285712</c:v>
                </c:pt>
                <c:pt idx="3">
                  <c:v>0.29423382256128255</c:v>
                </c:pt>
                <c:pt idx="4">
                  <c:v>0.25884086444007859</c:v>
                </c:pt>
                <c:pt idx="5">
                  <c:v>0.28130841121495326</c:v>
                </c:pt>
                <c:pt idx="6">
                  <c:v>0.24752285542234631</c:v>
                </c:pt>
                <c:pt idx="7">
                  <c:v>0.23288195607445333</c:v>
                </c:pt>
                <c:pt idx="8">
                  <c:v>0.34929253502474383</c:v>
                </c:pt>
                <c:pt idx="9">
                  <c:v>0.26691048385000044</c:v>
                </c:pt>
                <c:pt idx="10">
                  <c:v>0.18698041425954628</c:v>
                </c:pt>
                <c:pt idx="11">
                  <c:v>0.16353938470330506</c:v>
                </c:pt>
                <c:pt idx="12">
                  <c:v>0.25450837471911175</c:v>
                </c:pt>
                <c:pt idx="13">
                  <c:v>0.28603570910146608</c:v>
                </c:pt>
                <c:pt idx="14">
                  <c:v>0.28392964221467121</c:v>
                </c:pt>
                <c:pt idx="15">
                  <c:v>0.33482303385216006</c:v>
                </c:pt>
                <c:pt idx="16">
                  <c:v>0.29476351351351349</c:v>
                </c:pt>
                <c:pt idx="17">
                  <c:v>0.16666666666666666</c:v>
                </c:pt>
                <c:pt idx="18">
                  <c:v>0.10951008645533142</c:v>
                </c:pt>
                <c:pt idx="19">
                  <c:v>0.27337886040059756</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0.81648613369363587</c:v>
                </c:pt>
                <c:pt idx="1">
                  <c:v>0.69758867652667711</c:v>
                </c:pt>
                <c:pt idx="2">
                  <c:v>0.74285714285714288</c:v>
                </c:pt>
                <c:pt idx="3">
                  <c:v>0.70576617743871739</c:v>
                </c:pt>
                <c:pt idx="4">
                  <c:v>0.74115913555992141</c:v>
                </c:pt>
                <c:pt idx="5">
                  <c:v>0.71869158878504669</c:v>
                </c:pt>
                <c:pt idx="6">
                  <c:v>0.75247714457765369</c:v>
                </c:pt>
                <c:pt idx="7">
                  <c:v>0.76711804392554672</c:v>
                </c:pt>
                <c:pt idx="8">
                  <c:v>0.65070746497525611</c:v>
                </c:pt>
                <c:pt idx="9">
                  <c:v>0.73308951614999962</c:v>
                </c:pt>
                <c:pt idx="10">
                  <c:v>0.81301958574045374</c:v>
                </c:pt>
                <c:pt idx="11">
                  <c:v>0.83646061529669491</c:v>
                </c:pt>
                <c:pt idx="12">
                  <c:v>0.7454916252808883</c:v>
                </c:pt>
                <c:pt idx="13">
                  <c:v>0.71396429089853386</c:v>
                </c:pt>
                <c:pt idx="14">
                  <c:v>0.71607035778532879</c:v>
                </c:pt>
                <c:pt idx="15">
                  <c:v>0.66517696614783994</c:v>
                </c:pt>
                <c:pt idx="16">
                  <c:v>0.70523648648648651</c:v>
                </c:pt>
                <c:pt idx="17">
                  <c:v>0.83333333333333337</c:v>
                </c:pt>
                <c:pt idx="18">
                  <c:v>0.89048991354466855</c:v>
                </c:pt>
                <c:pt idx="19">
                  <c:v>0.72662113959940244</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0.27337886040059756</c:v>
                </c:pt>
                <c:pt idx="1">
                  <c:v>0.27337886040059756</c:v>
                </c:pt>
                <c:pt idx="2">
                  <c:v>0.27337886040059756</c:v>
                </c:pt>
                <c:pt idx="3">
                  <c:v>0.27337886040059756</c:v>
                </c:pt>
                <c:pt idx="4">
                  <c:v>0.27337886040059756</c:v>
                </c:pt>
                <c:pt idx="5">
                  <c:v>0.27337886040059756</c:v>
                </c:pt>
                <c:pt idx="6">
                  <c:v>0.27337886040059756</c:v>
                </c:pt>
                <c:pt idx="7">
                  <c:v>0.27337886040059756</c:v>
                </c:pt>
                <c:pt idx="8">
                  <c:v>0.27337886040059756</c:v>
                </c:pt>
                <c:pt idx="9">
                  <c:v>0.27337886040059756</c:v>
                </c:pt>
                <c:pt idx="10">
                  <c:v>0.27337886040059756</c:v>
                </c:pt>
                <c:pt idx="11">
                  <c:v>0.27337886040059756</c:v>
                </c:pt>
                <c:pt idx="12">
                  <c:v>0.27337886040059756</c:v>
                </c:pt>
                <c:pt idx="13">
                  <c:v>0.27337886040059756</c:v>
                </c:pt>
                <c:pt idx="14">
                  <c:v>0.27337886040059756</c:v>
                </c:pt>
                <c:pt idx="15">
                  <c:v>0.27337886040059756</c:v>
                </c:pt>
                <c:pt idx="16">
                  <c:v>0.27337886040059756</c:v>
                </c:pt>
                <c:pt idx="17">
                  <c:v>0.27337886040059756</c:v>
                </c:pt>
                <c:pt idx="18">
                  <c:v>0.27337886040059756</c:v>
                </c:pt>
                <c:pt idx="19">
                  <c:v>0.27337886040059756</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2.7585641810000477E-3</c:v>
                </c:pt>
                <c:pt idx="1">
                  <c:v>0.33823820611390687</c:v>
                </c:pt>
                <c:pt idx="2">
                  <c:v>6.359719500454071E-2</c:v>
                </c:pt>
                <c:pt idx="3">
                  <c:v>0.44949574266146819</c:v>
                </c:pt>
                <c:pt idx="4">
                  <c:v>0.11271192805883117</c:v>
                </c:pt>
                <c:pt idx="5">
                  <c:v>3.1163581490307471E-2</c:v>
                </c:pt>
                <c:pt idx="6">
                  <c:v>7.2378169105446794E-4</c:v>
                </c:pt>
                <c:pt idx="7">
                  <c:v>5.4625033287129658E-4</c:v>
                </c:pt>
                <c:pt idx="8">
                  <c:v>2.5264077895297465E-4</c:v>
                </c:pt>
                <c:pt idx="9">
                  <c:v>5.1210968706684055E-4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5.1447293601581323E-4</c:v>
                </c:pt>
                <c:pt idx="1">
                  <c:v>1.6977606888521839E-2</c:v>
                </c:pt>
                <c:pt idx="2">
                  <c:v>6.3550946359427041E-2</c:v>
                </c:pt>
                <c:pt idx="3">
                  <c:v>0.64487828653434787</c:v>
                </c:pt>
                <c:pt idx="4">
                  <c:v>0.20800953128807775</c:v>
                </c:pt>
                <c:pt idx="5">
                  <c:v>5.2449161950664756E-2</c:v>
                </c:pt>
                <c:pt idx="6">
                  <c:v>1.3538761474100349E-4</c:v>
                </c:pt>
                <c:pt idx="7">
                  <c:v>4.576101378245918E-3</c:v>
                </c:pt>
                <c:pt idx="8">
                  <c:v>1.0831009179280279E-4</c:v>
                </c:pt>
                <c:pt idx="9">
                  <c:v>8.8001949581652267E-3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2.3064088723132791E-3</c:v>
                </c:pt>
                <c:pt idx="1">
                  <c:v>0.27351392024078253</c:v>
                </c:pt>
                <c:pt idx="2">
                  <c:v>6.3581640331075995E-2</c:v>
                </c:pt>
                <c:pt idx="3">
                  <c:v>0.48879510583308799</c:v>
                </c:pt>
                <c:pt idx="4">
                  <c:v>0.13189060097490757</c:v>
                </c:pt>
                <c:pt idx="5">
                  <c:v>3.544672359080054E-2</c:v>
                </c:pt>
                <c:pt idx="6">
                  <c:v>6.0522786011057679E-4</c:v>
                </c:pt>
                <c:pt idx="7">
                  <c:v>1.357673307815618E-3</c:v>
                </c:pt>
                <c:pt idx="8">
                  <c:v>2.2355263301381665E-4</c:v>
                </c:pt>
                <c:pt idx="9">
                  <c:v>2.2791463560920817E-3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1.8171164957093799E-3</c:v>
                </c:pt>
                <c:pt idx="1">
                  <c:v>1.7911576886278174E-2</c:v>
                </c:pt>
                <c:pt idx="2">
                  <c:v>5.1739610914565859E-2</c:v>
                </c:pt>
                <c:pt idx="3">
                  <c:v>2.1234304192718184E-2</c:v>
                </c:pt>
                <c:pt idx="4">
                  <c:v>0.14405654569862567</c:v>
                </c:pt>
                <c:pt idx="5">
                  <c:v>0.58966542806072875</c:v>
                </c:pt>
                <c:pt idx="6">
                  <c:v>9.7271358535626615E-2</c:v>
                </c:pt>
                <c:pt idx="7">
                  <c:v>7.4553693938247706E-2</c:v>
                </c:pt>
                <c:pt idx="8">
                  <c:v>4.2275771532830473E-4</c:v>
                </c:pt>
                <c:pt idx="9">
                  <c:v>1.3276075621713429E-3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3.5452013167890605E-4</c:v>
                </c:pt>
                <c:pt idx="2">
                  <c:v>8.1033172955178527E-4</c:v>
                </c:pt>
                <c:pt idx="3">
                  <c:v>3.823752848822487E-2</c:v>
                </c:pt>
                <c:pt idx="4">
                  <c:v>5.2874145353253986E-2</c:v>
                </c:pt>
                <c:pt idx="5">
                  <c:v>0.65008863003291972</c:v>
                </c:pt>
                <c:pt idx="6">
                  <c:v>0.14930362116991644</c:v>
                </c:pt>
                <c:pt idx="7">
                  <c:v>7.6677639908837678E-2</c:v>
                </c:pt>
                <c:pt idx="8">
                  <c:v>3.0387439858191946E-4</c:v>
                </c:pt>
                <c:pt idx="9">
                  <c:v>3.1349708787034691E-2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1.5848373115984217E-3</c:v>
                </c:pt>
                <c:pt idx="1">
                  <c:v>1.5667248851801541E-2</c:v>
                </c:pt>
                <c:pt idx="2">
                  <c:v>4.5229316255902707E-2</c:v>
                </c:pt>
                <c:pt idx="3">
                  <c:v>2.3403842421890163E-2</c:v>
                </c:pt>
                <c:pt idx="4">
                  <c:v>0.13239536839381591</c:v>
                </c:pt>
                <c:pt idx="5">
                  <c:v>0.59732194837958474</c:v>
                </c:pt>
                <c:pt idx="6">
                  <c:v>0.10390710912736917</c:v>
                </c:pt>
                <c:pt idx="7">
                  <c:v>7.481725855488712E-2</c:v>
                </c:pt>
                <c:pt idx="8">
                  <c:v>4.0752959441102269E-4</c:v>
                </c:pt>
                <c:pt idx="9">
                  <c:v>5.2655411087392454E-3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1.3405016898877687E-3</c:v>
                </c:pt>
                <c:pt idx="1">
                  <c:v>6.488598605307816E-3</c:v>
                </c:pt>
                <c:pt idx="2">
                  <c:v>1.4674215307388445E-2</c:v>
                </c:pt>
                <c:pt idx="3">
                  <c:v>3.0118506053648589E-2</c:v>
                </c:pt>
                <c:pt idx="4">
                  <c:v>0.16088872409908303</c:v>
                </c:pt>
                <c:pt idx="5">
                  <c:v>3.115953396175292E-2</c:v>
                </c:pt>
                <c:pt idx="6">
                  <c:v>7.5267743821570671E-2</c:v>
                </c:pt>
                <c:pt idx="7">
                  <c:v>8.5963236028122017E-2</c:v>
                </c:pt>
                <c:pt idx="8">
                  <c:v>0.37378606163455641</c:v>
                </c:pt>
                <c:pt idx="9">
                  <c:v>0.2203128787986823</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1.6607157684962219E-4</c:v>
                </c:pt>
                <c:pt idx="3">
                  <c:v>2.4993772315868138E-2</c:v>
                </c:pt>
                <c:pt idx="4">
                  <c:v>6.4767914971352652E-3</c:v>
                </c:pt>
                <c:pt idx="5">
                  <c:v>1.7354479780785519E-2</c:v>
                </c:pt>
                <c:pt idx="6">
                  <c:v>2.4412521796894463E-2</c:v>
                </c:pt>
                <c:pt idx="7">
                  <c:v>0.18749481026322345</c:v>
                </c:pt>
                <c:pt idx="8">
                  <c:v>0.47205845719505107</c:v>
                </c:pt>
                <c:pt idx="9">
                  <c:v>0.26704309557419248</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1.1438306157215868E-3</c:v>
                </c:pt>
                <c:pt idx="1">
                  <c:v>5.5366269165247018E-3</c:v>
                </c:pt>
                <c:pt idx="2">
                  <c:v>1.2545631540520808E-2</c:v>
                </c:pt>
                <c:pt idx="3">
                  <c:v>2.9362375273789244E-2</c:v>
                </c:pt>
                <c:pt idx="4">
                  <c:v>0.13823314675103432</c:v>
                </c:pt>
                <c:pt idx="5">
                  <c:v>2.9131175468483816E-2</c:v>
                </c:pt>
                <c:pt idx="6">
                  <c:v>6.7802385008517888E-2</c:v>
                </c:pt>
                <c:pt idx="7">
                  <c:v>0.10082745193477732</c:v>
                </c:pt>
                <c:pt idx="8">
                  <c:v>0.38812363105378439</c:v>
                </c:pt>
                <c:pt idx="9">
                  <c:v>0.22729374543684594</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8.5010272074542345E-4</c:v>
                </c:pt>
                <c:pt idx="1">
                  <c:v>6.0007250876147533E-4</c:v>
                </c:pt>
                <c:pt idx="2">
                  <c:v>4.6838993044992939E-3</c:v>
                </c:pt>
                <c:pt idx="3">
                  <c:v>0.96781277737726645</c:v>
                </c:pt>
                <c:pt idx="4">
                  <c:v>3.0795387776022935E-3</c:v>
                </c:pt>
                <c:pt idx="5">
                  <c:v>2.5669768430352001E-3</c:v>
                </c:pt>
                <c:pt idx="6">
                  <c:v>2.0256614340899527E-2</c:v>
                </c:pt>
                <c:pt idx="7">
                  <c:v>8.3343403994649357E-5</c:v>
                </c:pt>
                <c:pt idx="8">
                  <c:v>6.6674723195719488E-5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2.0476068594829791E-3</c:v>
                </c:pt>
                <c:pt idx="2">
                  <c:v>4.863066291272076E-3</c:v>
                </c:pt>
                <c:pt idx="3">
                  <c:v>0.12823137957512157</c:v>
                </c:pt>
                <c:pt idx="4">
                  <c:v>0.18223701049398516</c:v>
                </c:pt>
                <c:pt idx="5">
                  <c:v>0.58945482467366261</c:v>
                </c:pt>
                <c:pt idx="6">
                  <c:v>8.2928077809060655E-2</c:v>
                </c:pt>
                <c:pt idx="7">
                  <c:v>4.3511645764013306E-3</c:v>
                </c:pt>
                <c:pt idx="8">
                  <c:v>5.8868697210135651E-3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2.5912231339216003E-2</c:v>
                </c:pt>
                <c:pt idx="1">
                  <c:v>6.4080844983280053E-3</c:v>
                </c:pt>
                <c:pt idx="2">
                  <c:v>1.7530162190828338E-2</c:v>
                </c:pt>
                <c:pt idx="3">
                  <c:v>0.27242461293696507</c:v>
                </c:pt>
                <c:pt idx="4">
                  <c:v>0.26109629804221968</c:v>
                </c:pt>
                <c:pt idx="5">
                  <c:v>0.36073832918403725</c:v>
                </c:pt>
                <c:pt idx="6">
                  <c:v>4.2632175949795972E-2</c:v>
                </c:pt>
                <c:pt idx="7">
                  <c:v>2.6958148579172988E-3</c:v>
                </c:pt>
                <c:pt idx="8">
                  <c:v>1.0562291000692368E-2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1.3345457913393451E-3</c:v>
                </c:pt>
                <c:pt idx="1">
                  <c:v>2.7785495971103082E-4</c:v>
                </c:pt>
                <c:pt idx="2">
                  <c:v>3.1195534113011192E-3</c:v>
                </c:pt>
                <c:pt idx="3">
                  <c:v>0.14996589961858092</c:v>
                </c:pt>
                <c:pt idx="4">
                  <c:v>0.29011846725100404</c:v>
                </c:pt>
                <c:pt idx="5">
                  <c:v>0.53279530509316564</c:v>
                </c:pt>
                <c:pt idx="6">
                  <c:v>2.1980011282595333E-2</c:v>
                </c:pt>
                <c:pt idx="7">
                  <c:v>3.5784350871875185E-4</c:v>
                </c:pt>
                <c:pt idx="8">
                  <c:v>5.051908358382379E-5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2.7100271002710027E-4</c:v>
                </c:pt>
                <c:pt idx="1">
                  <c:v>2.7100271002710027E-4</c:v>
                </c:pt>
                <c:pt idx="2">
                  <c:v>5.4200542005420054E-4</c:v>
                </c:pt>
                <c:pt idx="3">
                  <c:v>6.0162601626016263E-2</c:v>
                </c:pt>
                <c:pt idx="4">
                  <c:v>5.3116531165311655E-2</c:v>
                </c:pt>
                <c:pt idx="5">
                  <c:v>0.12926829268292683</c:v>
                </c:pt>
                <c:pt idx="6">
                  <c:v>0.11327913279132791</c:v>
                </c:pt>
                <c:pt idx="7">
                  <c:v>0.4241192411924119</c:v>
                </c:pt>
                <c:pt idx="8">
                  <c:v>0.21897018970189702</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1.5339971973858803E-2</c:v>
                </c:pt>
                <c:pt idx="1">
                  <c:v>1.8105383251280397E-3</c:v>
                </c:pt>
                <c:pt idx="2">
                  <c:v>9.8091494190156135E-3</c:v>
                </c:pt>
                <c:pt idx="3">
                  <c:v>0.1406887486203946</c:v>
                </c:pt>
                <c:pt idx="4">
                  <c:v>0.10410595369486229</c:v>
                </c:pt>
                <c:pt idx="5">
                  <c:v>0.18354642294671314</c:v>
                </c:pt>
                <c:pt idx="6">
                  <c:v>0.22783020622775579</c:v>
                </c:pt>
                <c:pt idx="7">
                  <c:v>0.11282381973982812</c:v>
                </c:pt>
                <c:pt idx="8">
                  <c:v>0.20404518905244359</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1.6346737658213069E-3</c:v>
                </c:pt>
                <c:pt idx="1">
                  <c:v>1.6680344549197009E-4</c:v>
                </c:pt>
                <c:pt idx="2">
                  <c:v>1.3010668748373666E-3</c:v>
                </c:pt>
                <c:pt idx="3">
                  <c:v>8.4002215149756136E-3</c:v>
                </c:pt>
                <c:pt idx="4">
                  <c:v>0.19183730659140497</c:v>
                </c:pt>
                <c:pt idx="5">
                  <c:v>0.25893899664391468</c:v>
                </c:pt>
                <c:pt idx="6">
                  <c:v>0.50678890023152323</c:v>
                </c:pt>
                <c:pt idx="7">
                  <c:v>3.0871981691653824E-2</c:v>
                </c:pt>
                <c:pt idx="8">
                  <c:v>6.004924037710923E-5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1.0176390773405698E-3</c:v>
                </c:pt>
                <c:pt idx="1">
                  <c:v>6.7842605156037987E-4</c:v>
                </c:pt>
                <c:pt idx="2">
                  <c:v>1.0176390773405698E-3</c:v>
                </c:pt>
                <c:pt idx="3">
                  <c:v>2.7137042062415195E-3</c:v>
                </c:pt>
                <c:pt idx="4">
                  <c:v>5.3934871099050201E-2</c:v>
                </c:pt>
                <c:pt idx="5">
                  <c:v>4.4097693351424695E-2</c:v>
                </c:pt>
                <c:pt idx="6">
                  <c:v>4.8168249660786977E-2</c:v>
                </c:pt>
                <c:pt idx="7">
                  <c:v>0.1556987788331072</c:v>
                </c:pt>
                <c:pt idx="8">
                  <c:v>0.69267299864314791</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1.0473600976611271E-2</c:v>
                </c:pt>
                <c:pt idx="1">
                  <c:v>4.3004189440390644E-4</c:v>
                </c:pt>
                <c:pt idx="2">
                  <c:v>7.5049246733068838E-3</c:v>
                </c:pt>
                <c:pt idx="3">
                  <c:v>1.6535804455788918E-2</c:v>
                </c:pt>
                <c:pt idx="4">
                  <c:v>0.1751519018949588</c:v>
                </c:pt>
                <c:pt idx="5">
                  <c:v>7.632550009710623E-2</c:v>
                </c:pt>
                <c:pt idx="6">
                  <c:v>0.14626973337402546</c:v>
                </c:pt>
                <c:pt idx="7">
                  <c:v>0.20350692228726799</c:v>
                </c:pt>
                <c:pt idx="8">
                  <c:v>0.36380157034653055</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extLst>
              <c:ext xmlns:c16="http://schemas.microsoft.com/office/drawing/2014/chart" uri="{C3380CC4-5D6E-409C-BE32-E72D297353CC}">
                <c16:uniqueId val="{00000006-54D3-47CB-B024-215BA3F11768}"/>
              </c:ext>
            </c:extLst>
          </c:dPt>
          <c:dPt>
            <c:idx val="5"/>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Canarias</c:v>
                </c:pt>
                <c:pt idx="2">
                  <c:v>Murcia, Región de</c:v>
                </c:pt>
                <c:pt idx="3">
                  <c:v>Galicia</c:v>
                </c:pt>
                <c:pt idx="4">
                  <c:v>Asturias, Principado de</c:v>
                </c:pt>
                <c:pt idx="5">
                  <c:v>TOTAL</c:v>
                </c:pt>
                <c:pt idx="6">
                  <c:v>Comunitat Valenciana</c:v>
                </c:pt>
                <c:pt idx="7">
                  <c:v>Madrid, Comunidad de*</c:v>
                </c:pt>
                <c:pt idx="8">
                  <c:v>Extremadura</c:v>
                </c:pt>
                <c:pt idx="9">
                  <c:v>Melilla</c:v>
                </c:pt>
                <c:pt idx="10">
                  <c:v>Cataluña</c:v>
                </c:pt>
                <c:pt idx="11">
                  <c:v>Balears, Illes</c:v>
                </c:pt>
                <c:pt idx="12">
                  <c:v>Rioja, La</c:v>
                </c:pt>
                <c:pt idx="13">
                  <c:v>Cantabria</c:v>
                </c:pt>
                <c:pt idx="14">
                  <c:v>Navarra, Comunidad Foral de</c:v>
                </c:pt>
                <c:pt idx="15">
                  <c:v>Aragón</c:v>
                </c:pt>
                <c:pt idx="16">
                  <c:v>Castilla - La Mancha</c:v>
                </c:pt>
                <c:pt idx="17">
                  <c:v>Castilla y León*</c:v>
                </c:pt>
                <c:pt idx="18">
                  <c:v>País Vasco*</c:v>
                </c:pt>
                <c:pt idx="19">
                  <c:v>Ceuta</c:v>
                </c:pt>
              </c:strCache>
            </c:strRef>
          </c:cat>
          <c:val>
            <c:numRef>
              <c:f>'9TiempoEspera'!$Q$13:$Q$32</c:f>
              <c:numCache>
                <c:formatCode>#,##0</c:formatCode>
                <c:ptCount val="20"/>
                <c:pt idx="0">
                  <c:v>611.02</c:v>
                </c:pt>
                <c:pt idx="1">
                  <c:v>566.89</c:v>
                </c:pt>
                <c:pt idx="2">
                  <c:v>516.96</c:v>
                </c:pt>
                <c:pt idx="3">
                  <c:v>387.74</c:v>
                </c:pt>
                <c:pt idx="4">
                  <c:v>342.87</c:v>
                </c:pt>
                <c:pt idx="5">
                  <c:v>331.74</c:v>
                </c:pt>
                <c:pt idx="6">
                  <c:v>313.39</c:v>
                </c:pt>
                <c:pt idx="7">
                  <c:v>302.39999999999998</c:v>
                </c:pt>
                <c:pt idx="8">
                  <c:v>281.48</c:v>
                </c:pt>
                <c:pt idx="9">
                  <c:v>272.67</c:v>
                </c:pt>
                <c:pt idx="10">
                  <c:v>267.81</c:v>
                </c:pt>
                <c:pt idx="11">
                  <c:v>248.04</c:v>
                </c:pt>
                <c:pt idx="12">
                  <c:v>209.91</c:v>
                </c:pt>
                <c:pt idx="13">
                  <c:v>209.6</c:v>
                </c:pt>
                <c:pt idx="14">
                  <c:v>203.1</c:v>
                </c:pt>
                <c:pt idx="15">
                  <c:v>193.83</c:v>
                </c:pt>
                <c:pt idx="16">
                  <c:v>188.73</c:v>
                </c:pt>
                <c:pt idx="17">
                  <c:v>126.53</c:v>
                </c:pt>
                <c:pt idx="18">
                  <c:v>125.77</c:v>
                </c:pt>
                <c:pt idx="19">
                  <c:v>57.72</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Asturias, Principado de</c:v>
                </c:pt>
                <c:pt idx="7">
                  <c:v>Cataluña</c:v>
                </c:pt>
                <c:pt idx="8">
                  <c:v>Cantabria</c:v>
                </c:pt>
                <c:pt idx="9">
                  <c:v>TOTAL</c:v>
                </c:pt>
                <c:pt idx="10">
                  <c:v>Comunitat Valenciana</c:v>
                </c:pt>
                <c:pt idx="11">
                  <c:v>Canarias</c:v>
                </c:pt>
                <c:pt idx="12">
                  <c:v>Castilla - La Mancha</c:v>
                </c:pt>
                <c:pt idx="13">
                  <c:v>Rioja, La</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2.0170475669025749</c:v>
                </c:pt>
                <c:pt idx="1">
                  <c:v>1.8448938043452832</c:v>
                </c:pt>
                <c:pt idx="2">
                  <c:v>1.8222254191778819</c:v>
                </c:pt>
                <c:pt idx="3">
                  <c:v>1.7715954605370101</c:v>
                </c:pt>
                <c:pt idx="4">
                  <c:v>1.7093239883599267</c:v>
                </c:pt>
                <c:pt idx="5">
                  <c:v>1.6700665866542723</c:v>
                </c:pt>
                <c:pt idx="6">
                  <c:v>1.4940833476247641</c:v>
                </c:pt>
                <c:pt idx="7">
                  <c:v>1.4929389739108356</c:v>
                </c:pt>
                <c:pt idx="8">
                  <c:v>1.4655252835318315</c:v>
                </c:pt>
                <c:pt idx="9">
                  <c:v>1.4588495604606384</c:v>
                </c:pt>
                <c:pt idx="10">
                  <c:v>1.3892230622734734</c:v>
                </c:pt>
                <c:pt idx="11">
                  <c:v>1.3869384041010278</c:v>
                </c:pt>
                <c:pt idx="12">
                  <c:v>1.3699877950763553</c:v>
                </c:pt>
                <c:pt idx="13">
                  <c:v>1.3546158087433211</c:v>
                </c:pt>
                <c:pt idx="14">
                  <c:v>1.3178992794362183</c:v>
                </c:pt>
                <c:pt idx="15">
                  <c:v>1.2603660761768996</c:v>
                </c:pt>
                <c:pt idx="16">
                  <c:v>1.0777531882401949</c:v>
                </c:pt>
                <c:pt idx="17">
                  <c:v>1.0541648032682174</c:v>
                </c:pt>
                <c:pt idx="18">
                  <c:v>0.96218401745957238</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3AE88EBA-9FF6-4FCB-AF1D-4EEF805CAA60}" type="CELLRANGE">
                      <a:rPr lang="en-US" baseline="0"/>
                      <a:pPr/>
                      <a:t>[CELLRANGE]</a:t>
                    </a:fld>
                    <a:r>
                      <a:rPr lang="en-US" baseline="0"/>
                      <a:t>
</a:t>
                    </a:r>
                    <a:fld id="{5C376B27-5D1F-47AE-85E6-D634B9482C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428163E2-0B39-4A54-87A1-44A6509401E0}" type="CELLRANGE">
                      <a:rPr lang="en-US" baseline="0"/>
                      <a:pPr/>
                      <a:t>[CELLRANGE]</a:t>
                    </a:fld>
                    <a:r>
                      <a:rPr lang="en-US" baseline="0"/>
                      <a:t>
</a:t>
                    </a:r>
                    <a:fld id="{B0D0B211-DA3F-494B-B9E8-4C7D7FC57D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1038739E-DD1B-4B67-93B6-01158DDF094C}" type="CELLRANGE">
                      <a:rPr lang="en-US" baseline="0"/>
                      <a:pPr/>
                      <a:t>[CELLRANGE]</a:t>
                    </a:fld>
                    <a:r>
                      <a:rPr lang="en-US" baseline="0"/>
                      <a:t>
</a:t>
                    </a:r>
                    <a:fld id="{3CE147EF-8312-4929-9553-337FE963E9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2DB24A35-D643-4CC9-8B37-D706CD24C0D4}" type="CELLRANGE">
                      <a:rPr lang="en-US" baseline="0"/>
                      <a:pPr/>
                      <a:t>[CELLRANGE]</a:t>
                    </a:fld>
                    <a:r>
                      <a:rPr lang="en-US" baseline="0"/>
                      <a:t>
</a:t>
                    </a:r>
                    <a:fld id="{C4E09995-2B09-4681-9C87-058CC5C330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53159769-EAB1-4BC9-AB50-41CBC7E7BFF2}" type="CELLRANGE">
                      <a:rPr lang="en-US" baseline="0"/>
                      <a:pPr/>
                      <a:t>[CELLRANGE]</a:t>
                    </a:fld>
                    <a:r>
                      <a:rPr lang="en-US" baseline="0"/>
                      <a:t>
</a:t>
                    </a:r>
                    <a:fld id="{9FA1FCAE-2745-4999-A4CB-D9A78431AA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C949B88E-E6D7-4B15-B645-9865D6A95260}" type="CELLRANGE">
                      <a:rPr lang="en-US" baseline="0"/>
                      <a:pPr/>
                      <a:t>[CELLRANGE]</a:t>
                    </a:fld>
                    <a:r>
                      <a:rPr lang="en-US" baseline="0"/>
                      <a:t>
</a:t>
                    </a:r>
                    <a:fld id="{64765899-74A6-42B5-AE25-3B117DDB08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B867B5DA-648F-47B2-B0D4-5467BB3C9433}" type="CELLRANGE">
                      <a:rPr lang="en-US" baseline="0"/>
                      <a:pPr/>
                      <a:t>[CELLRANGE]</a:t>
                    </a:fld>
                    <a:r>
                      <a:rPr lang="en-US" baseline="0"/>
                      <a:t>
</a:t>
                    </a:r>
                    <a:fld id="{8A5F3FA0-BDA6-490F-B385-F0FFF8CFB0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92FCBAF4-36DC-4AA6-8019-87942A810C15}" type="CELLRANGE">
                      <a:rPr lang="en-US" baseline="0"/>
                      <a:pPr/>
                      <a:t>[CELLRANGE]</a:t>
                    </a:fld>
                    <a:r>
                      <a:rPr lang="en-US" baseline="0"/>
                      <a:t>
</a:t>
                    </a:r>
                    <a:fld id="{C671333C-85AA-49E4-9553-F1C5B1E6D5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7DAF5F67-0CBF-4A16-82D0-1260C20C9D76}" type="CELLRANGE">
                      <a:rPr lang="en-US" baseline="0"/>
                      <a:pPr/>
                      <a:t>[CELLRANGE]</a:t>
                    </a:fld>
                    <a:r>
                      <a:rPr lang="en-US" baseline="0"/>
                      <a:t>
</a:t>
                    </a:r>
                    <a:fld id="{5D1A8CC9-DD56-4547-8561-6B5C47AE17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418DEE29-5326-4A48-98D3-139893BE9EDA}" type="CELLRANGE">
                      <a:rPr lang="en-US" baseline="0"/>
                      <a:pPr/>
                      <a:t>[CELLRANGE]</a:t>
                    </a:fld>
                    <a:r>
                      <a:rPr lang="en-US" baseline="0"/>
                      <a:t>
</a:t>
                    </a:r>
                    <a:fld id="{9C5A88D0-323E-482F-B090-881AE98032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E48009C4-6861-4EEA-BD81-CD1BC17C97B2}" type="CELLRANGE">
                      <a:rPr lang="en-US" baseline="0">
                        <a:solidFill>
                          <a:sysClr val="windowText" lastClr="000000"/>
                        </a:solidFill>
                      </a:rPr>
                      <a:pPr/>
                      <a:t>[CELLRANGE]</a:t>
                    </a:fld>
                    <a:r>
                      <a:rPr lang="en-US" baseline="0">
                        <a:solidFill>
                          <a:sysClr val="windowText" lastClr="000000"/>
                        </a:solidFill>
                      </a:rPr>
                      <a:t>
</a:t>
                    </a:r>
                    <a:fld id="{1A35F788-6EDD-4C5D-B379-A131BADFE044}"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E9D62255-5A74-4A6A-8198-899B9E57D3E8}" type="CELLRANGE">
                      <a:rPr lang="en-US" baseline="0">
                        <a:solidFill>
                          <a:schemeClr val="bg1"/>
                        </a:solidFill>
                      </a:rPr>
                      <a:pPr>
                        <a:defRPr b="1">
                          <a:solidFill>
                            <a:schemeClr val="bg1"/>
                          </a:solidFill>
                        </a:defRPr>
                      </a:pPr>
                      <a:t>[CELLRANGE]</a:t>
                    </a:fld>
                    <a:r>
                      <a:rPr lang="en-US" baseline="0">
                        <a:solidFill>
                          <a:schemeClr val="bg1"/>
                        </a:solidFill>
                      </a:rPr>
                      <a:t>
</a:t>
                    </a:r>
                    <a:fld id="{42F761CB-77B8-4EF9-9DE4-03EF4C505E47}"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BCE5AC71-0119-4087-A083-36EDF0BBB848}" type="CELLRANGE">
                      <a:rPr lang="en-US" baseline="0">
                        <a:solidFill>
                          <a:schemeClr val="tx1"/>
                        </a:solidFill>
                      </a:rPr>
                      <a:pPr>
                        <a:defRPr b="1">
                          <a:solidFill>
                            <a:schemeClr val="tx1"/>
                          </a:solidFill>
                        </a:defRPr>
                      </a:pPr>
                      <a:t>[CELLRANGE]</a:t>
                    </a:fld>
                    <a:r>
                      <a:rPr lang="en-US" baseline="0">
                        <a:solidFill>
                          <a:schemeClr val="tx1"/>
                        </a:solidFill>
                      </a:rPr>
                      <a:t>
</a:t>
                    </a:r>
                    <a:fld id="{159B3350-6A73-4B3A-9BCE-1A7503957AB2}"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8C5269F8-6A72-482A-B0FD-6EE9493EFDA8}" type="CELLRANGE">
                      <a:rPr lang="en-US" baseline="0"/>
                      <a:pPr/>
                      <a:t>[CELLRANGE]</a:t>
                    </a:fld>
                    <a:r>
                      <a:rPr lang="en-US" baseline="0"/>
                      <a:t>
</a:t>
                    </a:r>
                    <a:fld id="{0738C4B7-2B21-4981-95F6-ECFA2E40D7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7E21481A-0FB8-4B57-A41A-B305CF29C50C}" type="CELLRANGE">
                      <a:rPr lang="en-US" baseline="0"/>
                      <a:pPr/>
                      <a:t>[CELLRANGE]</a:t>
                    </a:fld>
                    <a:r>
                      <a:rPr lang="en-US" baseline="0"/>
                      <a:t>
</a:t>
                    </a:r>
                    <a:fld id="{670036E9-B8FF-4AFE-8E9C-0A84046D13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160F13FD-D545-4932-9E33-7BCF63597630}" type="CELLRANGE">
                      <a:rPr lang="en-US" baseline="0"/>
                      <a:pPr/>
                      <a:t>[CELLRANGE]</a:t>
                    </a:fld>
                    <a:r>
                      <a:rPr lang="en-US" baseline="0"/>
                      <a:t>
</a:t>
                    </a:r>
                    <a:fld id="{1A6FEA5D-363A-4D2B-9907-7408B59868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E95A0842-3E18-4723-8607-5B7803C2959F}" type="CELLRANGE">
                      <a:rPr lang="en-US" baseline="0"/>
                      <a:pPr/>
                      <a:t>[CELLRANGE]</a:t>
                    </a:fld>
                    <a:r>
                      <a:rPr lang="en-US" baseline="0"/>
                      <a:t>
</a:t>
                    </a:r>
                    <a:fld id="{894E58D3-F7DA-4EC2-B69E-1C401D1F77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0E6027EA-EDD2-4890-B8A3-AF33304D48D5}" type="CELLRANGE">
                      <a:rPr lang="en-US" baseline="0"/>
                      <a:pPr/>
                      <a:t>[CELLRANGE]</a:t>
                    </a:fld>
                    <a:r>
                      <a:rPr lang="en-US" baseline="0"/>
                      <a:t>
</a:t>
                    </a:r>
                    <a:fld id="{020049E6-19DE-400E-B4A6-5C52716C36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18339515-002A-494C-9088-9ABC03E18215}" type="CELLRANGE">
                      <a:rPr lang="en-US" baseline="0"/>
                      <a:pPr/>
                      <a:t>[CELLRANGE]</a:t>
                    </a:fld>
                    <a:r>
                      <a:rPr lang="en-US" baseline="0"/>
                      <a:t>
</a:t>
                    </a:r>
                    <a:fld id="{5894B4DD-A1A4-4AEC-AD26-5471EEDA2B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DC512275-1E86-45AE-95D4-651B8D676857}" type="CELLRANGE">
                      <a:rPr lang="en-US" baseline="0"/>
                      <a:pPr/>
                      <a:t>[CELLRANGE]</a:t>
                    </a:fld>
                    <a:r>
                      <a:rPr lang="en-US" baseline="0"/>
                      <a:t>
</a:t>
                    </a:r>
                    <a:fld id="{FF21DE37-32F9-4136-8337-D13D49E404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Cantabria</c:v>
                </c:pt>
                <c:pt idx="5">
                  <c:v>Navarra, Comunidad Foral de</c:v>
                </c:pt>
                <c:pt idx="6">
                  <c:v>Ceuta</c:v>
                </c:pt>
                <c:pt idx="7">
                  <c:v>Castilla - La Mancha</c:v>
                </c:pt>
                <c:pt idx="8">
                  <c:v>Comunitat Valenciana</c:v>
                </c:pt>
                <c:pt idx="9">
                  <c:v>Andalucía</c:v>
                </c:pt>
                <c:pt idx="10">
                  <c:v>Madrid, Comunidad de</c:v>
                </c:pt>
                <c:pt idx="11">
                  <c:v>Media Nacional</c:v>
                </c:pt>
                <c:pt idx="12">
                  <c:v>Extremadura</c:v>
                </c:pt>
                <c:pt idx="13">
                  <c:v>Balears, Illes</c:v>
                </c:pt>
                <c:pt idx="14">
                  <c:v>Melilla</c:v>
                </c:pt>
                <c:pt idx="15">
                  <c:v>Rioja, La</c:v>
                </c:pt>
                <c:pt idx="16">
                  <c:v>Murcia, Región de</c:v>
                </c:pt>
                <c:pt idx="17">
                  <c:v>Canarias</c:v>
                </c:pt>
                <c:pt idx="18">
                  <c:v>Cataluña</c:v>
                </c:pt>
                <c:pt idx="19">
                  <c:v>País Vasco</c:v>
                </c:pt>
              </c:strCache>
            </c:strRef>
          </c:cat>
          <c:val>
            <c:numRef>
              <c:f>'11ListaEspera'!$O$13:$O$32</c:f>
              <c:numCache>
                <c:formatCode>0.00%</c:formatCode>
                <c:ptCount val="20"/>
                <c:pt idx="0">
                  <c:v>0.99863403167140519</c:v>
                </c:pt>
                <c:pt idx="1">
                  <c:v>0.99815305191481785</c:v>
                </c:pt>
                <c:pt idx="2">
                  <c:v>0.98385243809037526</c:v>
                </c:pt>
                <c:pt idx="3">
                  <c:v>0.98348370852192679</c:v>
                </c:pt>
                <c:pt idx="4">
                  <c:v>0.98301166603946022</c:v>
                </c:pt>
                <c:pt idx="5">
                  <c:v>0.97693425354159102</c:v>
                </c:pt>
                <c:pt idx="6">
                  <c:v>0.96946107784431135</c:v>
                </c:pt>
                <c:pt idx="7">
                  <c:v>0.96360167683309483</c:v>
                </c:pt>
                <c:pt idx="8">
                  <c:v>0.95172224845379449</c:v>
                </c:pt>
                <c:pt idx="9">
                  <c:v>0.93911111826537674</c:v>
                </c:pt>
                <c:pt idx="10">
                  <c:v>0.93558763456244387</c:v>
                </c:pt>
                <c:pt idx="11">
                  <c:v>0.923897459953545</c:v>
                </c:pt>
                <c:pt idx="12">
                  <c:v>0.902615996893807</c:v>
                </c:pt>
                <c:pt idx="13">
                  <c:v>0.89581751188366665</c:v>
                </c:pt>
                <c:pt idx="14">
                  <c:v>0.89498703543647362</c:v>
                </c:pt>
                <c:pt idx="15">
                  <c:v>0.8843343770756239</c:v>
                </c:pt>
                <c:pt idx="16">
                  <c:v>0.86401742817684934</c:v>
                </c:pt>
                <c:pt idx="17">
                  <c:v>0.85424585640689221</c:v>
                </c:pt>
                <c:pt idx="18">
                  <c:v>0.85115417914419467</c:v>
                </c:pt>
                <c:pt idx="19">
                  <c:v>0.82921987148613252</c:v>
                </c:pt>
              </c:numCache>
            </c:numRef>
          </c:val>
          <c:extLst>
            <c:ext xmlns:c15="http://schemas.microsoft.com/office/drawing/2012/chart" uri="{02D57815-91ED-43cb-92C2-25804820EDAC}">
              <c15:datalabelsRange>
                <c15:f>'11ListaEspera'!$M$13:$M$32</c15:f>
                <c15:dlblRangeCache>
                  <c:ptCount val="20"/>
                  <c:pt idx="0">
                    <c:v>125.746</c:v>
                  </c:pt>
                  <c:pt idx="1">
                    <c:v>44.856</c:v>
                  </c:pt>
                  <c:pt idx="2">
                    <c:v>77.075</c:v>
                  </c:pt>
                  <c:pt idx="3">
                    <c:v>32.810</c:v>
                  </c:pt>
                  <c:pt idx="4">
                    <c:v>18.285</c:v>
                  </c:pt>
                  <c:pt idx="5">
                    <c:v>16.137</c:v>
                  </c:pt>
                  <c:pt idx="6">
                    <c:v>1.619</c:v>
                  </c:pt>
                  <c:pt idx="7">
                    <c:v>76.774</c:v>
                  </c:pt>
                  <c:pt idx="8">
                    <c:v>163.267</c:v>
                  </c:pt>
                  <c:pt idx="9">
                    <c:v>291.702</c:v>
                  </c:pt>
                  <c:pt idx="10">
                    <c:v>189.638</c:v>
                  </c:pt>
                  <c:pt idx="11">
                    <c:v>1.504.725</c:v>
                  </c:pt>
                  <c:pt idx="12">
                    <c:v>37.195</c:v>
                  </c:pt>
                  <c:pt idx="13">
                    <c:v>31.849</c:v>
                  </c:pt>
                  <c:pt idx="14">
                    <c:v>2.071</c:v>
                  </c:pt>
                  <c:pt idx="15">
                    <c:v>9.320</c:v>
                  </c:pt>
                  <c:pt idx="16">
                    <c:v>44.420</c:v>
                  </c:pt>
                  <c:pt idx="17">
                    <c:v>44.273</c:v>
                  </c:pt>
                  <c:pt idx="18">
                    <c:v>227.099</c:v>
                  </c:pt>
                  <c:pt idx="19">
                    <c:v>70.589</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D8C9B7DB-93A1-4E82-AFAA-36A7B15782FB}" type="CELLRANGE">
                      <a:rPr lang="en-US" baseline="0"/>
                      <a:pPr/>
                      <a:t>[CELLRANGE]</a:t>
                    </a:fld>
                    <a:r>
                      <a:rPr lang="en-US" baseline="0"/>
                      <a:t>
</a:t>
                    </a:r>
                    <a:fld id="{348E4FAF-93F6-4298-91C3-D160B578CB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D374C033-0ACA-41CE-AC74-4EB7FA79E287}" type="CELLRANGE">
                      <a:rPr lang="en-US" baseline="0"/>
                      <a:pPr/>
                      <a:t>[CELLRANGE]</a:t>
                    </a:fld>
                    <a:r>
                      <a:rPr lang="en-US" baseline="0"/>
                      <a:t>
</a:t>
                    </a:r>
                    <a:fld id="{3671264F-EAFF-42E1-9177-781E8506CA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E6E09787-5A3C-4ADD-AC1D-6885DB5DF28A}" type="CELLRANGE">
                      <a:rPr lang="en-US" baseline="0"/>
                      <a:pPr/>
                      <a:t>[CELLRANGE]</a:t>
                    </a:fld>
                    <a:r>
                      <a:rPr lang="en-US" baseline="0"/>
                      <a:t>
</a:t>
                    </a:r>
                    <a:fld id="{0AC1BFF9-07E3-4D09-B484-F1AD49785D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BF3757E1-2D10-4D25-948B-221D88E456A8}" type="CELLRANGE">
                      <a:rPr lang="en-US" baseline="0"/>
                      <a:pPr/>
                      <a:t>[CELLRANGE]</a:t>
                    </a:fld>
                    <a:r>
                      <a:rPr lang="en-US" baseline="0"/>
                      <a:t>
</a:t>
                    </a:r>
                    <a:fld id="{943D1426-87FF-4B61-90C2-2915781441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81B74077-D2C3-40E4-8E0A-FB6808B202A3}" type="CELLRANGE">
                      <a:rPr lang="en-US" baseline="0"/>
                      <a:pPr/>
                      <a:t>[CELLRANGE]</a:t>
                    </a:fld>
                    <a:r>
                      <a:rPr lang="en-US" baseline="0"/>
                      <a:t>
</a:t>
                    </a:r>
                    <a:fld id="{49E37B32-0DCD-4435-A1E0-79E9D121C2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7489183A-1F5D-42EE-ABCD-1651443683B6}" type="CELLRANGE">
                      <a:rPr lang="en-US" baseline="0"/>
                      <a:pPr/>
                      <a:t>[CELLRANGE]</a:t>
                    </a:fld>
                    <a:r>
                      <a:rPr lang="en-US" baseline="0"/>
                      <a:t>
</a:t>
                    </a:r>
                    <a:fld id="{21706ACF-2894-4C62-A08F-5CB7C92CDF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C6B364CD-430C-4F2C-B7F9-8644252537FD}" type="CELLRANGE">
                      <a:rPr lang="en-US" baseline="0"/>
                      <a:pPr/>
                      <a:t>[CELLRANGE]</a:t>
                    </a:fld>
                    <a:r>
                      <a:rPr lang="en-US" baseline="0"/>
                      <a:t>
</a:t>
                    </a:r>
                    <a:fld id="{92EBAD48-4B06-461B-B0B4-254AB17F1C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56344610-0532-4927-90AA-9E0382CD7010}" type="CELLRANGE">
                      <a:rPr lang="en-US" baseline="0"/>
                      <a:pPr/>
                      <a:t>[CELLRANGE]</a:t>
                    </a:fld>
                    <a:r>
                      <a:rPr lang="en-US" baseline="0"/>
                      <a:t>
</a:t>
                    </a:r>
                    <a:fld id="{DEF44C67-3965-43B7-85E7-ACBE170A4A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374DBF48-39C1-42A7-8D38-A77700C17803}" type="CELLRANGE">
                      <a:rPr lang="en-US" baseline="0"/>
                      <a:pPr/>
                      <a:t>[CELLRANGE]</a:t>
                    </a:fld>
                    <a:r>
                      <a:rPr lang="en-US" baseline="0"/>
                      <a:t>
</a:t>
                    </a:r>
                    <a:fld id="{AD4067C6-AB51-434E-A9F4-7CE85283AD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E27B6F60-19B9-4DB6-ABF2-A08E35EB691F}" type="CELLRANGE">
                      <a:rPr lang="en-US" baseline="0"/>
                      <a:pPr/>
                      <a:t>[CELLRANGE]</a:t>
                    </a:fld>
                    <a:r>
                      <a:rPr lang="en-US" baseline="0"/>
                      <a:t>
</a:t>
                    </a:r>
                    <a:fld id="{31710DA7-EF53-4970-B639-E6321F62AD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2EAF0B38-F277-47D4-A147-872F8DEC30AF}"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111742B3-4CF3-452C-9ACF-903D18D48E09}"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1.9317811201518046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3A75421C-9E3F-4FFD-95B2-E9B75028BC66}" type="CELLRANGE">
                      <a:rPr lang="en-US" baseline="0">
                        <a:solidFill>
                          <a:schemeClr val="bg1"/>
                        </a:solidFill>
                      </a:rPr>
                      <a:pPr>
                        <a:defRPr b="1">
                          <a:solidFill>
                            <a:schemeClr val="bg1"/>
                          </a:solidFill>
                        </a:defRPr>
                      </a:pPr>
                      <a:t>[CELLRANGE]</a:t>
                    </a:fld>
                    <a:r>
                      <a:rPr lang="en-US" baseline="0">
                        <a:solidFill>
                          <a:schemeClr val="bg1"/>
                        </a:solidFill>
                      </a:rPr>
                      <a:t>
</a:t>
                    </a:r>
                    <a:fld id="{ED4D560D-6A23-47F2-938A-9BC87A772BC1}"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C4F2983C-BFF4-48C1-BD71-283B1BCAAA59}" type="CELLRANGE">
                      <a:rPr lang="en-US" baseline="0">
                        <a:solidFill>
                          <a:schemeClr val="tx1"/>
                        </a:solidFill>
                      </a:rPr>
                      <a:pPr>
                        <a:defRPr b="1">
                          <a:solidFill>
                            <a:schemeClr val="tx1"/>
                          </a:solidFill>
                        </a:defRPr>
                      </a:pPr>
                      <a:t>[CELLRANGE]</a:t>
                    </a:fld>
                    <a:r>
                      <a:rPr lang="en-US" baseline="0">
                        <a:solidFill>
                          <a:schemeClr val="tx1"/>
                        </a:solidFill>
                      </a:rPr>
                      <a:t>
</a:t>
                    </a:r>
                    <a:fld id="{0F443419-0D77-4429-A6F1-B2F70891AE2A}"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A1702B11-A6AE-4A4B-9418-C7BBB3BC3507}" type="CELLRANGE">
                      <a:rPr lang="en-US" baseline="0"/>
                      <a:pPr/>
                      <a:t>[CELLRANGE]</a:t>
                    </a:fld>
                    <a:r>
                      <a:rPr lang="en-US" baseline="0"/>
                      <a:t>
</a:t>
                    </a:r>
                    <a:fld id="{FC2BE037-E58E-4FDD-BF4A-0573CDB56A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085558A4-BAF3-427E-A4AB-EC03A20AE1E6}" type="CELLRANGE">
                      <a:rPr lang="en-US" baseline="0"/>
                      <a:pPr/>
                      <a:t>[CELLRANGE]</a:t>
                    </a:fld>
                    <a:r>
                      <a:rPr lang="en-US" baseline="0"/>
                      <a:t>
</a:t>
                    </a:r>
                    <a:fld id="{A06B0933-3E87-43A9-B3A3-EF47D8D755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6EC080CB-C406-4227-85B7-BCFB5507B3AA}" type="CELLRANGE">
                      <a:rPr lang="en-US" baseline="0"/>
                      <a:pPr/>
                      <a:t>[CELLRANGE]</a:t>
                    </a:fld>
                    <a:r>
                      <a:rPr lang="en-US" baseline="0"/>
                      <a:t>
</a:t>
                    </a:r>
                    <a:fld id="{8BBDB25B-C722-488B-AEC5-B2294DD604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1C23D585-BD04-487B-8590-19FCD1E082D8}" type="CELLRANGE">
                      <a:rPr lang="en-US" baseline="0"/>
                      <a:pPr/>
                      <a:t>[CELLRANGE]</a:t>
                    </a:fld>
                    <a:r>
                      <a:rPr lang="en-US" baseline="0"/>
                      <a:t>
</a:t>
                    </a:r>
                    <a:fld id="{34745558-5014-4728-A10F-D8508EDB1D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209EB8E0-DAFF-4E25-A499-C4523CBF6265}" type="CELLRANGE">
                      <a:rPr lang="en-US" baseline="0"/>
                      <a:pPr/>
                      <a:t>[CELLRANGE]</a:t>
                    </a:fld>
                    <a:r>
                      <a:rPr lang="en-US" baseline="0"/>
                      <a:t>
</a:t>
                    </a:r>
                    <a:fld id="{B481F122-FAA0-4ED0-B1DD-B41DA4BC1B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61B8D038-4EA4-4E38-9121-4EB519A435CE}" type="CELLRANGE">
                      <a:rPr lang="en-US" baseline="0"/>
                      <a:pPr/>
                      <a:t>[CELLRANGE]</a:t>
                    </a:fld>
                    <a:r>
                      <a:rPr lang="en-US" baseline="0"/>
                      <a:t>
</a:t>
                    </a:r>
                    <a:fld id="{48F99FCF-86FF-4D4C-B89D-0FA3697610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C705C977-2313-4DE0-BC3F-9B65CA91084A}" type="CELLRANGE">
                      <a:rPr lang="en-US" baseline="0"/>
                      <a:pPr/>
                      <a:t>[CELLRANGE]</a:t>
                    </a:fld>
                    <a:r>
                      <a:rPr lang="en-US" baseline="0"/>
                      <a:t>
</a:t>
                    </a:r>
                    <a:fld id="{CCD0CB20-4B10-4E22-9BD7-31634440D5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Cantabria</c:v>
                </c:pt>
                <c:pt idx="5">
                  <c:v>Navarra, Comunidad Foral de</c:v>
                </c:pt>
                <c:pt idx="6">
                  <c:v>Ceuta</c:v>
                </c:pt>
                <c:pt idx="7">
                  <c:v>Castilla - La Mancha</c:v>
                </c:pt>
                <c:pt idx="8">
                  <c:v>Comunitat Valenciana</c:v>
                </c:pt>
                <c:pt idx="9">
                  <c:v>Andalucía</c:v>
                </c:pt>
                <c:pt idx="10">
                  <c:v>Madrid, Comunidad de</c:v>
                </c:pt>
                <c:pt idx="11">
                  <c:v>Media Nacional</c:v>
                </c:pt>
                <c:pt idx="12">
                  <c:v>Extremadura</c:v>
                </c:pt>
                <c:pt idx="13">
                  <c:v>Balears, Illes</c:v>
                </c:pt>
                <c:pt idx="14">
                  <c:v>Melilla</c:v>
                </c:pt>
                <c:pt idx="15">
                  <c:v>Rioja, La</c:v>
                </c:pt>
                <c:pt idx="16">
                  <c:v>Murcia, Región de</c:v>
                </c:pt>
                <c:pt idx="17">
                  <c:v>Canarias</c:v>
                </c:pt>
                <c:pt idx="18">
                  <c:v>Cataluña</c:v>
                </c:pt>
                <c:pt idx="19">
                  <c:v>País Vasco</c:v>
                </c:pt>
              </c:strCache>
            </c:strRef>
          </c:cat>
          <c:val>
            <c:numRef>
              <c:f>'11ListaEspera'!$P$13:$P$32</c:f>
              <c:numCache>
                <c:formatCode>0.00%</c:formatCode>
                <c:ptCount val="20"/>
                <c:pt idx="0">
                  <c:v>1.3659683285947998E-3</c:v>
                </c:pt>
                <c:pt idx="1">
                  <c:v>1.8469480851821358E-3</c:v>
                </c:pt>
                <c:pt idx="2">
                  <c:v>1.6147561909624714E-2</c:v>
                </c:pt>
                <c:pt idx="3">
                  <c:v>1.6516291478073198E-2</c:v>
                </c:pt>
                <c:pt idx="4">
                  <c:v>1.6988333960539757E-2</c:v>
                </c:pt>
                <c:pt idx="5">
                  <c:v>2.3065746458409007E-2</c:v>
                </c:pt>
                <c:pt idx="6">
                  <c:v>3.0538922155688621E-2</c:v>
                </c:pt>
                <c:pt idx="7">
                  <c:v>3.6398323166905139E-2</c:v>
                </c:pt>
                <c:pt idx="8">
                  <c:v>4.8277751546205457E-2</c:v>
                </c:pt>
                <c:pt idx="9">
                  <c:v>6.088888173462325E-2</c:v>
                </c:pt>
                <c:pt idx="10">
                  <c:v>6.4412365437556116E-2</c:v>
                </c:pt>
                <c:pt idx="11">
                  <c:v>7.6102540046455058E-2</c:v>
                </c:pt>
                <c:pt idx="12">
                  <c:v>9.7384003106192968E-2</c:v>
                </c:pt>
                <c:pt idx="13">
                  <c:v>0.10418248811633336</c:v>
                </c:pt>
                <c:pt idx="14">
                  <c:v>0.10501296456352636</c:v>
                </c:pt>
                <c:pt idx="15">
                  <c:v>0.11566562292437613</c:v>
                </c:pt>
                <c:pt idx="16">
                  <c:v>0.13598257182315068</c:v>
                </c:pt>
                <c:pt idx="17">
                  <c:v>0.14575414359310784</c:v>
                </c:pt>
                <c:pt idx="18">
                  <c:v>0.14884582085580539</c:v>
                </c:pt>
                <c:pt idx="19">
                  <c:v>0.17078012851386751</c:v>
                </c:pt>
              </c:numCache>
            </c:numRef>
          </c:val>
          <c:extLst>
            <c:ext xmlns:c15="http://schemas.microsoft.com/office/drawing/2012/chart" uri="{02D57815-91ED-43cb-92C2-25804820EDAC}">
              <c15:datalabelsRange>
                <c15:f>'11ListaEspera'!$N$13:$N$32</c15:f>
                <c15:dlblRangeCache>
                  <c:ptCount val="20"/>
                  <c:pt idx="0">
                    <c:v>172</c:v>
                  </c:pt>
                  <c:pt idx="1">
                    <c:v>83</c:v>
                  </c:pt>
                  <c:pt idx="2">
                    <c:v>1.265</c:v>
                  </c:pt>
                  <c:pt idx="3">
                    <c:v>551</c:v>
                  </c:pt>
                  <c:pt idx="4">
                    <c:v>316</c:v>
                  </c:pt>
                  <c:pt idx="5">
                    <c:v>381</c:v>
                  </c:pt>
                  <c:pt idx="6">
                    <c:v>51</c:v>
                  </c:pt>
                  <c:pt idx="7">
                    <c:v>2.900</c:v>
                  </c:pt>
                  <c:pt idx="8">
                    <c:v>8.282</c:v>
                  </c:pt>
                  <c:pt idx="9">
                    <c:v>18.913</c:v>
                  </c:pt>
                  <c:pt idx="10">
                    <c:v>13.056</c:v>
                  </c:pt>
                  <c:pt idx="11">
                    <c:v>123.946</c:v>
                  </c:pt>
                  <c:pt idx="12">
                    <c:v>4.013</c:v>
                  </c:pt>
                  <c:pt idx="13">
                    <c:v>3.704</c:v>
                  </c:pt>
                  <c:pt idx="14">
                    <c:v>243</c:v>
                  </c:pt>
                  <c:pt idx="15">
                    <c:v>1.219</c:v>
                  </c:pt>
                  <c:pt idx="16">
                    <c:v>6.991</c:v>
                  </c:pt>
                  <c:pt idx="17">
                    <c:v>7.554</c:v>
                  </c:pt>
                  <c:pt idx="18">
                    <c:v>39.714</c:v>
                  </c:pt>
                  <c:pt idx="19">
                    <c:v>14.538</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Cantabria</c:v>
                </c:pt>
                <c:pt idx="5">
                  <c:v>Navarra, Comunidad Foral de</c:v>
                </c:pt>
                <c:pt idx="6">
                  <c:v>Ceuta</c:v>
                </c:pt>
                <c:pt idx="7">
                  <c:v>Castilla - La Mancha</c:v>
                </c:pt>
                <c:pt idx="8">
                  <c:v>Comunitat Valenciana</c:v>
                </c:pt>
                <c:pt idx="9">
                  <c:v>Andalucía</c:v>
                </c:pt>
                <c:pt idx="10">
                  <c:v>Madrid, Comunidad de</c:v>
                </c:pt>
                <c:pt idx="11">
                  <c:v>Media Nacional</c:v>
                </c:pt>
                <c:pt idx="12">
                  <c:v>Extremadura</c:v>
                </c:pt>
                <c:pt idx="13">
                  <c:v>Balears, Illes</c:v>
                </c:pt>
                <c:pt idx="14">
                  <c:v>Melilla</c:v>
                </c:pt>
                <c:pt idx="15">
                  <c:v>Rioja, La</c:v>
                </c:pt>
                <c:pt idx="16">
                  <c:v>Murcia, Región de</c:v>
                </c:pt>
                <c:pt idx="17">
                  <c:v>Canarias</c:v>
                </c:pt>
                <c:pt idx="18">
                  <c:v>Cataluña</c:v>
                </c:pt>
                <c:pt idx="19">
                  <c:v>País Vasco</c:v>
                </c:pt>
              </c:strCache>
            </c:strRef>
          </c:cat>
          <c:val>
            <c:numRef>
              <c:f>'11ListaEspera'!$Q$13:$Q$32</c:f>
              <c:numCache>
                <c:formatCode>0.00%</c:formatCode>
                <c:ptCount val="20"/>
                <c:pt idx="0">
                  <c:v>0.923897459953545</c:v>
                </c:pt>
                <c:pt idx="1">
                  <c:v>0.923897459953545</c:v>
                </c:pt>
                <c:pt idx="2">
                  <c:v>0.923897459953545</c:v>
                </c:pt>
                <c:pt idx="3">
                  <c:v>0.923897459953545</c:v>
                </c:pt>
                <c:pt idx="4">
                  <c:v>0.923897459953545</c:v>
                </c:pt>
                <c:pt idx="5">
                  <c:v>0.923897459953545</c:v>
                </c:pt>
                <c:pt idx="6">
                  <c:v>0.923897459953545</c:v>
                </c:pt>
                <c:pt idx="7">
                  <c:v>0.923897459953545</c:v>
                </c:pt>
                <c:pt idx="8">
                  <c:v>0.923897459953545</c:v>
                </c:pt>
                <c:pt idx="9">
                  <c:v>0.923897459953545</c:v>
                </c:pt>
                <c:pt idx="10">
                  <c:v>0.923897459953545</c:v>
                </c:pt>
                <c:pt idx="11">
                  <c:v>0.923897459953545</c:v>
                </c:pt>
                <c:pt idx="12">
                  <c:v>0.923897459953545</c:v>
                </c:pt>
                <c:pt idx="13">
                  <c:v>0.923897459953545</c:v>
                </c:pt>
                <c:pt idx="14">
                  <c:v>0.923897459953545</c:v>
                </c:pt>
                <c:pt idx="15">
                  <c:v>0.923897459953545</c:v>
                </c:pt>
                <c:pt idx="16">
                  <c:v>0.923897459953545</c:v>
                </c:pt>
                <c:pt idx="17">
                  <c:v>0.923897459953545</c:v>
                </c:pt>
                <c:pt idx="18">
                  <c:v>0.923897459953545</c:v>
                </c:pt>
                <c:pt idx="19">
                  <c:v>0.923897459953545</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Pt>
            <c:idx val="13"/>
            <c:invertIfNegative val="0"/>
            <c:bubble3D val="0"/>
            <c:spPr>
              <a:solidFill>
                <a:schemeClr val="accent1"/>
              </a:solidFill>
              <a:ln>
                <a:noFill/>
              </a:ln>
              <a:effectLst/>
            </c:spPr>
            <c:extLst>
              <c:ext xmlns:c16="http://schemas.microsoft.com/office/drawing/2014/chart" uri="{C3380CC4-5D6E-409C-BE32-E72D297353CC}">
                <c16:uniqueId val="{0000000F-C55D-4E29-9CD8-90CA83D3C1E4}"/>
              </c:ext>
            </c:extLst>
          </c:dPt>
          <c:dLbls>
            <c:dLbl>
              <c:idx val="0"/>
              <c:layout>
                <c:manualLayout>
                  <c:x val="0"/>
                  <c:y val="-3.0478894636931943E-3"/>
                </c:manualLayout>
              </c:layout>
              <c:tx>
                <c:rich>
                  <a:bodyPr/>
                  <a:lstStyle/>
                  <a:p>
                    <a:fld id="{74F5F1C6-BF8D-40A5-B259-226E34EF79B3}" type="CELLRANGE">
                      <a:rPr lang="en-US" baseline="0"/>
                      <a:pPr/>
                      <a:t>[CELLRANGE]</a:t>
                    </a:fld>
                    <a:r>
                      <a:rPr lang="en-US" baseline="0"/>
                      <a:t>
</a:t>
                    </a:r>
                    <a:fld id="{64AC9B1C-0B0D-4A8F-B18F-7FDFF1C7FB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EA324340-1F63-4D5F-B046-5512F1E06EDA}" type="CELLRANGE">
                      <a:rPr lang="en-US" baseline="0"/>
                      <a:pPr/>
                      <a:t>[CELLRANGE]</a:t>
                    </a:fld>
                    <a:r>
                      <a:rPr lang="en-US" baseline="0"/>
                      <a:t>
</a:t>
                    </a:r>
                    <a:fld id="{58880C2E-677D-4F2D-B580-6B808347C1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087FD8EE-3925-4372-A25C-F6D4A6720768}" type="CELLRANGE">
                      <a:rPr lang="en-US" baseline="0"/>
                      <a:pPr/>
                      <a:t>[CELLRANGE]</a:t>
                    </a:fld>
                    <a:r>
                      <a:rPr lang="en-US" baseline="0"/>
                      <a:t>
</a:t>
                    </a:r>
                    <a:fld id="{1EE4AA78-8039-40C7-A50A-F66CAECA3A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C8DFC8BD-10C4-4C6C-BF27-A0FF45AE4F75}" type="CELLRANGE">
                      <a:rPr lang="en-US" baseline="0"/>
                      <a:pPr/>
                      <a:t>[CELLRANGE]</a:t>
                    </a:fld>
                    <a:r>
                      <a:rPr lang="en-US" baseline="0"/>
                      <a:t>
</a:t>
                    </a:r>
                    <a:fld id="{5008159A-20C5-4A10-BA00-DF796357B4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DD25844E-3649-4037-A5D6-6634D411FE46}" type="CELLRANGE">
                      <a:rPr lang="en-US" baseline="0"/>
                      <a:pPr/>
                      <a:t>[CELLRANGE]</a:t>
                    </a:fld>
                    <a:r>
                      <a:rPr lang="en-US" baseline="0"/>
                      <a:t>
</a:t>
                    </a:r>
                    <a:fld id="{45FC1A1A-BBA5-4441-8A9D-63FA653302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79FF90F8-91C6-48D2-B8ED-1E554587C597}" type="CELLRANGE">
                      <a:rPr lang="en-US" baseline="0"/>
                      <a:pPr/>
                      <a:t>[CELLRANGE]</a:t>
                    </a:fld>
                    <a:r>
                      <a:rPr lang="en-US" baseline="0"/>
                      <a:t>
</a:t>
                    </a:r>
                    <a:fld id="{DE8D2CF4-6154-4B03-B78C-1DC6A587F8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AF08E89B-0322-4F80-A7FD-571E37144124}" type="CELLRANGE">
                      <a:rPr lang="en-US" baseline="0"/>
                      <a:pPr/>
                      <a:t>[CELLRANGE]</a:t>
                    </a:fld>
                    <a:r>
                      <a:rPr lang="en-US" baseline="0"/>
                      <a:t>
</a:t>
                    </a:r>
                    <a:fld id="{0E91F8F0-098D-4012-977B-3B42366586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1D45B8B1-1D4B-4C7F-BB09-FC310F27EE80}" type="CELLRANGE">
                      <a:rPr lang="en-US" baseline="0"/>
                      <a:pPr/>
                      <a:t>[CELLRANGE]</a:t>
                    </a:fld>
                    <a:r>
                      <a:rPr lang="en-US" baseline="0"/>
                      <a:t>
</a:t>
                    </a:r>
                    <a:fld id="{972B071E-72C1-4F30-A0A0-60A115B86B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31BE1638-B381-4BA8-A7B5-EC400D5B9580}" type="CELLRANGE">
                      <a:rPr lang="en-US" baseline="0">
                        <a:solidFill>
                          <a:sysClr val="windowText" lastClr="000000"/>
                        </a:solidFill>
                      </a:rPr>
                      <a:pPr/>
                      <a:t>[CELLRANGE]</a:t>
                    </a:fld>
                    <a:r>
                      <a:rPr lang="en-US" baseline="0">
                        <a:solidFill>
                          <a:sysClr val="windowText" lastClr="000000"/>
                        </a:solidFill>
                      </a:rPr>
                      <a:t>
</a:t>
                    </a:r>
                    <a:fld id="{432879A7-D9A5-4C7A-9E0D-CF3D3DFA17A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ECABA234-7307-4217-B479-E316C14E87D3}" type="CELLRANGE">
                      <a:rPr lang="en-US" baseline="0">
                        <a:solidFill>
                          <a:sysClr val="windowText" lastClr="000000"/>
                        </a:solidFill>
                      </a:rPr>
                      <a:pPr/>
                      <a:t>[CELLRANGE]</a:t>
                    </a:fld>
                    <a:r>
                      <a:rPr lang="en-US" baseline="0">
                        <a:solidFill>
                          <a:sysClr val="windowText" lastClr="000000"/>
                        </a:solidFill>
                      </a:rPr>
                      <a:t>
</a:t>
                    </a:r>
                    <a:fld id="{5539762F-866C-4A25-B655-576EA00289A5}"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26573405-0A61-4C5D-A15F-EA1A2F49CFB3}" type="CELLRANGE">
                      <a:rPr lang="en-US" baseline="0">
                        <a:solidFill>
                          <a:sysClr val="windowText" lastClr="000000"/>
                        </a:solidFill>
                      </a:rPr>
                      <a:pPr/>
                      <a:t>[CELLRANGE]</a:t>
                    </a:fld>
                    <a:r>
                      <a:rPr lang="en-US" baseline="0">
                        <a:solidFill>
                          <a:sysClr val="windowText" lastClr="000000"/>
                        </a:solidFill>
                      </a:rPr>
                      <a:t>
</a:t>
                    </a:r>
                    <a:fld id="{26DF341F-8387-4420-B0FC-BC913659D30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153230B-056F-4F62-AA6F-6BC57BFEEEF3}" type="CELLRANGE">
                      <a:rPr lang="en-US" baseline="0">
                        <a:solidFill>
                          <a:schemeClr val="bg1"/>
                        </a:solidFill>
                      </a:rPr>
                      <a:pPr>
                        <a:defRPr b="1">
                          <a:solidFill>
                            <a:schemeClr val="bg1"/>
                          </a:solidFill>
                        </a:defRPr>
                      </a:pPr>
                      <a:t>[CELLRANGE]</a:t>
                    </a:fld>
                    <a:r>
                      <a:rPr lang="en-US" baseline="0">
                        <a:solidFill>
                          <a:schemeClr val="bg1"/>
                        </a:solidFill>
                      </a:rPr>
                      <a:t>
</a:t>
                    </a:r>
                    <a:fld id="{6DD20303-87EE-44D7-8023-08F615711C97}"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03F02EF6-F16B-4BA6-8403-091F9442A52D}" type="CELLRANGE">
                      <a:rPr lang="en-US" baseline="0"/>
                      <a:pPr/>
                      <a:t>[CELLRANGE]</a:t>
                    </a:fld>
                    <a:r>
                      <a:rPr lang="en-US" baseline="0"/>
                      <a:t>
</a:t>
                    </a:r>
                    <a:fld id="{73B29D05-22DF-4BF9-AFDA-FE820FF8B1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2C02F95E-5803-4C48-B3C3-DCF8F619B34D}" type="CELLRANGE">
                      <a:rPr lang="en-US" baseline="0">
                        <a:solidFill>
                          <a:schemeClr val="tx1"/>
                        </a:solidFill>
                      </a:rPr>
                      <a:pPr>
                        <a:defRPr b="1">
                          <a:solidFill>
                            <a:schemeClr val="tx1"/>
                          </a:solidFill>
                        </a:defRPr>
                      </a:pPr>
                      <a:t>[CELLRANGE]</a:t>
                    </a:fld>
                    <a:r>
                      <a:rPr lang="en-US" baseline="0">
                        <a:solidFill>
                          <a:schemeClr val="tx1"/>
                        </a:solidFill>
                      </a:rPr>
                      <a:t>
</a:t>
                    </a:r>
                    <a:fld id="{66968E9C-3EF9-4B27-B747-CCAD771AB630}"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D97392CC-EE6F-4784-8827-7376BEB61CD0}" type="CELLRANGE">
                      <a:rPr lang="en-US" baseline="0"/>
                      <a:pPr/>
                      <a:t>[CELLRANGE]</a:t>
                    </a:fld>
                    <a:r>
                      <a:rPr lang="en-US" baseline="0"/>
                      <a:t>
</a:t>
                    </a:r>
                    <a:fld id="{9ECC352A-7669-4F94-B835-DC0229BA08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BDA8A71B-C3C1-4924-B731-3913411BF4F4}" type="CELLRANGE">
                      <a:rPr lang="en-US" baseline="0"/>
                      <a:pPr/>
                      <a:t>[CELLRANGE]</a:t>
                    </a:fld>
                    <a:r>
                      <a:rPr lang="en-US" baseline="0"/>
                      <a:t>
</a:t>
                    </a:r>
                    <a:fld id="{08F8C3F0-0B9F-4500-ADD9-3888567D14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7F87ADF0-B042-4E45-8ADA-1FB386554E6B}" type="CELLRANGE">
                      <a:rPr lang="en-US" baseline="0"/>
                      <a:pPr/>
                      <a:t>[CELLRANGE]</a:t>
                    </a:fld>
                    <a:r>
                      <a:rPr lang="en-US" baseline="0"/>
                      <a:t>
</a:t>
                    </a:r>
                    <a:fld id="{FCC74903-8ED1-4BD2-9526-29E853EBAF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45166985-9B27-4C9B-B5D5-33ABDBAA7CB4}" type="CELLRANGE">
                      <a:rPr lang="en-US" baseline="0"/>
                      <a:pPr/>
                      <a:t>[CELLRANGE]</a:t>
                    </a:fld>
                    <a:r>
                      <a:rPr lang="en-US" baseline="0"/>
                      <a:t>
</a:t>
                    </a:r>
                    <a:fld id="{E27983C0-1880-4075-9C53-E9A58268EC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AA6BA173-BC00-4DB2-8D15-247C9AD72CE4}" type="CELLRANGE">
                      <a:rPr lang="en-US" baseline="0"/>
                      <a:pPr/>
                      <a:t>[CELLRANGE]</a:t>
                    </a:fld>
                    <a:r>
                      <a:rPr lang="en-US" baseline="0"/>
                      <a:t>
</a:t>
                    </a:r>
                    <a:fld id="{57F76549-D534-4954-98C0-AB4452A01D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27C93948-0F29-4A60-AE71-7ACB9E412A40}" type="CELLRANGE">
                      <a:rPr lang="en-US" baseline="0"/>
                      <a:pPr/>
                      <a:t>[CELLRANGE]</a:t>
                    </a:fld>
                    <a:r>
                      <a:rPr lang="en-US" baseline="0"/>
                      <a:t>
</a:t>
                    </a:r>
                    <a:fld id="{0852CA27-9303-415D-AFB4-864669EF22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Asturias, Principado de</c:v>
                </c:pt>
                <c:pt idx="4">
                  <c:v>Cantabria</c:v>
                </c:pt>
                <c:pt idx="5">
                  <c:v>Navarra, Comunidad Foral de</c:v>
                </c:pt>
                <c:pt idx="6">
                  <c:v>Ceuta</c:v>
                </c:pt>
                <c:pt idx="7">
                  <c:v>Castilla - La Mancha</c:v>
                </c:pt>
                <c:pt idx="8">
                  <c:v>Madrid, Comunidad de</c:v>
                </c:pt>
                <c:pt idx="9">
                  <c:v>Andalucía</c:v>
                </c:pt>
                <c:pt idx="10">
                  <c:v>Comunitat Valenciana</c:v>
                </c:pt>
                <c:pt idx="11">
                  <c:v>Media Nacional</c:v>
                </c:pt>
                <c:pt idx="12">
                  <c:v>Extremadura</c:v>
                </c:pt>
                <c:pt idx="13">
                  <c:v>Rioja, La</c:v>
                </c:pt>
                <c:pt idx="14">
                  <c:v>Melilla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0.99931977930617488</c:v>
                </c:pt>
                <c:pt idx="1">
                  <c:v>0.99894622920938714</c:v>
                </c:pt>
                <c:pt idx="2">
                  <c:v>0.99703469788577814</c:v>
                </c:pt>
                <c:pt idx="3">
                  <c:v>0.99080951781442783</c:v>
                </c:pt>
                <c:pt idx="4">
                  <c:v>0.98998516320474772</c:v>
                </c:pt>
                <c:pt idx="5">
                  <c:v>0.98448433221782783</c:v>
                </c:pt>
                <c:pt idx="6">
                  <c:v>0.98375870069605564</c:v>
                </c:pt>
                <c:pt idx="7">
                  <c:v>0.97681867992919158</c:v>
                </c:pt>
                <c:pt idx="8">
                  <c:v>0.97552652708294729</c:v>
                </c:pt>
                <c:pt idx="9">
                  <c:v>0.96918592546325211</c:v>
                </c:pt>
                <c:pt idx="10">
                  <c:v>0.96084368583694546</c:v>
                </c:pt>
                <c:pt idx="11">
                  <c:v>0.95729370935366398</c:v>
                </c:pt>
                <c:pt idx="12">
                  <c:v>0.94307357683942095</c:v>
                </c:pt>
                <c:pt idx="13">
                  <c:v>0.93657165796868724</c:v>
                </c:pt>
                <c:pt idx="14">
                  <c:v>0.93284493284493286</c:v>
                </c:pt>
                <c:pt idx="15">
                  <c:v>0.93052166840943418</c:v>
                </c:pt>
                <c:pt idx="16">
                  <c:v>0.92208420713018224</c:v>
                </c:pt>
                <c:pt idx="17">
                  <c:v>0.90181118556359052</c:v>
                </c:pt>
                <c:pt idx="18">
                  <c:v>0.87115777194517352</c:v>
                </c:pt>
                <c:pt idx="19">
                  <c:v>0.86846458469096199</c:v>
                </c:pt>
              </c:numCache>
            </c:numRef>
          </c:val>
          <c:extLst>
            <c:ext xmlns:c15="http://schemas.microsoft.com/office/drawing/2012/chart" uri="{02D57815-91ED-43cb-92C2-25804820EDAC}">
              <c15:datalabelsRange>
                <c15:f>'11ListaEsperaGIII'!$M$13:$M$32</c15:f>
                <c15:dlblRangeCache>
                  <c:ptCount val="20"/>
                  <c:pt idx="0">
                    <c:v>13.222</c:v>
                  </c:pt>
                  <c:pt idx="1">
                    <c:v>35.075</c:v>
                  </c:pt>
                  <c:pt idx="2">
                    <c:v>25.890</c:v>
                  </c:pt>
                  <c:pt idx="3">
                    <c:v>7.870</c:v>
                  </c:pt>
                  <c:pt idx="4">
                    <c:v>5.338</c:v>
                  </c:pt>
                  <c:pt idx="5">
                    <c:v>3.236</c:v>
                  </c:pt>
                  <c:pt idx="6">
                    <c:v>424</c:v>
                  </c:pt>
                  <c:pt idx="7">
                    <c:v>23.176</c:v>
                  </c:pt>
                  <c:pt idx="8">
                    <c:v>63.179</c:v>
                  </c:pt>
                  <c:pt idx="9">
                    <c:v>74.480</c:v>
                  </c:pt>
                  <c:pt idx="10">
                    <c:v>46.329</c:v>
                  </c:pt>
                  <c:pt idx="11">
                    <c:v>413.481</c:v>
                  </c:pt>
                  <c:pt idx="12">
                    <c:v>12.574</c:v>
                  </c:pt>
                  <c:pt idx="13">
                    <c:v>2.333</c:v>
                  </c:pt>
                  <c:pt idx="14">
                    <c:v>764</c:v>
                  </c:pt>
                  <c:pt idx="15">
                    <c:v>8.009</c:v>
                  </c:pt>
                  <c:pt idx="16">
                    <c:v>45.728</c:v>
                  </c:pt>
                  <c:pt idx="17">
                    <c:v>13.593</c:v>
                  </c:pt>
                  <c:pt idx="18">
                    <c:v>14.936</c:v>
                  </c:pt>
                  <c:pt idx="19">
                    <c:v>17.325</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a:lstStyle/>
                  <a:p>
                    <a:fld id="{5BA8A683-E677-4C35-8DC5-74C328CB7741}" type="CELLRANGE">
                      <a:rPr lang="en-US" baseline="0"/>
                      <a:pPr/>
                      <a:t>[CELLRANGE]</a:t>
                    </a:fld>
                    <a:r>
                      <a:rPr lang="en-US" baseline="0"/>
                      <a:t>
</a:t>
                    </a:r>
                    <a:fld id="{C3A6FB4D-EA96-46CA-83D0-83A973A1B0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B753691F-4A98-4F46-83A0-0B645D462F5B}" type="CELLRANGE">
                      <a:rPr lang="en-US" baseline="0"/>
                      <a:pPr/>
                      <a:t>[CELLRANGE]</a:t>
                    </a:fld>
                    <a:r>
                      <a:rPr lang="en-US" baseline="0"/>
                      <a:t>
</a:t>
                    </a:r>
                    <a:fld id="{6C4BDC94-00F8-46B8-8B72-7A6DE415A2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5EC3B30A-E461-4567-BAF0-8CB7392A825A}" type="CELLRANGE">
                      <a:rPr lang="en-US" baseline="0"/>
                      <a:pPr/>
                      <a:t>[CELLRANGE]</a:t>
                    </a:fld>
                    <a:r>
                      <a:rPr lang="en-US" baseline="0"/>
                      <a:t>
</a:t>
                    </a:r>
                    <a:fld id="{43CA868E-5695-4887-9DD4-C55AACB969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71C5E7CC-C258-4098-AFAD-BEC3A8679ED2}" type="CELLRANGE">
                      <a:rPr lang="en-US" baseline="0"/>
                      <a:pPr/>
                      <a:t>[CELLRANGE]</a:t>
                    </a:fld>
                    <a:r>
                      <a:rPr lang="en-US" baseline="0"/>
                      <a:t>
</a:t>
                    </a:r>
                    <a:fld id="{209BE21F-BE5F-43EB-9C5A-D7AA3A06F9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A90E2DC2-0065-4D16-BF6B-094F900667DB}" type="CELLRANGE">
                      <a:rPr lang="en-US" baseline="0"/>
                      <a:pPr/>
                      <a:t>[CELLRANGE]</a:t>
                    </a:fld>
                    <a:r>
                      <a:rPr lang="en-US" baseline="0"/>
                      <a:t>
</a:t>
                    </a:r>
                    <a:fld id="{1CB12677-B9ED-441C-85C6-34F03BAC06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BC6EF2CE-04A1-46BA-8DCF-31F2009BD763}" type="CELLRANGE">
                      <a:rPr lang="en-US" baseline="0"/>
                      <a:pPr/>
                      <a:t>[CELLRANGE]</a:t>
                    </a:fld>
                    <a:r>
                      <a:rPr lang="en-US" baseline="0"/>
                      <a:t>
</a:t>
                    </a:r>
                    <a:fld id="{7FB2B940-5BEF-4748-AD8F-49C90FF804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8D07325F-88AB-4261-A11F-3CF63257B0D8}" type="CELLRANGE">
                      <a:rPr lang="en-US" baseline="0"/>
                      <a:pPr/>
                      <a:t>[CELLRANGE]</a:t>
                    </a:fld>
                    <a:r>
                      <a:rPr lang="en-US" baseline="0"/>
                      <a:t>
</a:t>
                    </a:r>
                    <a:fld id="{9E21CBD2-1ADD-45D8-B3BC-97CE897CF0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1A7A64C4-5AC5-422F-9EF0-52E44F2B7F48}" type="CELLRANGE">
                      <a:rPr lang="en-US" baseline="0"/>
                      <a:pPr/>
                      <a:t>[CELLRANGE]</a:t>
                    </a:fld>
                    <a:r>
                      <a:rPr lang="en-US" baseline="0"/>
                      <a:t>
</a:t>
                    </a:r>
                    <a:fld id="{6A5545B4-E189-4154-9005-14DC49C9AC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DCE79529-B85C-4333-9A82-DF380FF00761}" type="CELLRANGE">
                      <a:rPr lang="en-US" sz="600" baseline="0">
                        <a:solidFill>
                          <a:sysClr val="windowText" lastClr="000000"/>
                        </a:solidFill>
                      </a:rPr>
                      <a:pPr/>
                      <a:t>[CELLRANGE]</a:t>
                    </a:fld>
                    <a:r>
                      <a:rPr lang="en-US" sz="600" baseline="0">
                        <a:solidFill>
                          <a:sysClr val="windowText" lastClr="000000"/>
                        </a:solidFill>
                      </a:rPr>
                      <a:t>
</a:t>
                    </a:r>
                    <a:fld id="{9EE06499-D985-434F-95F0-E27EB6F33A44}"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D01AE06E-2366-4EB4-BA0C-C519FCE1BB4C}" type="CELLRANGE">
                      <a:rPr lang="en-US" sz="600" baseline="0">
                        <a:solidFill>
                          <a:sysClr val="windowText" lastClr="000000"/>
                        </a:solidFill>
                      </a:rPr>
                      <a:pPr/>
                      <a:t>[CELLRANGE]</a:t>
                    </a:fld>
                    <a:r>
                      <a:rPr lang="en-US" sz="600" baseline="0">
                        <a:solidFill>
                          <a:sysClr val="windowText" lastClr="000000"/>
                        </a:solidFill>
                      </a:rPr>
                      <a:t>
</a:t>
                    </a:r>
                    <a:fld id="{8CFEC552-B70F-445B-A51A-ECAB35E9991E}"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a:lstStyle/>
                  <a:p>
                    <a:fld id="{5E680CCD-BF93-429C-82C4-B5230E341AEB}" type="CELLRANGE">
                      <a:rPr lang="en-US" sz="600" baseline="0">
                        <a:solidFill>
                          <a:sysClr val="windowText" lastClr="000000"/>
                        </a:solidFill>
                      </a:rPr>
                      <a:pPr/>
                      <a:t>[CELLRANGE]</a:t>
                    </a:fld>
                    <a:r>
                      <a:rPr lang="en-US" sz="600" baseline="0">
                        <a:solidFill>
                          <a:sysClr val="windowText" lastClr="000000"/>
                        </a:solidFill>
                      </a:rPr>
                      <a:t>
</a:t>
                    </a:r>
                    <a:fld id="{7BCAB3DE-AF6C-4479-866E-1A0151CA85AC}"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5F8DFF3C-E444-4DEE-8E74-0841B890AAFF}" type="CELLRANGE">
                      <a:rPr lang="en-US" sz="600" baseline="0">
                        <a:solidFill>
                          <a:schemeClr val="bg1"/>
                        </a:solidFill>
                      </a:rPr>
                      <a:pPr>
                        <a:defRPr sz="600" b="1">
                          <a:solidFill>
                            <a:schemeClr val="bg1"/>
                          </a:solidFill>
                        </a:defRPr>
                      </a:pPr>
                      <a:t>[CELLRANGE]</a:t>
                    </a:fld>
                    <a:r>
                      <a:rPr lang="en-US" sz="600" baseline="0">
                        <a:solidFill>
                          <a:schemeClr val="bg1"/>
                        </a:solidFill>
                      </a:rPr>
                      <a:t>
</a:t>
                    </a:r>
                    <a:fld id="{0965880A-09DF-49BA-86E9-78E021B70439}" type="VALUE">
                      <a:rPr lang="en-US" sz="600" baseline="0">
                        <a:solidFill>
                          <a:schemeClr val="bg1"/>
                        </a:solidFill>
                      </a:rPr>
                      <a:pPr>
                        <a:defRPr sz="600"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284285F7-85E4-40D4-A43E-5E158D03D174}" type="CELLRANGE">
                      <a:rPr lang="en-US" baseline="0"/>
                      <a:pPr/>
                      <a:t>[CELLRANGE]</a:t>
                    </a:fld>
                    <a:r>
                      <a:rPr lang="en-US" baseline="0"/>
                      <a:t>
</a:t>
                    </a:r>
                    <a:fld id="{411B2322-8545-48F4-9ABD-A74D65049B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D950564E-7616-4463-A08C-B9A869AE1BB1}" type="CELLRANGE">
                      <a:rPr lang="en-US" baseline="0">
                        <a:solidFill>
                          <a:schemeClr val="tx1"/>
                        </a:solidFill>
                      </a:rPr>
                      <a:pPr>
                        <a:defRPr b="1">
                          <a:solidFill>
                            <a:schemeClr val="tx1"/>
                          </a:solidFill>
                        </a:defRPr>
                      </a:pPr>
                      <a:t>[CELLRANGE]</a:t>
                    </a:fld>
                    <a:r>
                      <a:rPr lang="en-US" baseline="0">
                        <a:solidFill>
                          <a:schemeClr val="tx1"/>
                        </a:solidFill>
                      </a:rPr>
                      <a:t>
</a:t>
                    </a:r>
                    <a:fld id="{15846B4E-18C3-40A2-B303-F3C02B551509}"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C1B53682-9931-4FC3-9AA5-F84D9AD93B6B}" type="CELLRANGE">
                      <a:rPr lang="en-US" baseline="0"/>
                      <a:pPr/>
                      <a:t>[CELLRANGE]</a:t>
                    </a:fld>
                    <a:r>
                      <a:rPr lang="en-US" baseline="0"/>
                      <a:t>
</a:t>
                    </a:r>
                    <a:fld id="{286C2A57-404C-4923-BF4F-ACE5615B53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0F5D0FBE-7B23-43D2-8AF7-317E672B9C56}" type="CELLRANGE">
                      <a:rPr lang="en-US" baseline="0"/>
                      <a:pPr/>
                      <a:t>[CELLRANGE]</a:t>
                    </a:fld>
                    <a:r>
                      <a:rPr lang="en-US" baseline="0"/>
                      <a:t>
</a:t>
                    </a:r>
                    <a:fld id="{A26BA801-AECC-421B-9568-FDA61E41AF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52E1CF08-262F-4BE5-9F8A-C54CE09CAF18}" type="CELLRANGE">
                      <a:rPr lang="en-US" baseline="0"/>
                      <a:pPr/>
                      <a:t>[CELLRANGE]</a:t>
                    </a:fld>
                    <a:r>
                      <a:rPr lang="en-US" baseline="0"/>
                      <a:t>
</a:t>
                    </a:r>
                    <a:fld id="{BE5478CF-0900-4B1A-A1E9-044E208020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9D2EB169-4DA1-4671-A26D-10B154BF6342}" type="CELLRANGE">
                      <a:rPr lang="en-US" baseline="0"/>
                      <a:pPr/>
                      <a:t>[CELLRANGE]</a:t>
                    </a:fld>
                    <a:r>
                      <a:rPr lang="en-US" baseline="0"/>
                      <a:t>
</a:t>
                    </a:r>
                    <a:fld id="{34FEE721-A1A8-4A72-B022-46D7D2D0AA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56E13955-53C4-4562-AC83-DCD0D7557CB1}" type="CELLRANGE">
                      <a:rPr lang="en-US" baseline="0"/>
                      <a:pPr/>
                      <a:t>[CELLRANGE]</a:t>
                    </a:fld>
                    <a:r>
                      <a:rPr lang="en-US" baseline="0"/>
                      <a:t>
</a:t>
                    </a:r>
                    <a:fld id="{FE3672F3-BDA7-4755-865F-EEE6BC01A8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08F1CCE2-2B56-4ADB-B702-55E0A9F1600A}" type="CELLRANGE">
                      <a:rPr lang="en-US" baseline="0"/>
                      <a:pPr/>
                      <a:t>[CELLRANGE]</a:t>
                    </a:fld>
                    <a:r>
                      <a:rPr lang="en-US" baseline="0"/>
                      <a:t>
</a:t>
                    </a:r>
                    <a:fld id="{A996B9C6-30E9-4454-BD66-5E2D86D550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Asturias, Principado de</c:v>
                </c:pt>
                <c:pt idx="4">
                  <c:v>Cantabria</c:v>
                </c:pt>
                <c:pt idx="5">
                  <c:v>Navarra, Comunidad Foral de</c:v>
                </c:pt>
                <c:pt idx="6">
                  <c:v>Ceuta</c:v>
                </c:pt>
                <c:pt idx="7">
                  <c:v>Castilla - La Mancha</c:v>
                </c:pt>
                <c:pt idx="8">
                  <c:v>Madrid, Comunidad de</c:v>
                </c:pt>
                <c:pt idx="9">
                  <c:v>Andalucía</c:v>
                </c:pt>
                <c:pt idx="10">
                  <c:v>Comunitat Valenciana</c:v>
                </c:pt>
                <c:pt idx="11">
                  <c:v>Media Nacional</c:v>
                </c:pt>
                <c:pt idx="12">
                  <c:v>Extremadura</c:v>
                </c:pt>
                <c:pt idx="13">
                  <c:v>Rioja, La</c:v>
                </c:pt>
                <c:pt idx="14">
                  <c:v>Melilla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6.8022069382510765E-4</c:v>
                </c:pt>
                <c:pt idx="1">
                  <c:v>1.0537707906128958E-3</c:v>
                </c:pt>
                <c:pt idx="2">
                  <c:v>2.9653021142218971E-3</c:v>
                </c:pt>
                <c:pt idx="3">
                  <c:v>9.1904821855722015E-3</c:v>
                </c:pt>
                <c:pt idx="4">
                  <c:v>1.0014836795252226E-2</c:v>
                </c:pt>
                <c:pt idx="5">
                  <c:v>1.5515667782172194E-2</c:v>
                </c:pt>
                <c:pt idx="6">
                  <c:v>1.6241299303944315E-2</c:v>
                </c:pt>
                <c:pt idx="7">
                  <c:v>2.3181320070808396E-2</c:v>
                </c:pt>
                <c:pt idx="8">
                  <c:v>2.4473472917052683E-2</c:v>
                </c:pt>
                <c:pt idx="9">
                  <c:v>3.0814074536747865E-2</c:v>
                </c:pt>
                <c:pt idx="10">
                  <c:v>3.9156314163054526E-2</c:v>
                </c:pt>
                <c:pt idx="11">
                  <c:v>4.2706290646336069E-2</c:v>
                </c:pt>
                <c:pt idx="12">
                  <c:v>5.6926423160579012E-2</c:v>
                </c:pt>
                <c:pt idx="13">
                  <c:v>6.3428342031312729E-2</c:v>
                </c:pt>
                <c:pt idx="14">
                  <c:v>6.7155067155067152E-2</c:v>
                </c:pt>
                <c:pt idx="15">
                  <c:v>6.9478331590565823E-2</c:v>
                </c:pt>
                <c:pt idx="16">
                  <c:v>7.7915792869817715E-2</c:v>
                </c:pt>
                <c:pt idx="17">
                  <c:v>9.8188814436409477E-2</c:v>
                </c:pt>
                <c:pt idx="18">
                  <c:v>0.12884222805482648</c:v>
                </c:pt>
                <c:pt idx="19">
                  <c:v>0.13153541530903803</c:v>
                </c:pt>
              </c:numCache>
            </c:numRef>
          </c:val>
          <c:extLst>
            <c:ext xmlns:c15="http://schemas.microsoft.com/office/drawing/2012/chart" uri="{02D57815-91ED-43cb-92C2-25804820EDAC}">
              <c15:datalabelsRange>
                <c15:f>'11ListaEsperaGIII'!$N$13:$N$32</c15:f>
                <c15:dlblRangeCache>
                  <c:ptCount val="20"/>
                  <c:pt idx="0">
                    <c:v>9</c:v>
                  </c:pt>
                  <c:pt idx="1">
                    <c:v>37</c:v>
                  </c:pt>
                  <c:pt idx="2">
                    <c:v>77</c:v>
                  </c:pt>
                  <c:pt idx="3">
                    <c:v>73</c:v>
                  </c:pt>
                  <c:pt idx="4">
                    <c:v>54</c:v>
                  </c:pt>
                  <c:pt idx="5">
                    <c:v>51</c:v>
                  </c:pt>
                  <c:pt idx="6">
                    <c:v>7</c:v>
                  </c:pt>
                  <c:pt idx="7">
                    <c:v>550</c:v>
                  </c:pt>
                  <c:pt idx="8">
                    <c:v>1.585</c:v>
                  </c:pt>
                  <c:pt idx="9">
                    <c:v>2.368</c:v>
                  </c:pt>
                  <c:pt idx="10">
                    <c:v>1.888</c:v>
                  </c:pt>
                  <c:pt idx="11">
                    <c:v>18.446</c:v>
                  </c:pt>
                  <c:pt idx="12">
                    <c:v>759</c:v>
                  </c:pt>
                  <c:pt idx="13">
                    <c:v>158</c:v>
                  </c:pt>
                  <c:pt idx="14">
                    <c:v>55</c:v>
                  </c:pt>
                  <c:pt idx="15">
                    <c:v>598</c:v>
                  </c:pt>
                  <c:pt idx="16">
                    <c:v>3.864</c:v>
                  </c:pt>
                  <c:pt idx="17">
                    <c:v>1.480</c:v>
                  </c:pt>
                  <c:pt idx="18">
                    <c:v>2.209</c:v>
                  </c:pt>
                  <c:pt idx="19">
                    <c:v>2.624</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Asturias, Principado de</c:v>
                </c:pt>
                <c:pt idx="4">
                  <c:v>Cantabria</c:v>
                </c:pt>
                <c:pt idx="5">
                  <c:v>Navarra, Comunidad Foral de</c:v>
                </c:pt>
                <c:pt idx="6">
                  <c:v>Ceuta</c:v>
                </c:pt>
                <c:pt idx="7">
                  <c:v>Castilla - La Mancha</c:v>
                </c:pt>
                <c:pt idx="8">
                  <c:v>Madrid, Comunidad de</c:v>
                </c:pt>
                <c:pt idx="9">
                  <c:v>Andalucía</c:v>
                </c:pt>
                <c:pt idx="10">
                  <c:v>Comunitat Valenciana</c:v>
                </c:pt>
                <c:pt idx="11">
                  <c:v>Media Nacional</c:v>
                </c:pt>
                <c:pt idx="12">
                  <c:v>Extremadura</c:v>
                </c:pt>
                <c:pt idx="13">
                  <c:v>Rioja, La</c:v>
                </c:pt>
                <c:pt idx="14">
                  <c:v>Melilla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0.95729370935366398</c:v>
                </c:pt>
                <c:pt idx="1">
                  <c:v>0.95729370935366398</c:v>
                </c:pt>
                <c:pt idx="2">
                  <c:v>0.95729370935366398</c:v>
                </c:pt>
                <c:pt idx="3">
                  <c:v>0.95729370935366398</c:v>
                </c:pt>
                <c:pt idx="4">
                  <c:v>0.95729370935366398</c:v>
                </c:pt>
                <c:pt idx="5">
                  <c:v>0.95729370935366398</c:v>
                </c:pt>
                <c:pt idx="6">
                  <c:v>0.95729370935366398</c:v>
                </c:pt>
                <c:pt idx="7">
                  <c:v>0.95729370935366398</c:v>
                </c:pt>
                <c:pt idx="8">
                  <c:v>0.95729370935366398</c:v>
                </c:pt>
                <c:pt idx="9">
                  <c:v>0.95729370935366398</c:v>
                </c:pt>
                <c:pt idx="10">
                  <c:v>0.95729370935366398</c:v>
                </c:pt>
                <c:pt idx="11">
                  <c:v>0.95729370935366398</c:v>
                </c:pt>
                <c:pt idx="12">
                  <c:v>0.95729370935366398</c:v>
                </c:pt>
                <c:pt idx="13">
                  <c:v>0.95729370935366398</c:v>
                </c:pt>
                <c:pt idx="14">
                  <c:v>0.95729370935366398</c:v>
                </c:pt>
                <c:pt idx="15">
                  <c:v>0.95729370935366398</c:v>
                </c:pt>
                <c:pt idx="16">
                  <c:v>0.95729370935366398</c:v>
                </c:pt>
                <c:pt idx="17">
                  <c:v>0.95729370935366398</c:v>
                </c:pt>
                <c:pt idx="18">
                  <c:v>0.95729370935366398</c:v>
                </c:pt>
                <c:pt idx="19">
                  <c:v>0.95729370935366398</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77007FE3-060E-4FFD-81EF-3D19CDA1ACB7}" type="CELLRANGE">
                      <a:rPr lang="en-US" baseline="0"/>
                      <a:pPr/>
                      <a:t>[CELLRANGE]</a:t>
                    </a:fld>
                    <a:r>
                      <a:rPr lang="en-US" baseline="0"/>
                      <a:t>
</a:t>
                    </a:r>
                    <a:fld id="{DB55DD22-7847-4E86-BF35-88A336790E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01D547CA-1FB5-475E-9B81-4AB249DE60AF}" type="CELLRANGE">
                      <a:rPr lang="en-US" baseline="0"/>
                      <a:pPr/>
                      <a:t>[CELLRANGE]</a:t>
                    </a:fld>
                    <a:r>
                      <a:rPr lang="en-US" baseline="0"/>
                      <a:t>
</a:t>
                    </a:r>
                    <a:fld id="{4EAF4167-0D2A-4A0F-A21B-E2429BCAC0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5E72B334-05C4-460F-97BD-29FECA61FC64}" type="CELLRANGE">
                      <a:rPr lang="en-US" baseline="0"/>
                      <a:pPr/>
                      <a:t>[CELLRANGE]</a:t>
                    </a:fld>
                    <a:r>
                      <a:rPr lang="en-US" baseline="0"/>
                      <a:t>
</a:t>
                    </a:r>
                    <a:fld id="{0B194C56-51AC-4E06-A3A5-167EBC67C2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DEA55CE5-C8C8-4E96-A231-4B9F8D559449}" type="CELLRANGE">
                      <a:rPr lang="en-US" baseline="0"/>
                      <a:pPr/>
                      <a:t>[CELLRANGE]</a:t>
                    </a:fld>
                    <a:r>
                      <a:rPr lang="en-US" baseline="0"/>
                      <a:t>
</a:t>
                    </a:r>
                    <a:fld id="{F8606D65-8B03-41AE-9272-7FE0B6C62E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DF68FF30-1687-45CB-B94E-A449DE941714}" type="CELLRANGE">
                      <a:rPr lang="en-US" baseline="0"/>
                      <a:pPr/>
                      <a:t>[CELLRANGE]</a:t>
                    </a:fld>
                    <a:r>
                      <a:rPr lang="en-US" baseline="0"/>
                      <a:t>
</a:t>
                    </a:r>
                    <a:fld id="{3725AE4C-E235-42B7-9513-5758C8B78E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0DBC68C6-900C-4AF5-8AFA-6F821E01F7CE}" type="CELLRANGE">
                      <a:rPr lang="en-US" baseline="0"/>
                      <a:pPr/>
                      <a:t>[CELLRANGE]</a:t>
                    </a:fld>
                    <a:r>
                      <a:rPr lang="en-US" baseline="0"/>
                      <a:t>
</a:t>
                    </a:r>
                    <a:fld id="{49E54C71-A604-44E1-9BAA-EF39824F6C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0BB515DE-B886-4DB2-A003-C1B092DE3C19}" type="CELLRANGE">
                      <a:rPr lang="en-US" baseline="0"/>
                      <a:pPr/>
                      <a:t>[CELLRANGE]</a:t>
                    </a:fld>
                    <a:r>
                      <a:rPr lang="en-US" baseline="0"/>
                      <a:t>
</a:t>
                    </a:r>
                    <a:fld id="{EE6319BF-8FE1-44C3-876F-E1980A1618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B3C951E8-9190-4A7F-BEAD-22680ABC4AF8}" type="CELLRANGE">
                      <a:rPr lang="en-US" baseline="0"/>
                      <a:pPr/>
                      <a:t>[CELLRANGE]</a:t>
                    </a:fld>
                    <a:r>
                      <a:rPr lang="en-US" baseline="0"/>
                      <a:t>
</a:t>
                    </a:r>
                    <a:fld id="{082A5BC6-2DC6-4A57-9AB1-4F1CAAAF0A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8C272500-5C97-47AD-A73E-EC52BE745F6B}" type="CELLRANGE">
                      <a:rPr lang="en-US" baseline="0"/>
                      <a:pPr/>
                      <a:t>[CELLRANGE]</a:t>
                    </a:fld>
                    <a:r>
                      <a:rPr lang="en-US" baseline="0"/>
                      <a:t>
</a:t>
                    </a:r>
                    <a:fld id="{7B11A5B9-3FC0-4B7D-B6EA-57859E35D7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99024B4D-9544-4BB6-B2E2-AB32DDE9B947}" type="CELLRANGE">
                      <a:rPr lang="en-US" baseline="0"/>
                      <a:pPr/>
                      <a:t>[CELLRANGE]</a:t>
                    </a:fld>
                    <a:r>
                      <a:rPr lang="en-US" baseline="0"/>
                      <a:t>
</a:t>
                    </a:r>
                    <a:fld id="{64714AF6-15DA-40DE-B944-2ED90C2AE6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B639BFB-767B-4BBA-AD8F-2586B813671A}" type="CELLRANGE">
                      <a:rPr lang="en-US" baseline="0">
                        <a:solidFill>
                          <a:schemeClr val="tx1"/>
                        </a:solidFill>
                      </a:rPr>
                      <a:pPr>
                        <a:defRPr b="1">
                          <a:solidFill>
                            <a:schemeClr val="tx1"/>
                          </a:solidFill>
                        </a:defRPr>
                      </a:pPr>
                      <a:t>[CELLRANGE]</a:t>
                    </a:fld>
                    <a:r>
                      <a:rPr lang="en-US" baseline="0">
                        <a:solidFill>
                          <a:schemeClr val="tx1"/>
                        </a:solidFill>
                      </a:rPr>
                      <a:t>
</a:t>
                    </a:r>
                    <a:fld id="{38B1B823-6BF4-4916-B7D0-CF6FE0076382}"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F4780882-715A-4BF3-AAD9-342EBC51BFED}" type="CELLRANGE">
                      <a:rPr lang="en-US" baseline="0">
                        <a:solidFill>
                          <a:schemeClr val="bg1"/>
                        </a:solidFill>
                      </a:rPr>
                      <a:pPr>
                        <a:defRPr b="1">
                          <a:solidFill>
                            <a:schemeClr val="bg1"/>
                          </a:solidFill>
                        </a:defRPr>
                      </a:pPr>
                      <a:t>[CELLRANGE]</a:t>
                    </a:fld>
                    <a:r>
                      <a:rPr lang="en-US" baseline="0">
                        <a:solidFill>
                          <a:schemeClr val="bg1"/>
                        </a:solidFill>
                      </a:rPr>
                      <a:t>
</a:t>
                    </a:r>
                    <a:fld id="{3A514A6E-167D-45BB-905F-7877DD5EE8D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C391A80C-3FFA-45AD-9D01-45602E8EFE32}" type="CELLRANGE">
                      <a:rPr lang="en-US" baseline="0"/>
                      <a:pPr/>
                      <a:t>[CELLRANGE]</a:t>
                    </a:fld>
                    <a:r>
                      <a:rPr lang="en-US" baseline="0"/>
                      <a:t>
</a:t>
                    </a:r>
                    <a:fld id="{1C6B6DC7-C6BB-49A2-9730-607675C88B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7F52566A-8858-4BB8-9CF7-ED6C8D421B61}" type="CELLRANGE">
                      <a:rPr lang="en-US" baseline="0"/>
                      <a:pPr/>
                      <a:t>[CELLRANGE]</a:t>
                    </a:fld>
                    <a:r>
                      <a:rPr lang="en-US" baseline="0"/>
                      <a:t>
</a:t>
                    </a:r>
                    <a:fld id="{E145F946-9795-4989-9C69-E7C263DFC2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1734E598-C62D-478E-AFE2-1C39FCA41151}" type="CELLRANGE">
                      <a:rPr lang="en-US" baseline="0"/>
                      <a:pPr/>
                      <a:t>[CELLRANGE]</a:t>
                    </a:fld>
                    <a:r>
                      <a:rPr lang="en-US" baseline="0"/>
                      <a:t>
</a:t>
                    </a:r>
                    <a:fld id="{7B35794B-F7A3-49D3-842B-E50DDCC83C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B933EE03-E274-41A9-B001-B51F29D5EA2C}" type="CELLRANGE">
                      <a:rPr lang="en-US" baseline="0"/>
                      <a:pPr/>
                      <a:t>[CELLRANGE]</a:t>
                    </a:fld>
                    <a:r>
                      <a:rPr lang="en-US" baseline="0"/>
                      <a:t>
</a:t>
                    </a:r>
                    <a:fld id="{1649C631-2184-4BF0-8DD7-7FDCF2C2AF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FD760100-8833-4BCD-9E13-960376BB985A}" type="CELLRANGE">
                      <a:rPr lang="en-US" baseline="0"/>
                      <a:pPr/>
                      <a:t>[CELLRANGE]</a:t>
                    </a:fld>
                    <a:r>
                      <a:rPr lang="en-US" baseline="0"/>
                      <a:t>
</a:t>
                    </a:r>
                    <a:fld id="{5DE008A1-05BB-4DB9-B631-D03828C4AE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11029EFF-9AAE-4758-8D58-3C565BF4412C}" type="CELLRANGE">
                      <a:rPr lang="en-US" baseline="0"/>
                      <a:pPr/>
                      <a:t>[CELLRANGE]</a:t>
                    </a:fld>
                    <a:r>
                      <a:rPr lang="en-US" baseline="0"/>
                      <a:t>
</a:t>
                    </a:r>
                    <a:fld id="{57F13FA4-7B3E-462E-9432-EEA322E6C9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B361CC27-5062-4DBD-B17D-E8145B276DDC}" type="CELLRANGE">
                      <a:rPr lang="en-US" baseline="0"/>
                      <a:pPr/>
                      <a:t>[CELLRANGE]</a:t>
                    </a:fld>
                    <a:r>
                      <a:rPr lang="en-US" baseline="0"/>
                      <a:t>
</a:t>
                    </a:r>
                    <a:fld id="{2D8149C6-93FE-42B4-B0BC-E97CDA3097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8EE89907-C706-413E-95B9-492066ADA5CA}" type="CELLRANGE">
                      <a:rPr lang="en-US" baseline="0"/>
                      <a:pPr/>
                      <a:t>[CELLRANGE]</a:t>
                    </a:fld>
                    <a:r>
                      <a:rPr lang="en-US" baseline="0"/>
                      <a:t>
</a:t>
                    </a:r>
                    <a:fld id="{88AE63E1-DC53-4FE0-8841-6A0B7CFE77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Navarra, Comunidad Foral de</c:v>
                </c:pt>
                <c:pt idx="4">
                  <c:v>Cantabria</c:v>
                </c:pt>
                <c:pt idx="5">
                  <c:v>Asturias, Principado de</c:v>
                </c:pt>
                <c:pt idx="6">
                  <c:v>Ceuta</c:v>
                </c:pt>
                <c:pt idx="7">
                  <c:v>Castilla - La Mancha</c:v>
                </c:pt>
                <c:pt idx="8">
                  <c:v>Andalucía</c:v>
                </c:pt>
                <c:pt idx="9">
                  <c:v>Comunitat Valenciana</c:v>
                </c:pt>
                <c:pt idx="10">
                  <c:v>Madrid, Comunidad de</c:v>
                </c:pt>
                <c:pt idx="11">
                  <c:v>Media Nacional</c:v>
                </c:pt>
                <c:pt idx="12">
                  <c:v>Rioja, La</c:v>
                </c:pt>
                <c:pt idx="13">
                  <c:v>Balears, Illes</c:v>
                </c:pt>
                <c:pt idx="14">
                  <c:v>Extremadura</c:v>
                </c:pt>
                <c:pt idx="15">
                  <c:v>Melilla</c:v>
                </c:pt>
                <c:pt idx="16">
                  <c:v>Murcia, Región de</c:v>
                </c:pt>
                <c:pt idx="17">
                  <c:v>Cataluña</c:v>
                </c:pt>
                <c:pt idx="18">
                  <c:v>País Vasco</c:v>
                </c:pt>
                <c:pt idx="19">
                  <c:v>Canarias</c:v>
                </c:pt>
              </c:strCache>
            </c:strRef>
          </c:cat>
          <c:val>
            <c:numRef>
              <c:f>'11ListaEsperaGII'!$O$13:$O$32</c:f>
              <c:numCache>
                <c:formatCode>0.00%</c:formatCode>
                <c:ptCount val="20"/>
                <c:pt idx="0">
                  <c:v>0.99881368631368628</c:v>
                </c:pt>
                <c:pt idx="1">
                  <c:v>0.99835820174803225</c:v>
                </c:pt>
                <c:pt idx="2">
                  <c:v>0.99267385645221273</c:v>
                </c:pt>
                <c:pt idx="3">
                  <c:v>0.98831148317801298</c:v>
                </c:pt>
                <c:pt idx="4">
                  <c:v>0.98790931989924435</c:v>
                </c:pt>
                <c:pt idx="5">
                  <c:v>0.98468192467111193</c:v>
                </c:pt>
                <c:pt idx="6">
                  <c:v>0.96795952782462058</c:v>
                </c:pt>
                <c:pt idx="7">
                  <c:v>0.96458658941028474</c:v>
                </c:pt>
                <c:pt idx="8">
                  <c:v>0.95583295770142351</c:v>
                </c:pt>
                <c:pt idx="9">
                  <c:v>0.9534478466517301</c:v>
                </c:pt>
                <c:pt idx="10">
                  <c:v>0.94480184258597411</c:v>
                </c:pt>
                <c:pt idx="11">
                  <c:v>0.9405997211285283</c:v>
                </c:pt>
                <c:pt idx="12">
                  <c:v>0.92379435850773428</c:v>
                </c:pt>
                <c:pt idx="13">
                  <c:v>0.91630995020529393</c:v>
                </c:pt>
                <c:pt idx="14">
                  <c:v>0.91077551615962649</c:v>
                </c:pt>
                <c:pt idx="15">
                  <c:v>0.90136054421768708</c:v>
                </c:pt>
                <c:pt idx="16">
                  <c:v>0.8947829673162182</c:v>
                </c:pt>
                <c:pt idx="17">
                  <c:v>0.89273086419753089</c:v>
                </c:pt>
                <c:pt idx="18">
                  <c:v>0.87534165620152171</c:v>
                </c:pt>
                <c:pt idx="19">
                  <c:v>0.85973741794310721</c:v>
                </c:pt>
              </c:numCache>
            </c:numRef>
          </c:val>
          <c:extLst>
            <c:ext xmlns:c15="http://schemas.microsoft.com/office/drawing/2012/chart" uri="{02D57815-91ED-43cb-92C2-25804820EDAC}">
              <c15:datalabelsRange>
                <c15:f>'11ListaEsperaGII'!$M$13:$M$32</c15:f>
                <c15:dlblRangeCache>
                  <c:ptCount val="20"/>
                  <c:pt idx="0">
                    <c:v>15.997</c:v>
                  </c:pt>
                  <c:pt idx="1">
                    <c:v>41.350</c:v>
                  </c:pt>
                  <c:pt idx="2">
                    <c:v>26.693</c:v>
                  </c:pt>
                  <c:pt idx="3">
                    <c:v>6.257</c:v>
                  </c:pt>
                  <c:pt idx="4">
                    <c:v>7.844</c:v>
                  </c:pt>
                  <c:pt idx="5">
                    <c:v>10.928</c:v>
                  </c:pt>
                  <c:pt idx="6">
                    <c:v>574</c:v>
                  </c:pt>
                  <c:pt idx="7">
                    <c:v>25.304</c:v>
                  </c:pt>
                  <c:pt idx="8">
                    <c:v>131.471</c:v>
                  </c:pt>
                  <c:pt idx="9">
                    <c:v>61.280</c:v>
                  </c:pt>
                  <c:pt idx="10">
                    <c:v>71.376</c:v>
                  </c:pt>
                  <c:pt idx="11">
                    <c:v>574.064</c:v>
                  </c:pt>
                  <c:pt idx="12">
                    <c:v>4.061</c:v>
                  </c:pt>
                  <c:pt idx="13">
                    <c:v>10.489</c:v>
                  </c:pt>
                  <c:pt idx="14">
                    <c:v>12.484</c:v>
                  </c:pt>
                  <c:pt idx="15">
                    <c:v>795</c:v>
                  </c:pt>
                  <c:pt idx="16">
                    <c:v>17.357</c:v>
                  </c:pt>
                  <c:pt idx="17">
                    <c:v>90.389</c:v>
                  </c:pt>
                  <c:pt idx="18">
                    <c:v>23.699</c:v>
                  </c:pt>
                  <c:pt idx="19">
                    <c:v>15.716</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5F1D8422-E9FA-49EF-981E-3A48729E5FB1}" type="CELLRANGE">
                      <a:rPr lang="en-US" baseline="0"/>
                      <a:pPr/>
                      <a:t>[CELLRANGE]</a:t>
                    </a:fld>
                    <a:r>
                      <a:rPr lang="en-US" baseline="0"/>
                      <a:t>
</a:t>
                    </a:r>
                    <a:fld id="{33F3EEFF-6C67-43F7-89F0-C02DA66AE7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768865BD-4AF0-481C-B5F6-F9E96D9B2E0F}" type="CELLRANGE">
                      <a:rPr lang="en-US" baseline="0"/>
                      <a:pPr/>
                      <a:t>[CELLRANGE]</a:t>
                    </a:fld>
                    <a:r>
                      <a:rPr lang="en-US" baseline="0"/>
                      <a:t>
</a:t>
                    </a:r>
                    <a:fld id="{D22BFB87-F858-40AD-9C64-6A45E115BE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3A39E952-B996-4BC2-81CD-3F025EC8664A}" type="CELLRANGE">
                      <a:rPr lang="en-US" baseline="0"/>
                      <a:pPr/>
                      <a:t>[CELLRANGE]</a:t>
                    </a:fld>
                    <a:r>
                      <a:rPr lang="en-US" baseline="0"/>
                      <a:t>
</a:t>
                    </a:r>
                    <a:fld id="{2C2C75F7-4F9E-48D9-9C8B-171DB07434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C47179EA-26DD-41D1-9343-12CDA052757D}" type="CELLRANGE">
                      <a:rPr lang="en-US" baseline="0"/>
                      <a:pPr/>
                      <a:t>[CELLRANGE]</a:t>
                    </a:fld>
                    <a:r>
                      <a:rPr lang="en-US" baseline="0"/>
                      <a:t>
</a:t>
                    </a:r>
                    <a:fld id="{F153B6E1-76AF-4C2B-A6AC-1E710CDD0C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EC774518-12C7-4119-9414-4C0CA492333C}" type="CELLRANGE">
                      <a:rPr lang="en-US" baseline="0"/>
                      <a:pPr/>
                      <a:t>[CELLRANGE]</a:t>
                    </a:fld>
                    <a:r>
                      <a:rPr lang="en-US" baseline="0"/>
                      <a:t>
</a:t>
                    </a:r>
                    <a:fld id="{EB0A7CE9-3475-436E-BD2C-0C84D2D300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5CF973AA-DD08-4E2C-B0CE-AECB5A57CE86}" type="CELLRANGE">
                      <a:rPr lang="en-US" baseline="0"/>
                      <a:pPr/>
                      <a:t>[CELLRANGE]</a:t>
                    </a:fld>
                    <a:r>
                      <a:rPr lang="en-US" baseline="0"/>
                      <a:t>
</a:t>
                    </a:r>
                    <a:fld id="{C107C97C-62BA-4D01-9451-3EE922ED70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A74C0718-72F6-4BB5-A99B-5FFE3316E07F}" type="CELLRANGE">
                      <a:rPr lang="en-US" baseline="0"/>
                      <a:pPr/>
                      <a:t>[CELLRANGE]</a:t>
                    </a:fld>
                    <a:r>
                      <a:rPr lang="en-US" baseline="0"/>
                      <a:t>
</a:t>
                    </a:r>
                    <a:fld id="{F22A4F9E-F603-4044-81B0-9BB8A23D0F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E7211300-C2A6-40CE-A746-56F6502ED142}" type="CELLRANGE">
                      <a:rPr lang="en-US" baseline="0"/>
                      <a:pPr/>
                      <a:t>[CELLRANGE]</a:t>
                    </a:fld>
                    <a:r>
                      <a:rPr lang="en-US" baseline="0"/>
                      <a:t>
</a:t>
                    </a:r>
                    <a:fld id="{23A183D9-B244-427C-A28F-6C62101017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6C40704A-283C-4834-844C-D8D6D85AB958}" type="CELLRANGE">
                      <a:rPr lang="en-US" baseline="0"/>
                      <a:pPr/>
                      <a:t>[CELLRANGE]</a:t>
                    </a:fld>
                    <a:r>
                      <a:rPr lang="en-US" baseline="0"/>
                      <a:t>
</a:t>
                    </a:r>
                    <a:fld id="{CFA6500B-0589-4D31-B4A8-9AE9B6EE68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8167D118-1F7B-4978-8D78-C46FDF2EBAB7}" type="CELLRANGE">
                      <a:rPr lang="en-US" baseline="0"/>
                      <a:pPr/>
                      <a:t>[CELLRANGE]</a:t>
                    </a:fld>
                    <a:r>
                      <a:rPr lang="en-US" baseline="0"/>
                      <a:t>
</a:t>
                    </a:r>
                    <a:fld id="{0C27D33F-7295-4F73-A0AE-C4FAA7D749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fld id="{1B41EF4A-BFDD-481D-83CD-E9D95AFEDC9B}" type="CELLRANGE">
                      <a:rPr lang="en-US" sz="800" baseline="0">
                        <a:solidFill>
                          <a:schemeClr val="tx1"/>
                        </a:solidFill>
                      </a:rPr>
                      <a:pPr>
                        <a:defRPr sz="800" b="1">
                          <a:solidFill>
                            <a:schemeClr val="tx1"/>
                          </a:solidFill>
                        </a:defRPr>
                      </a:pPr>
                      <a:t>[CELLRANGE]</a:t>
                    </a:fld>
                    <a:r>
                      <a:rPr lang="en-US" sz="800" baseline="0">
                        <a:solidFill>
                          <a:schemeClr val="tx1"/>
                        </a:solidFill>
                      </a:rPr>
                      <a:t>
</a:t>
                    </a:r>
                    <a:fld id="{583B1DE4-439A-479D-98C3-2B3900FFE9EE}" type="VALUE">
                      <a:rPr lang="en-US" sz="800" baseline="0">
                        <a:solidFill>
                          <a:schemeClr val="tx1"/>
                        </a:solidFill>
                      </a:rPr>
                      <a:pPr>
                        <a:defRPr sz="800" b="1">
                          <a:solidFill>
                            <a:schemeClr val="tx1"/>
                          </a:solidFill>
                        </a:defRPr>
                      </a:pPr>
                      <a:t>[VALOR]</a:t>
                    </a:fld>
                    <a:endParaRPr lang="en-US" sz="800"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C9F31B22-6740-4380-A51D-0ED9EDD51912}" type="CELLRANGE">
                      <a:rPr lang="en-US" sz="800" baseline="0">
                        <a:solidFill>
                          <a:schemeClr val="bg1"/>
                        </a:solidFill>
                      </a:rPr>
                      <a:pPr>
                        <a:defRPr sz="800" b="1">
                          <a:solidFill>
                            <a:schemeClr val="bg1"/>
                          </a:solidFill>
                        </a:defRPr>
                      </a:pPr>
                      <a:t>[CELLRANGE]</a:t>
                    </a:fld>
                    <a:r>
                      <a:rPr lang="en-US" sz="800" baseline="0">
                        <a:solidFill>
                          <a:schemeClr val="bg1"/>
                        </a:solidFill>
                      </a:rPr>
                      <a:t>
</a:t>
                    </a:r>
                    <a:fld id="{74A02F44-FF4F-4F8D-88BB-159092CB3FEF}"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327E318E-3F6E-4E98-9C72-BCBEC2781166}" type="CELLRANGE">
                      <a:rPr lang="en-US" baseline="0"/>
                      <a:pPr/>
                      <a:t>[CELLRANGE]</a:t>
                    </a:fld>
                    <a:r>
                      <a:rPr lang="en-US" baseline="0"/>
                      <a:t>
</a:t>
                    </a:r>
                    <a:fld id="{7FBA58E9-F72A-4DA1-B5E4-69E78ED427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02141546-9838-455D-9E42-16DCD5A04D1B}" type="CELLRANGE">
                      <a:rPr lang="en-US" baseline="0"/>
                      <a:pPr/>
                      <a:t>[CELLRANGE]</a:t>
                    </a:fld>
                    <a:r>
                      <a:rPr lang="en-US" baseline="0"/>
                      <a:t>
</a:t>
                    </a:r>
                    <a:fld id="{3E89115E-B1F3-42AC-A17A-C133BEC3FD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44729261-DB65-4128-9408-289BC50B0201}" type="CELLRANGE">
                      <a:rPr lang="en-US" baseline="0"/>
                      <a:pPr/>
                      <a:t>[CELLRANGE]</a:t>
                    </a:fld>
                    <a:r>
                      <a:rPr lang="en-US" baseline="0"/>
                      <a:t>
</a:t>
                    </a:r>
                    <a:fld id="{FBC85B50-26BC-4CC7-AD8E-D46FBC405D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6B48570E-A221-4A17-8669-5B3D1984E907}" type="CELLRANGE">
                      <a:rPr lang="en-US" baseline="0"/>
                      <a:pPr/>
                      <a:t>[CELLRANGE]</a:t>
                    </a:fld>
                    <a:r>
                      <a:rPr lang="en-US" baseline="0"/>
                      <a:t>
</a:t>
                    </a:r>
                    <a:fld id="{5FAF4522-2ECF-452C-A2FD-133312E7F6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92B87918-8F8A-4FEB-913E-F46E1C7808E7}" type="CELLRANGE">
                      <a:rPr lang="en-US" baseline="0"/>
                      <a:pPr/>
                      <a:t>[CELLRANGE]</a:t>
                    </a:fld>
                    <a:r>
                      <a:rPr lang="en-US" baseline="0"/>
                      <a:t>
</a:t>
                    </a:r>
                    <a:fld id="{B350F1A8-0B77-41F2-9D71-8EC90AAA07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D97DA3FE-F039-4C96-BCEB-9E07E4B227A5}" type="CELLRANGE">
                      <a:rPr lang="en-US" baseline="0"/>
                      <a:pPr/>
                      <a:t>[CELLRANGE]</a:t>
                    </a:fld>
                    <a:r>
                      <a:rPr lang="en-US" baseline="0"/>
                      <a:t>
</a:t>
                    </a:r>
                    <a:fld id="{01B8B0B5-0728-45BA-A9E3-5B6F829795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8C7A80E5-BFC6-44E5-95A3-B96071B28292}" type="CELLRANGE">
                      <a:rPr lang="en-US" baseline="0"/>
                      <a:pPr/>
                      <a:t>[CELLRANGE]</a:t>
                    </a:fld>
                    <a:r>
                      <a:rPr lang="en-US" baseline="0"/>
                      <a:t>
</a:t>
                    </a:r>
                    <a:fld id="{63777848-51E0-41E9-A8B7-8C8D965B80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E7DFBBD5-F38B-4AEA-B1A5-A3DC607C1BB3}" type="CELLRANGE">
                      <a:rPr lang="en-US" baseline="0"/>
                      <a:pPr/>
                      <a:t>[CELLRANGE]</a:t>
                    </a:fld>
                    <a:r>
                      <a:rPr lang="en-US" baseline="0"/>
                      <a:t>
</a:t>
                    </a:r>
                    <a:fld id="{2D4DB73D-FAE7-4720-80D8-A68BDB4448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Navarra, Comunidad Foral de</c:v>
                </c:pt>
                <c:pt idx="4">
                  <c:v>Cantabria</c:v>
                </c:pt>
                <c:pt idx="5">
                  <c:v>Asturias, Principado de</c:v>
                </c:pt>
                <c:pt idx="6">
                  <c:v>Ceuta</c:v>
                </c:pt>
                <c:pt idx="7">
                  <c:v>Castilla - La Mancha</c:v>
                </c:pt>
                <c:pt idx="8">
                  <c:v>Andalucía</c:v>
                </c:pt>
                <c:pt idx="9">
                  <c:v>Comunitat Valenciana</c:v>
                </c:pt>
                <c:pt idx="10">
                  <c:v>Madrid, Comunidad de</c:v>
                </c:pt>
                <c:pt idx="11">
                  <c:v>Media Nacional</c:v>
                </c:pt>
                <c:pt idx="12">
                  <c:v>Rioja, La</c:v>
                </c:pt>
                <c:pt idx="13">
                  <c:v>Balears, Illes</c:v>
                </c:pt>
                <c:pt idx="14">
                  <c:v>Extremadura</c:v>
                </c:pt>
                <c:pt idx="15">
                  <c:v>Melilla</c:v>
                </c:pt>
                <c:pt idx="16">
                  <c:v>Murcia, Región de</c:v>
                </c:pt>
                <c:pt idx="17">
                  <c:v>Cataluña</c:v>
                </c:pt>
                <c:pt idx="18">
                  <c:v>País Vasco</c:v>
                </c:pt>
                <c:pt idx="19">
                  <c:v>Canarias</c:v>
                </c:pt>
              </c:strCache>
            </c:strRef>
          </c:cat>
          <c:val>
            <c:numRef>
              <c:f>'11ListaEsperaGII'!$P$13:$P$32</c:f>
              <c:numCache>
                <c:formatCode>0.00%</c:formatCode>
                <c:ptCount val="20"/>
                <c:pt idx="0">
                  <c:v>1.1863136863136863E-3</c:v>
                </c:pt>
                <c:pt idx="1">
                  <c:v>1.6417982519677434E-3</c:v>
                </c:pt>
                <c:pt idx="2">
                  <c:v>7.3261435477872819E-3</c:v>
                </c:pt>
                <c:pt idx="3">
                  <c:v>1.1688516821987047E-2</c:v>
                </c:pt>
                <c:pt idx="4">
                  <c:v>1.2090680100755667E-2</c:v>
                </c:pt>
                <c:pt idx="5">
                  <c:v>1.5318075328888087E-2</c:v>
                </c:pt>
                <c:pt idx="6">
                  <c:v>3.2040472175379427E-2</c:v>
                </c:pt>
                <c:pt idx="7">
                  <c:v>3.5413410589715241E-2</c:v>
                </c:pt>
                <c:pt idx="8">
                  <c:v>4.416704229857648E-2</c:v>
                </c:pt>
                <c:pt idx="9">
                  <c:v>4.6552153348269856E-2</c:v>
                </c:pt>
                <c:pt idx="10">
                  <c:v>5.5198157414025895E-2</c:v>
                </c:pt>
                <c:pt idx="11">
                  <c:v>5.9400278871471708E-2</c:v>
                </c:pt>
                <c:pt idx="12">
                  <c:v>7.6205641492265691E-2</c:v>
                </c:pt>
                <c:pt idx="13">
                  <c:v>8.369004979470604E-2</c:v>
                </c:pt>
                <c:pt idx="14">
                  <c:v>8.9224483840373528E-2</c:v>
                </c:pt>
                <c:pt idx="15">
                  <c:v>9.8639455782312924E-2</c:v>
                </c:pt>
                <c:pt idx="16">
                  <c:v>0.10521703268378184</c:v>
                </c:pt>
                <c:pt idx="17">
                  <c:v>0.10726913580246913</c:v>
                </c:pt>
                <c:pt idx="18">
                  <c:v>0.12465834379847825</c:v>
                </c:pt>
                <c:pt idx="19">
                  <c:v>0.14026258205689279</c:v>
                </c:pt>
              </c:numCache>
            </c:numRef>
          </c:val>
          <c:extLst>
            <c:ext xmlns:c15="http://schemas.microsoft.com/office/drawing/2012/chart" uri="{02D57815-91ED-43cb-92C2-25804820EDAC}">
              <c15:datalabelsRange>
                <c15:f>'11ListaEsperaGII'!$N$13:$N$32</c15:f>
                <c15:dlblRangeCache>
                  <c:ptCount val="20"/>
                  <c:pt idx="0">
                    <c:v>19</c:v>
                  </c:pt>
                  <c:pt idx="1">
                    <c:v>68</c:v>
                  </c:pt>
                  <c:pt idx="2">
                    <c:v>197</c:v>
                  </c:pt>
                  <c:pt idx="3">
                    <c:v>74</c:v>
                  </c:pt>
                  <c:pt idx="4">
                    <c:v>96</c:v>
                  </c:pt>
                  <c:pt idx="5">
                    <c:v>170</c:v>
                  </c:pt>
                  <c:pt idx="6">
                    <c:v>19</c:v>
                  </c:pt>
                  <c:pt idx="7">
                    <c:v>929</c:v>
                  </c:pt>
                  <c:pt idx="8">
                    <c:v>6.075</c:v>
                  </c:pt>
                  <c:pt idx="9">
                    <c:v>2.992</c:v>
                  </c:pt>
                  <c:pt idx="10">
                    <c:v>4.170</c:v>
                  </c:pt>
                  <c:pt idx="11">
                    <c:v>36.253</c:v>
                  </c:pt>
                  <c:pt idx="12">
                    <c:v>335</c:v>
                  </c:pt>
                  <c:pt idx="13">
                    <c:v>958</c:v>
                  </c:pt>
                  <c:pt idx="14">
                    <c:v>1.223</c:v>
                  </c:pt>
                  <c:pt idx="15">
                    <c:v>87</c:v>
                  </c:pt>
                  <c:pt idx="16">
                    <c:v>2.041</c:v>
                  </c:pt>
                  <c:pt idx="17">
                    <c:v>10.861</c:v>
                  </c:pt>
                  <c:pt idx="18">
                    <c:v>3.375</c:v>
                  </c:pt>
                  <c:pt idx="19">
                    <c:v>2.564</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Navarra, Comunidad Foral de</c:v>
                </c:pt>
                <c:pt idx="4">
                  <c:v>Cantabria</c:v>
                </c:pt>
                <c:pt idx="5">
                  <c:v>Asturias, Principado de</c:v>
                </c:pt>
                <c:pt idx="6">
                  <c:v>Ceuta</c:v>
                </c:pt>
                <c:pt idx="7">
                  <c:v>Castilla - La Mancha</c:v>
                </c:pt>
                <c:pt idx="8">
                  <c:v>Andalucía</c:v>
                </c:pt>
                <c:pt idx="9">
                  <c:v>Comunitat Valenciana</c:v>
                </c:pt>
                <c:pt idx="10">
                  <c:v>Madrid, Comunidad de</c:v>
                </c:pt>
                <c:pt idx="11">
                  <c:v>Media Nacional</c:v>
                </c:pt>
                <c:pt idx="12">
                  <c:v>Rioja, La</c:v>
                </c:pt>
                <c:pt idx="13">
                  <c:v>Balears, Illes</c:v>
                </c:pt>
                <c:pt idx="14">
                  <c:v>Extremadura</c:v>
                </c:pt>
                <c:pt idx="15">
                  <c:v>Melilla</c:v>
                </c:pt>
                <c:pt idx="16">
                  <c:v>Murcia, Región de</c:v>
                </c:pt>
                <c:pt idx="17">
                  <c:v>Cataluña</c:v>
                </c:pt>
                <c:pt idx="18">
                  <c:v>País Vasco</c:v>
                </c:pt>
                <c:pt idx="19">
                  <c:v>Canarias</c:v>
                </c:pt>
              </c:strCache>
            </c:strRef>
          </c:cat>
          <c:val>
            <c:numRef>
              <c:f>'11ListaEsperaGII'!$Q$13:$Q$32</c:f>
              <c:numCache>
                <c:formatCode>0.00%</c:formatCode>
                <c:ptCount val="20"/>
                <c:pt idx="0">
                  <c:v>0.9405997211285283</c:v>
                </c:pt>
                <c:pt idx="1">
                  <c:v>0.9405997211285283</c:v>
                </c:pt>
                <c:pt idx="2">
                  <c:v>0.9405997211285283</c:v>
                </c:pt>
                <c:pt idx="3">
                  <c:v>0.9405997211285283</c:v>
                </c:pt>
                <c:pt idx="4">
                  <c:v>0.9405997211285283</c:v>
                </c:pt>
                <c:pt idx="5">
                  <c:v>0.9405997211285283</c:v>
                </c:pt>
                <c:pt idx="6">
                  <c:v>0.9405997211285283</c:v>
                </c:pt>
                <c:pt idx="7">
                  <c:v>0.9405997211285283</c:v>
                </c:pt>
                <c:pt idx="8">
                  <c:v>0.9405997211285283</c:v>
                </c:pt>
                <c:pt idx="9">
                  <c:v>0.9405997211285283</c:v>
                </c:pt>
                <c:pt idx="10">
                  <c:v>0.9405997211285283</c:v>
                </c:pt>
                <c:pt idx="11">
                  <c:v>0.9405997211285283</c:v>
                </c:pt>
                <c:pt idx="12">
                  <c:v>0.9405997211285283</c:v>
                </c:pt>
                <c:pt idx="13">
                  <c:v>0.9405997211285283</c:v>
                </c:pt>
                <c:pt idx="14">
                  <c:v>0.9405997211285283</c:v>
                </c:pt>
                <c:pt idx="15">
                  <c:v>0.9405997211285283</c:v>
                </c:pt>
                <c:pt idx="16">
                  <c:v>0.9405997211285283</c:v>
                </c:pt>
                <c:pt idx="17">
                  <c:v>0.9405997211285283</c:v>
                </c:pt>
                <c:pt idx="18">
                  <c:v>0.9405997211285283</c:v>
                </c:pt>
                <c:pt idx="19">
                  <c:v>0.9405997211285283</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A43D7DE8-1DA6-41CF-8844-1040F2719116}" type="CELLRANGE">
                      <a:rPr lang="en-US" baseline="0"/>
                      <a:pPr/>
                      <a:t>[CELLRANGE]</a:t>
                    </a:fld>
                    <a:r>
                      <a:rPr lang="en-US" baseline="0"/>
                      <a:t>
</a:t>
                    </a:r>
                    <a:fld id="{87E8AF5E-8915-49CE-8C6E-D3C4B58824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3F129C87-9116-4D54-91C7-A7D2A9DF407F}" type="CELLRANGE">
                      <a:rPr lang="en-US" baseline="0"/>
                      <a:pPr/>
                      <a:t>[CELLRANGE]</a:t>
                    </a:fld>
                    <a:r>
                      <a:rPr lang="en-US" baseline="0"/>
                      <a:t>
</a:t>
                    </a:r>
                    <a:fld id="{60D6C8D0-B37D-46FE-AA10-8B6F198C9F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9009E78B-906D-4F33-BC4D-93ED5AD034F6}" type="CELLRANGE">
                      <a:rPr lang="en-US" baseline="0"/>
                      <a:pPr/>
                      <a:t>[CELLRANGE]</a:t>
                    </a:fld>
                    <a:r>
                      <a:rPr lang="en-US" baseline="0"/>
                      <a:t>
</a:t>
                    </a:r>
                    <a:fld id="{7C5C2E7A-2099-4D06-BB52-8F4A8B0A89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FE740EA8-9F55-42C5-A5E1-0D9B682E777A}" type="CELLRANGE">
                      <a:rPr lang="en-US" baseline="0"/>
                      <a:pPr/>
                      <a:t>[CELLRANGE]</a:t>
                    </a:fld>
                    <a:r>
                      <a:rPr lang="en-US" baseline="0"/>
                      <a:t>
</a:t>
                    </a:r>
                    <a:fld id="{2DA69672-B64E-4850-8D46-35BEBD595F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F4275F3C-6D39-4A76-B553-3B0AA2D0B491}" type="CELLRANGE">
                      <a:rPr lang="en-US" baseline="0"/>
                      <a:pPr/>
                      <a:t>[CELLRANGE]</a:t>
                    </a:fld>
                    <a:r>
                      <a:rPr lang="en-US" baseline="0"/>
                      <a:t>
</a:t>
                    </a:r>
                    <a:fld id="{D0D8573B-EAD3-425E-9B71-6FAEB38EC1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F7ECA1DE-6576-4A64-900B-98A68A8F8662}" type="CELLRANGE">
                      <a:rPr lang="en-US" baseline="0"/>
                      <a:pPr/>
                      <a:t>[CELLRANGE]</a:t>
                    </a:fld>
                    <a:r>
                      <a:rPr lang="en-US" baseline="0"/>
                      <a:t>
</a:t>
                    </a:r>
                    <a:fld id="{8D7FC70C-F8E3-4498-8407-E0AAF45480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EE07C71A-7062-44F5-931C-9F1CE4E2CBD3}" type="CELLRANGE">
                      <a:rPr lang="en-US" baseline="0"/>
                      <a:pPr/>
                      <a:t>[CELLRANGE]</a:t>
                    </a:fld>
                    <a:r>
                      <a:rPr lang="en-US" baseline="0"/>
                      <a:t>
</a:t>
                    </a:r>
                    <a:fld id="{CAFE13AE-F78A-4195-9C7C-22B71A59B6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2270BD25-D5A9-41A9-95A2-5309A501BB44}" type="CELLRANGE">
                      <a:rPr lang="en-US" baseline="0"/>
                      <a:pPr/>
                      <a:t>[CELLRANGE]</a:t>
                    </a:fld>
                    <a:r>
                      <a:rPr lang="en-US" baseline="0"/>
                      <a:t>
</a:t>
                    </a:r>
                    <a:fld id="{084D476F-543B-4D80-9026-07A1701BA6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A075C0B2-8C05-495F-94E0-01AD41C91B34}" type="CELLRANGE">
                      <a:rPr lang="en-US" baseline="0"/>
                      <a:pPr/>
                      <a:t>[CELLRANGE]</a:t>
                    </a:fld>
                    <a:r>
                      <a:rPr lang="en-US" baseline="0"/>
                      <a:t>
</a:t>
                    </a:r>
                    <a:fld id="{9B1F04C6-14DB-4824-A804-4DB07609AB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90C4CDC8-287B-4996-BC3A-AB44B5EAE197}" type="CELLRANGE">
                      <a:rPr lang="en-US" baseline="0"/>
                      <a:pPr/>
                      <a:t>[CELLRANGE]</a:t>
                    </a:fld>
                    <a:r>
                      <a:rPr lang="en-US" baseline="0"/>
                      <a:t>
</a:t>
                    </a:r>
                    <a:fld id="{822FEF08-E49F-46DE-996F-C75FF4C6E2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BD1825F9-671B-41C0-8F19-ECF63BF6E9D9}" type="CELLRANGE">
                      <a:rPr lang="en-US" baseline="0">
                        <a:solidFill>
                          <a:schemeClr val="tx1"/>
                        </a:solidFill>
                      </a:rPr>
                      <a:pPr>
                        <a:defRPr b="1">
                          <a:solidFill>
                            <a:schemeClr val="tx1"/>
                          </a:solidFill>
                        </a:defRPr>
                      </a:pPr>
                      <a:t>[CELLRANGE]</a:t>
                    </a:fld>
                    <a:r>
                      <a:rPr lang="en-US" baseline="0">
                        <a:solidFill>
                          <a:schemeClr val="tx1"/>
                        </a:solidFill>
                      </a:rPr>
                      <a:t>
</a:t>
                    </a:r>
                    <a:fld id="{962A878B-30AC-4C5C-B90A-195D5133D090}"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77B5BCF-DC23-431A-A98C-CA24FBE77EF9}" type="CELLRANGE">
                      <a:rPr lang="en-US" baseline="0">
                        <a:solidFill>
                          <a:schemeClr val="bg1"/>
                        </a:solidFill>
                      </a:rPr>
                      <a:pPr>
                        <a:defRPr b="1">
                          <a:solidFill>
                            <a:schemeClr val="bg1"/>
                          </a:solidFill>
                        </a:defRPr>
                      </a:pPr>
                      <a:t>[CELLRANGE]</a:t>
                    </a:fld>
                    <a:r>
                      <a:rPr lang="en-US" baseline="0">
                        <a:solidFill>
                          <a:schemeClr val="bg1"/>
                        </a:solidFill>
                      </a:rPr>
                      <a:t>
</a:t>
                    </a:r>
                    <a:fld id="{DC227547-1C15-4501-B767-FC4EAD1482C8}"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9DCC178A-5309-47F1-9888-8E6A2EC2DCB3}" type="CELLRANGE">
                      <a:rPr lang="en-US" baseline="0">
                        <a:solidFill>
                          <a:schemeClr val="tx1"/>
                        </a:solidFill>
                      </a:rPr>
                      <a:pPr>
                        <a:defRPr b="1">
                          <a:solidFill>
                            <a:schemeClr val="tx1"/>
                          </a:solidFill>
                        </a:defRPr>
                      </a:pPr>
                      <a:t>[CELLRANGE]</a:t>
                    </a:fld>
                    <a:r>
                      <a:rPr lang="en-US" baseline="0">
                        <a:solidFill>
                          <a:schemeClr val="tx1"/>
                        </a:solidFill>
                      </a:rPr>
                      <a:t>
</a:t>
                    </a:r>
                    <a:fld id="{5D68371A-958A-4A67-891A-AF91FACC472F}"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CF7310BF-1F54-450D-9F5C-FB2C893569FC}" type="CELLRANGE">
                      <a:rPr lang="en-US" baseline="0"/>
                      <a:pPr/>
                      <a:t>[CELLRANGE]</a:t>
                    </a:fld>
                    <a:r>
                      <a:rPr lang="en-US" baseline="0"/>
                      <a:t>
</a:t>
                    </a:r>
                    <a:fld id="{7FEBEBF2-CDA5-47B6-8D28-25EA1B5699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D94DE051-ABB1-4929-9F54-9004B10A91C8}" type="CELLRANGE">
                      <a:rPr lang="en-US" baseline="0"/>
                      <a:pPr/>
                      <a:t>[CELLRANGE]</a:t>
                    </a:fld>
                    <a:r>
                      <a:rPr lang="en-US" baseline="0"/>
                      <a:t>
</a:t>
                    </a:r>
                    <a:fld id="{4DF11AD0-251A-4317-94F2-5E09F92FC4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0B5441B0-1107-4008-8D4F-934B4793C34F}" type="CELLRANGE">
                      <a:rPr lang="en-US" baseline="0"/>
                      <a:pPr/>
                      <a:t>[CELLRANGE]</a:t>
                    </a:fld>
                    <a:r>
                      <a:rPr lang="en-US" baseline="0"/>
                      <a:t>
</a:t>
                    </a:r>
                    <a:fld id="{CF2E236A-1B93-4FB2-8C1A-04FD85B4EB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0EF5F545-62FD-4A66-A463-59849DDAEDF4}" type="CELLRANGE">
                      <a:rPr lang="en-US" baseline="0"/>
                      <a:pPr/>
                      <a:t>[CELLRANGE]</a:t>
                    </a:fld>
                    <a:r>
                      <a:rPr lang="en-US" baseline="0"/>
                      <a:t>
</a:t>
                    </a:r>
                    <a:fld id="{CBA1F491-6808-4297-BAB9-8E4440A941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3B7616C9-F8FF-479E-A715-F3E5B125C869}" type="CELLRANGE">
                      <a:rPr lang="en-US" baseline="0"/>
                      <a:pPr/>
                      <a:t>[CELLRANGE]</a:t>
                    </a:fld>
                    <a:r>
                      <a:rPr lang="en-US" baseline="0"/>
                      <a:t>
</a:t>
                    </a:r>
                    <a:fld id="{4461186B-B62C-484B-B377-4A2A66A6D4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45F5B16C-EBD6-4FB0-A7A5-4A21F6361B2E}" type="CELLRANGE">
                      <a:rPr lang="en-US" baseline="0"/>
                      <a:pPr/>
                      <a:t>[CELLRANGE]</a:t>
                    </a:fld>
                    <a:r>
                      <a:rPr lang="en-US" baseline="0"/>
                      <a:t>
</a:t>
                    </a:r>
                    <a:fld id="{88CF9008-4463-4C76-9824-AE566E9C49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915A4B08-1A8D-4329-84E1-188D5179F33E}" type="CELLRANGE">
                      <a:rPr lang="en-US" baseline="0"/>
                      <a:pPr/>
                      <a:t>[CELLRANGE]</a:t>
                    </a:fld>
                    <a:r>
                      <a:rPr lang="en-US" baseline="0"/>
                      <a:t>
</a:t>
                    </a:r>
                    <a:fld id="{A1D79193-7DF9-422F-BF2D-EA08838836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Cantabria</c:v>
                </c:pt>
                <c:pt idx="4">
                  <c:v>Navarra, Comunidad Foral de</c:v>
                </c:pt>
                <c:pt idx="5">
                  <c:v>Ceuta</c:v>
                </c:pt>
                <c:pt idx="6">
                  <c:v>Galicia</c:v>
                </c:pt>
                <c:pt idx="7">
                  <c:v>Castilla - La Mancha</c:v>
                </c:pt>
                <c:pt idx="8">
                  <c:v>Comunitat Valenciana</c:v>
                </c:pt>
                <c:pt idx="9">
                  <c:v>Andalucía</c:v>
                </c:pt>
                <c:pt idx="10">
                  <c:v>Madrid, Comunidad de</c:v>
                </c:pt>
                <c:pt idx="11">
                  <c:v>Media Nacional</c:v>
                </c:pt>
                <c:pt idx="12">
                  <c:v>Balears, Illes</c:v>
                </c:pt>
                <c:pt idx="13">
                  <c:v>Extremadura</c:v>
                </c:pt>
                <c:pt idx="14">
                  <c:v>Melilla</c:v>
                </c:pt>
                <c:pt idx="15">
                  <c:v>Canarias</c:v>
                </c:pt>
                <c:pt idx="16">
                  <c:v>Rioja, La</c:v>
                </c:pt>
                <c:pt idx="17">
                  <c:v>Murcia, Región de</c:v>
                </c:pt>
                <c:pt idx="18">
                  <c:v>Cataluña</c:v>
                </c:pt>
                <c:pt idx="19">
                  <c:v>País Vasco</c:v>
                </c:pt>
              </c:strCache>
            </c:strRef>
          </c:cat>
          <c:val>
            <c:numRef>
              <c:f>'11ListaEsperaGI'!$O$13:$O$32</c:f>
              <c:numCache>
                <c:formatCode>0.00%</c:formatCode>
                <c:ptCount val="20"/>
                <c:pt idx="0">
                  <c:v>0.99864339515671818</c:v>
                </c:pt>
                <c:pt idx="1">
                  <c:v>0.99649502931430023</c:v>
                </c:pt>
                <c:pt idx="2">
                  <c:v>0.97849162011173185</c:v>
                </c:pt>
                <c:pt idx="3">
                  <c:v>0.96849497058265321</c:v>
                </c:pt>
                <c:pt idx="4">
                  <c:v>0.9628985507246377</c:v>
                </c:pt>
                <c:pt idx="5">
                  <c:v>0.96130030959752322</c:v>
                </c:pt>
                <c:pt idx="6">
                  <c:v>0.96111132912137498</c:v>
                </c:pt>
                <c:pt idx="7">
                  <c:v>0.95217903415783278</c:v>
                </c:pt>
                <c:pt idx="8">
                  <c:v>0.94239756180155776</c:v>
                </c:pt>
                <c:pt idx="9">
                  <c:v>0.89118799430477758</c:v>
                </c:pt>
                <c:pt idx="10">
                  <c:v>0.88296678635547576</c:v>
                </c:pt>
                <c:pt idx="11">
                  <c:v>0.88191710136129475</c:v>
                </c:pt>
                <c:pt idx="12">
                  <c:v>0.86141041357506931</c:v>
                </c:pt>
                <c:pt idx="13">
                  <c:v>0.85664878599661209</c:v>
                </c:pt>
                <c:pt idx="14">
                  <c:v>0.83523654159869498</c:v>
                </c:pt>
                <c:pt idx="15">
                  <c:v>0.83044750640165832</c:v>
                </c:pt>
                <c:pt idx="16">
                  <c:v>0.8012048192771084</c:v>
                </c:pt>
                <c:pt idx="17">
                  <c:v>0.79515938606847703</c:v>
                </c:pt>
                <c:pt idx="18">
                  <c:v>0.78452371713618063</c:v>
                </c:pt>
                <c:pt idx="19">
                  <c:v>0.77590279235775772</c:v>
                </c:pt>
              </c:numCache>
            </c:numRef>
          </c:val>
          <c:extLst>
            <c:ext xmlns:c15="http://schemas.microsoft.com/office/drawing/2012/chart" uri="{02D57815-91ED-43cb-92C2-25804820EDAC}">
              <c15:datalabelsRange>
                <c15:f>'11ListaEsperaGI'!$M$13:$M$32</c15:f>
                <c15:dlblRangeCache>
                  <c:ptCount val="20"/>
                  <c:pt idx="0">
                    <c:v>49.321</c:v>
                  </c:pt>
                  <c:pt idx="1">
                    <c:v>15.637</c:v>
                  </c:pt>
                  <c:pt idx="2">
                    <c:v>14.012</c:v>
                  </c:pt>
                  <c:pt idx="3">
                    <c:v>5.103</c:v>
                  </c:pt>
                  <c:pt idx="4">
                    <c:v>6.644</c:v>
                  </c:pt>
                  <c:pt idx="5">
                    <c:v>621</c:v>
                  </c:pt>
                  <c:pt idx="6">
                    <c:v>24.492</c:v>
                  </c:pt>
                  <c:pt idx="7">
                    <c:v>28.294</c:v>
                  </c:pt>
                  <c:pt idx="8">
                    <c:v>55.658</c:v>
                  </c:pt>
                  <c:pt idx="9">
                    <c:v>85.751</c:v>
                  </c:pt>
                  <c:pt idx="10">
                    <c:v>55.083</c:v>
                  </c:pt>
                  <c:pt idx="11">
                    <c:v>517.180</c:v>
                  </c:pt>
                  <c:pt idx="12">
                    <c:v>13.351</c:v>
                  </c:pt>
                  <c:pt idx="13">
                    <c:v>12.137</c:v>
                  </c:pt>
                  <c:pt idx="14">
                    <c:v>512</c:v>
                  </c:pt>
                  <c:pt idx="15">
                    <c:v>13.621</c:v>
                  </c:pt>
                  <c:pt idx="16">
                    <c:v>2.926</c:v>
                  </c:pt>
                  <c:pt idx="17">
                    <c:v>13.470</c:v>
                  </c:pt>
                  <c:pt idx="18">
                    <c:v>90.982</c:v>
                  </c:pt>
                  <c:pt idx="19">
                    <c:v>29.565</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90E5A4B6-E902-4E47-A377-E79EB41849E7}" type="CELLRANGE">
                      <a:rPr lang="en-US" baseline="0"/>
                      <a:pPr/>
                      <a:t>[CELLRANGE]</a:t>
                    </a:fld>
                    <a:r>
                      <a:rPr lang="en-US" baseline="0"/>
                      <a:t>
</a:t>
                    </a:r>
                    <a:fld id="{EF489931-C2D1-4F2F-B2B4-81B55184E5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C1982373-DCB1-490C-B65D-C1EC127101EF}" type="CELLRANGE">
                      <a:rPr lang="en-US" baseline="0"/>
                      <a:pPr/>
                      <a:t>[CELLRANGE]</a:t>
                    </a:fld>
                    <a:r>
                      <a:rPr lang="en-US" baseline="0"/>
                      <a:t>
</a:t>
                    </a:r>
                    <a:fld id="{A6B91504-9E00-4628-B96E-78171B7B33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B7BAB5A6-A20D-4D60-8F81-96EEE746DA28}" type="CELLRANGE">
                      <a:rPr lang="en-US" baseline="0"/>
                      <a:pPr/>
                      <a:t>[CELLRANGE]</a:t>
                    </a:fld>
                    <a:r>
                      <a:rPr lang="en-US" baseline="0"/>
                      <a:t>
</a:t>
                    </a:r>
                    <a:fld id="{90246D58-B47F-4B0D-BF22-728951DE63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90A91E95-30C3-414B-992B-357A822844D9}" type="CELLRANGE">
                      <a:rPr lang="en-US" baseline="0"/>
                      <a:pPr/>
                      <a:t>[CELLRANGE]</a:t>
                    </a:fld>
                    <a:r>
                      <a:rPr lang="en-US" baseline="0"/>
                      <a:t>
</a:t>
                    </a:r>
                    <a:fld id="{6093F11E-F953-4AEF-8E83-01960D519B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01BAC351-BA23-4739-9476-A44E4F31DA59}" type="CELLRANGE">
                      <a:rPr lang="en-US" baseline="0"/>
                      <a:pPr/>
                      <a:t>[CELLRANGE]</a:t>
                    </a:fld>
                    <a:r>
                      <a:rPr lang="en-US" baseline="0"/>
                      <a:t>
</a:t>
                    </a:r>
                    <a:fld id="{F48DC682-FB7E-4DD4-B531-8E451467E1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7D566265-9081-49FC-AD93-6CE85B676F5A}" type="CELLRANGE">
                      <a:rPr lang="en-US" baseline="0"/>
                      <a:pPr/>
                      <a:t>[CELLRANGE]</a:t>
                    </a:fld>
                    <a:r>
                      <a:rPr lang="en-US" baseline="0"/>
                      <a:t>
</a:t>
                    </a:r>
                    <a:fld id="{BEB3B5C8-A6CA-4B44-878C-17D0E1A9C6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C7F50EA7-091F-4F7B-9FF9-F1A3946267D2}" type="CELLRANGE">
                      <a:rPr lang="en-US" baseline="0"/>
                      <a:pPr/>
                      <a:t>[CELLRANGE]</a:t>
                    </a:fld>
                    <a:r>
                      <a:rPr lang="en-US" baseline="0"/>
                      <a:t>
</a:t>
                    </a:r>
                    <a:fld id="{33C081AC-BB75-4186-8CD4-C9B46A2956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5EA82AF9-DFD4-44C2-B0B7-7CAAAF489DBE}" type="CELLRANGE">
                      <a:rPr lang="en-US" baseline="0"/>
                      <a:pPr/>
                      <a:t>[CELLRANGE]</a:t>
                    </a:fld>
                    <a:r>
                      <a:rPr lang="en-US" baseline="0"/>
                      <a:t>
</a:t>
                    </a:r>
                    <a:fld id="{9DEFC5A4-4847-4059-B52C-DCF33F5C9F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33AEA529-0017-4957-8678-17D9B289FF4D}" type="CELLRANGE">
                      <a:rPr lang="en-US" baseline="0"/>
                      <a:pPr/>
                      <a:t>[CELLRANGE]</a:t>
                    </a:fld>
                    <a:r>
                      <a:rPr lang="en-US" baseline="0"/>
                      <a:t>
</a:t>
                    </a:r>
                    <a:fld id="{72EEF73E-DE45-455A-B8B8-2E08E8CB7A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4E2CC685-D243-4C2B-89F5-7CB3A1DE1EFB}" type="CELLRANGE">
                      <a:rPr lang="en-US" baseline="0"/>
                      <a:pPr/>
                      <a:t>[CELLRANGE]</a:t>
                    </a:fld>
                    <a:r>
                      <a:rPr lang="en-US" baseline="0"/>
                      <a:t>
</a:t>
                    </a:r>
                    <a:fld id="{822CF3A2-F976-4712-B1B5-6CBD38AE19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CAF15DBA-2B48-4FF6-B9BB-6ABFB2532894}" type="CELLRANGE">
                      <a:rPr lang="en-US" baseline="0">
                        <a:solidFill>
                          <a:schemeClr val="tx1"/>
                        </a:solidFill>
                      </a:rPr>
                      <a:pPr>
                        <a:defRPr b="1">
                          <a:solidFill>
                            <a:schemeClr val="tx1"/>
                          </a:solidFill>
                        </a:defRPr>
                      </a:pPr>
                      <a:t>[CELLRANGE]</a:t>
                    </a:fld>
                    <a:r>
                      <a:rPr lang="en-US" baseline="0">
                        <a:solidFill>
                          <a:schemeClr val="tx1"/>
                        </a:solidFill>
                      </a:rPr>
                      <a:t>
</a:t>
                    </a:r>
                    <a:fld id="{71DE1C8C-E515-4A81-859E-490F334A6A34}"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2E064CB-EE79-48EE-8A11-1B1AD5A1BA4D}" type="CELLRANGE">
                      <a:rPr lang="en-US" baseline="0">
                        <a:solidFill>
                          <a:schemeClr val="bg1"/>
                        </a:solidFill>
                      </a:rPr>
                      <a:pPr>
                        <a:defRPr b="1">
                          <a:solidFill>
                            <a:schemeClr val="bg1"/>
                          </a:solidFill>
                        </a:defRPr>
                      </a:pPr>
                      <a:t>[CELLRANGE]</a:t>
                    </a:fld>
                    <a:r>
                      <a:rPr lang="en-US" baseline="0">
                        <a:solidFill>
                          <a:schemeClr val="bg1"/>
                        </a:solidFill>
                      </a:rPr>
                      <a:t>
</a:t>
                    </a:r>
                    <a:fld id="{145C7545-A34F-4EBD-A461-C630D3FEB2B9}"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784908C-4300-4129-90DC-BBA77A0AC6A9}" type="CELLRANGE">
                      <a:rPr lang="en-US" baseline="0">
                        <a:solidFill>
                          <a:schemeClr val="tx1"/>
                        </a:solidFill>
                      </a:rPr>
                      <a:pPr>
                        <a:defRPr b="1">
                          <a:solidFill>
                            <a:schemeClr val="tx1"/>
                          </a:solidFill>
                        </a:defRPr>
                      </a:pPr>
                      <a:t>[CELLRANGE]</a:t>
                    </a:fld>
                    <a:r>
                      <a:rPr lang="en-US" baseline="0">
                        <a:solidFill>
                          <a:schemeClr val="tx1"/>
                        </a:solidFill>
                      </a:rPr>
                      <a:t>
</a:t>
                    </a:r>
                    <a:fld id="{2196E756-A33D-4BFC-A282-3C71359E580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BD72DFEC-0D4F-48A6-A5AA-AFA1C1184504}" type="CELLRANGE">
                      <a:rPr lang="en-US" baseline="0"/>
                      <a:pPr/>
                      <a:t>[CELLRANGE]</a:t>
                    </a:fld>
                    <a:r>
                      <a:rPr lang="en-US" baseline="0"/>
                      <a:t>
</a:t>
                    </a:r>
                    <a:fld id="{D1BBE9BC-16E7-4B89-97FB-F3A1716306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17D3B75A-6B68-48A2-9C6B-AA43CD9E972F}" type="CELLRANGE">
                      <a:rPr lang="en-US" baseline="0"/>
                      <a:pPr/>
                      <a:t>[CELLRANGE]</a:t>
                    </a:fld>
                    <a:r>
                      <a:rPr lang="en-US" baseline="0"/>
                      <a:t>
</a:t>
                    </a:r>
                    <a:fld id="{F9176011-F0D3-49B0-AD26-E80F9016DB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73A57607-3058-4663-B95A-0EAF161BBEEB}" type="CELLRANGE">
                      <a:rPr lang="en-US" baseline="0"/>
                      <a:pPr/>
                      <a:t>[CELLRANGE]</a:t>
                    </a:fld>
                    <a:r>
                      <a:rPr lang="en-US" baseline="0"/>
                      <a:t>
</a:t>
                    </a:r>
                    <a:fld id="{B5EB083A-581A-49F3-AB47-BB6DE05D28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97695E55-1B6F-4681-893F-4379C5BFAAEC}" type="CELLRANGE">
                      <a:rPr lang="en-US" baseline="0"/>
                      <a:pPr/>
                      <a:t>[CELLRANGE]</a:t>
                    </a:fld>
                    <a:r>
                      <a:rPr lang="en-US" baseline="0"/>
                      <a:t>
</a:t>
                    </a:r>
                    <a:fld id="{FE2F9A8A-1B5A-4E4F-B3A4-145BB8C0329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B491BDC5-8B88-4EF5-88D4-3178BD58E937}" type="CELLRANGE">
                      <a:rPr lang="en-US" baseline="0"/>
                      <a:pPr/>
                      <a:t>[CELLRANGE]</a:t>
                    </a:fld>
                    <a:r>
                      <a:rPr lang="en-US" baseline="0"/>
                      <a:t>
</a:t>
                    </a:r>
                    <a:fld id="{6C5D6F01-EF44-4905-9518-2AAD5D4D03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F0BB366C-025F-49E1-84C7-5227CCDBB383}" type="CELLRANGE">
                      <a:rPr lang="en-US" baseline="0"/>
                      <a:pPr/>
                      <a:t>[CELLRANGE]</a:t>
                    </a:fld>
                    <a:r>
                      <a:rPr lang="en-US" baseline="0"/>
                      <a:t>
</a:t>
                    </a:r>
                    <a:fld id="{EE12A5DC-87FD-4305-A0F5-7AD300C441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BCA83C57-DA73-432E-86D9-E859C260BA65}" type="CELLRANGE">
                      <a:rPr lang="en-US" baseline="0"/>
                      <a:pPr/>
                      <a:t>[CELLRANGE]</a:t>
                    </a:fld>
                    <a:r>
                      <a:rPr lang="en-US" baseline="0"/>
                      <a:t>
</a:t>
                    </a:r>
                    <a:fld id="{1AA0A45A-027E-4064-B0C0-EA0D5279F1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Cantabria</c:v>
                </c:pt>
                <c:pt idx="4">
                  <c:v>Navarra, Comunidad Foral de</c:v>
                </c:pt>
                <c:pt idx="5">
                  <c:v>Ceuta</c:v>
                </c:pt>
                <c:pt idx="6">
                  <c:v>Galicia</c:v>
                </c:pt>
                <c:pt idx="7">
                  <c:v>Castilla - La Mancha</c:v>
                </c:pt>
                <c:pt idx="8">
                  <c:v>Comunitat Valenciana</c:v>
                </c:pt>
                <c:pt idx="9">
                  <c:v>Andalucía</c:v>
                </c:pt>
                <c:pt idx="10">
                  <c:v>Madrid, Comunidad de</c:v>
                </c:pt>
                <c:pt idx="11">
                  <c:v>Media Nacional</c:v>
                </c:pt>
                <c:pt idx="12">
                  <c:v>Balears, Illes</c:v>
                </c:pt>
                <c:pt idx="13">
                  <c:v>Extremadura</c:v>
                </c:pt>
                <c:pt idx="14">
                  <c:v>Melilla</c:v>
                </c:pt>
                <c:pt idx="15">
                  <c:v>Canarias</c:v>
                </c:pt>
                <c:pt idx="16">
                  <c:v>Rioja, La</c:v>
                </c:pt>
                <c:pt idx="17">
                  <c:v>Murcia, Región de</c:v>
                </c:pt>
                <c:pt idx="18">
                  <c:v>Cataluña</c:v>
                </c:pt>
                <c:pt idx="19">
                  <c:v>País Vasco</c:v>
                </c:pt>
              </c:strCache>
            </c:strRef>
          </c:cat>
          <c:val>
            <c:numRef>
              <c:f>'11ListaEsperaGI'!$P$13:$P$32</c:f>
              <c:numCache>
                <c:formatCode>0.00%</c:formatCode>
                <c:ptCount val="20"/>
                <c:pt idx="0">
                  <c:v>1.3566048432817688E-3</c:v>
                </c:pt>
                <c:pt idx="1">
                  <c:v>3.5049706856997197E-3</c:v>
                </c:pt>
                <c:pt idx="2">
                  <c:v>2.1508379888268158E-2</c:v>
                </c:pt>
                <c:pt idx="3">
                  <c:v>3.1505029417346744E-2</c:v>
                </c:pt>
                <c:pt idx="4">
                  <c:v>3.7101449275362318E-2</c:v>
                </c:pt>
                <c:pt idx="5">
                  <c:v>3.8699690402476783E-2</c:v>
                </c:pt>
                <c:pt idx="6">
                  <c:v>3.8888670878624965E-2</c:v>
                </c:pt>
                <c:pt idx="7">
                  <c:v>4.7820965842167253E-2</c:v>
                </c:pt>
                <c:pt idx="8">
                  <c:v>5.7602438198442261E-2</c:v>
                </c:pt>
                <c:pt idx="9">
                  <c:v>0.10881200569522245</c:v>
                </c:pt>
                <c:pt idx="10">
                  <c:v>0.11703321364452424</c:v>
                </c:pt>
                <c:pt idx="11">
                  <c:v>0.11808289863870525</c:v>
                </c:pt>
                <c:pt idx="12">
                  <c:v>0.13858958642493063</c:v>
                </c:pt>
                <c:pt idx="13">
                  <c:v>0.14335121400338791</c:v>
                </c:pt>
                <c:pt idx="14">
                  <c:v>0.16476345840130505</c:v>
                </c:pt>
                <c:pt idx="15">
                  <c:v>0.16955249359834165</c:v>
                </c:pt>
                <c:pt idx="16">
                  <c:v>0.19879518072289157</c:v>
                </c:pt>
                <c:pt idx="17">
                  <c:v>0.20484061393152303</c:v>
                </c:pt>
                <c:pt idx="18">
                  <c:v>0.2154762828638194</c:v>
                </c:pt>
                <c:pt idx="19">
                  <c:v>0.22409720764224228</c:v>
                </c:pt>
              </c:numCache>
            </c:numRef>
          </c:val>
          <c:extLst>
            <c:ext xmlns:c15="http://schemas.microsoft.com/office/drawing/2012/chart" uri="{02D57815-91ED-43cb-92C2-25804820EDAC}">
              <c15:datalabelsRange>
                <c15:f>'11ListaEsperaGI'!$N$13:$N$32</c15:f>
                <c15:dlblRangeCache>
                  <c:ptCount val="20"/>
                  <c:pt idx="0">
                    <c:v>67</c:v>
                  </c:pt>
                  <c:pt idx="1">
                    <c:v>55</c:v>
                  </c:pt>
                  <c:pt idx="2">
                    <c:v>308</c:v>
                  </c:pt>
                  <c:pt idx="3">
                    <c:v>166</c:v>
                  </c:pt>
                  <c:pt idx="4">
                    <c:v>256</c:v>
                  </c:pt>
                  <c:pt idx="5">
                    <c:v>25</c:v>
                  </c:pt>
                  <c:pt idx="6">
                    <c:v>991</c:v>
                  </c:pt>
                  <c:pt idx="7">
                    <c:v>1.421</c:v>
                  </c:pt>
                  <c:pt idx="8">
                    <c:v>3.402</c:v>
                  </c:pt>
                  <c:pt idx="9">
                    <c:v>10.470</c:v>
                  </c:pt>
                  <c:pt idx="10">
                    <c:v>7.301</c:v>
                  </c:pt>
                  <c:pt idx="11">
                    <c:v>69.247</c:v>
                  </c:pt>
                  <c:pt idx="12">
                    <c:v>2.148</c:v>
                  </c:pt>
                  <c:pt idx="13">
                    <c:v>2.031</c:v>
                  </c:pt>
                  <c:pt idx="14">
                    <c:v>101</c:v>
                  </c:pt>
                  <c:pt idx="15">
                    <c:v>2.781</c:v>
                  </c:pt>
                  <c:pt idx="16">
                    <c:v>726</c:v>
                  </c:pt>
                  <c:pt idx="17">
                    <c:v>3.470</c:v>
                  </c:pt>
                  <c:pt idx="18">
                    <c:v>24.989</c:v>
                  </c:pt>
                  <c:pt idx="19">
                    <c:v>8.539</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Cantabria</c:v>
                </c:pt>
                <c:pt idx="4">
                  <c:v>Navarra, Comunidad Foral de</c:v>
                </c:pt>
                <c:pt idx="5">
                  <c:v>Ceuta</c:v>
                </c:pt>
                <c:pt idx="6">
                  <c:v>Galicia</c:v>
                </c:pt>
                <c:pt idx="7">
                  <c:v>Castilla - La Mancha</c:v>
                </c:pt>
                <c:pt idx="8">
                  <c:v>Comunitat Valenciana</c:v>
                </c:pt>
                <c:pt idx="9">
                  <c:v>Andalucía</c:v>
                </c:pt>
                <c:pt idx="10">
                  <c:v>Madrid, Comunidad de</c:v>
                </c:pt>
                <c:pt idx="11">
                  <c:v>Media Nacional</c:v>
                </c:pt>
                <c:pt idx="12">
                  <c:v>Balears, Illes</c:v>
                </c:pt>
                <c:pt idx="13">
                  <c:v>Extremadura</c:v>
                </c:pt>
                <c:pt idx="14">
                  <c:v>Melilla</c:v>
                </c:pt>
                <c:pt idx="15">
                  <c:v>Canarias</c:v>
                </c:pt>
                <c:pt idx="16">
                  <c:v>Rioja, La</c:v>
                </c:pt>
                <c:pt idx="17">
                  <c:v>Murcia, Región de</c:v>
                </c:pt>
                <c:pt idx="18">
                  <c:v>Cataluña</c:v>
                </c:pt>
                <c:pt idx="19">
                  <c:v>País Vasco</c:v>
                </c:pt>
              </c:strCache>
            </c:strRef>
          </c:cat>
          <c:val>
            <c:numRef>
              <c:f>'11ListaEsperaGI'!$Q$13:$Q$32</c:f>
              <c:numCache>
                <c:formatCode>0.00%</c:formatCode>
                <c:ptCount val="20"/>
                <c:pt idx="0">
                  <c:v>0.88191710136129475</c:v>
                </c:pt>
                <c:pt idx="1">
                  <c:v>0.88191710136129475</c:v>
                </c:pt>
                <c:pt idx="2">
                  <c:v>0.88191710136129475</c:v>
                </c:pt>
                <c:pt idx="3">
                  <c:v>0.88191710136129475</c:v>
                </c:pt>
                <c:pt idx="4">
                  <c:v>0.88191710136129475</c:v>
                </c:pt>
                <c:pt idx="5">
                  <c:v>0.88191710136129475</c:v>
                </c:pt>
                <c:pt idx="6">
                  <c:v>0.88191710136129475</c:v>
                </c:pt>
                <c:pt idx="7">
                  <c:v>0.88191710136129475</c:v>
                </c:pt>
                <c:pt idx="8">
                  <c:v>0.88191710136129475</c:v>
                </c:pt>
                <c:pt idx="9">
                  <c:v>0.88191710136129475</c:v>
                </c:pt>
                <c:pt idx="10">
                  <c:v>0.88191710136129475</c:v>
                </c:pt>
                <c:pt idx="11">
                  <c:v>0.88191710136129475</c:v>
                </c:pt>
                <c:pt idx="12">
                  <c:v>0.88191710136129475</c:v>
                </c:pt>
                <c:pt idx="13">
                  <c:v>0.88191710136129475</c:v>
                </c:pt>
                <c:pt idx="14">
                  <c:v>0.88191710136129475</c:v>
                </c:pt>
                <c:pt idx="15">
                  <c:v>0.88191710136129475</c:v>
                </c:pt>
                <c:pt idx="16">
                  <c:v>0.88191710136129475</c:v>
                </c:pt>
                <c:pt idx="17">
                  <c:v>0.88191710136129475</c:v>
                </c:pt>
                <c:pt idx="18">
                  <c:v>0.88191710136129475</c:v>
                </c:pt>
                <c:pt idx="19">
                  <c:v>0.88191710136129475</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 La Mancha</c:v>
                </c:pt>
                <c:pt idx="6">
                  <c:v>Castilla y León</c:v>
                </c:pt>
                <c:pt idx="7">
                  <c:v>TOTAL</c:v>
                </c:pt>
                <c:pt idx="8">
                  <c:v>País Vasco</c:v>
                </c:pt>
                <c:pt idx="9">
                  <c:v>Ceuta y Melilla</c:v>
                </c:pt>
                <c:pt idx="10">
                  <c:v>Canarias</c:v>
                </c:pt>
                <c:pt idx="11">
                  <c:v>Comunitat Valenciana</c:v>
                </c:pt>
                <c:pt idx="12">
                  <c:v>Asturias, Principado de</c:v>
                </c:pt>
                <c:pt idx="13">
                  <c:v>Rioja, La</c:v>
                </c:pt>
                <c:pt idx="14">
                  <c:v>Aragón</c:v>
                </c:pt>
                <c:pt idx="15">
                  <c:v>Madrid, Comunidad de</c:v>
                </c:pt>
                <c:pt idx="16">
                  <c:v>Cantabria</c:v>
                </c:pt>
                <c:pt idx="17">
                  <c:v>Navarra, Comunidad Foral de</c:v>
                </c:pt>
                <c:pt idx="18">
                  <c:v>Galicia</c:v>
                </c:pt>
              </c:strCache>
            </c:strRef>
          </c:cat>
          <c:val>
            <c:numRef>
              <c:f>'24asolcasaad_pobl'!$AR$11:$AR$29</c:f>
              <c:numCache>
                <c:formatCode>0.00</c:formatCode>
                <c:ptCount val="19"/>
                <c:pt idx="0">
                  <c:v>8.9340643709896845</c:v>
                </c:pt>
                <c:pt idx="1">
                  <c:v>8.6512306409862685</c:v>
                </c:pt>
                <c:pt idx="2">
                  <c:v>8.2788407714620114</c:v>
                </c:pt>
                <c:pt idx="3">
                  <c:v>8.1437271529431001</c:v>
                </c:pt>
                <c:pt idx="4">
                  <c:v>7.4145107320656169</c:v>
                </c:pt>
                <c:pt idx="5">
                  <c:v>7.1784368942691001</c:v>
                </c:pt>
                <c:pt idx="6">
                  <c:v>7.1017858998745593</c:v>
                </c:pt>
                <c:pt idx="7">
                  <c:v>6.8864931259483306</c:v>
                </c:pt>
                <c:pt idx="8">
                  <c:v>6.5668279290150453</c:v>
                </c:pt>
                <c:pt idx="9">
                  <c:v>6.510830210252176</c:v>
                </c:pt>
                <c:pt idx="10">
                  <c:v>6.3458408664239885</c:v>
                </c:pt>
                <c:pt idx="11">
                  <c:v>6.2999486280512027</c:v>
                </c:pt>
                <c:pt idx="12">
                  <c:v>6.0840593506197873</c:v>
                </c:pt>
                <c:pt idx="13">
                  <c:v>5.798216253300347</c:v>
                </c:pt>
                <c:pt idx="14">
                  <c:v>5.6937306274347863</c:v>
                </c:pt>
                <c:pt idx="15">
                  <c:v>5.6342123283826719</c:v>
                </c:pt>
                <c:pt idx="16">
                  <c:v>5.1541104672034459</c:v>
                </c:pt>
                <c:pt idx="17">
                  <c:v>4.0585586056280629</c:v>
                </c:pt>
                <c:pt idx="18">
                  <c:v>3.1579436803083971</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Cataluña</c:v>
                </c:pt>
                <c:pt idx="4">
                  <c:v>Castilla - La Mancha</c:v>
                </c:pt>
                <c:pt idx="5">
                  <c:v>Balears, Illes</c:v>
                </c:pt>
                <c:pt idx="6">
                  <c:v>Murcia, Región de</c:v>
                </c:pt>
                <c:pt idx="7">
                  <c:v>País Vasco</c:v>
                </c:pt>
                <c:pt idx="8">
                  <c:v>TOTAL</c:v>
                </c:pt>
                <c:pt idx="9">
                  <c:v>Madrid, Comunidad de</c:v>
                </c:pt>
                <c:pt idx="10">
                  <c:v>Rioja, La</c:v>
                </c:pt>
                <c:pt idx="11">
                  <c:v>Comunitat Valenciana</c:v>
                </c:pt>
                <c:pt idx="12">
                  <c:v>Aragón</c:v>
                </c:pt>
                <c:pt idx="13">
                  <c:v>Asturias, Principado de</c:v>
                </c:pt>
                <c:pt idx="14">
                  <c:v>Ceuta y Melilla</c:v>
                </c:pt>
                <c:pt idx="15">
                  <c:v>Canarias</c:v>
                </c:pt>
                <c:pt idx="16">
                  <c:v>Cantabria</c:v>
                </c:pt>
                <c:pt idx="17">
                  <c:v>Navarra, Comunidad Foral de</c:v>
                </c:pt>
                <c:pt idx="18">
                  <c:v>Galicia</c:v>
                </c:pt>
              </c:strCache>
            </c:strRef>
          </c:cat>
          <c:val>
            <c:numRef>
              <c:f>'24asolcasaad_pobl'!$AX$11:$AX$29</c:f>
              <c:numCache>
                <c:formatCode>0.00</c:formatCode>
                <c:ptCount val="19"/>
                <c:pt idx="0">
                  <c:v>47.128449213317573</c:v>
                </c:pt>
                <c:pt idx="1">
                  <c:v>45.471606982681294</c:v>
                </c:pt>
                <c:pt idx="2">
                  <c:v>44.780246102465128</c:v>
                </c:pt>
                <c:pt idx="3">
                  <c:v>43.698480747749379</c:v>
                </c:pt>
                <c:pt idx="4">
                  <c:v>43.090392806436348</c:v>
                </c:pt>
                <c:pt idx="5">
                  <c:v>41.878211227402474</c:v>
                </c:pt>
                <c:pt idx="6">
                  <c:v>39.644364666451644</c:v>
                </c:pt>
                <c:pt idx="7">
                  <c:v>39.63996275042787</c:v>
                </c:pt>
                <c:pt idx="8">
                  <c:v>39.403639600063237</c:v>
                </c:pt>
                <c:pt idx="9">
                  <c:v>39.1280858447683</c:v>
                </c:pt>
                <c:pt idx="10">
                  <c:v>38.840579710144929</c:v>
                </c:pt>
                <c:pt idx="11">
                  <c:v>37.996564679153352</c:v>
                </c:pt>
                <c:pt idx="12">
                  <c:v>36.826051198767395</c:v>
                </c:pt>
                <c:pt idx="13">
                  <c:v>34.045748751385695</c:v>
                </c:pt>
                <c:pt idx="14">
                  <c:v>32.880937692782233</c:v>
                </c:pt>
                <c:pt idx="15">
                  <c:v>32.496391322910526</c:v>
                </c:pt>
                <c:pt idx="16">
                  <c:v>29.436058803284329</c:v>
                </c:pt>
                <c:pt idx="17">
                  <c:v>29.152989097879477</c:v>
                </c:pt>
                <c:pt idx="18">
                  <c:v>19.065553144237185</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'25solaltabaja'!$AA$11:$AA$55</c:f>
              <c:numCache>
                <c:formatCode>m/d/yyyy</c:formatCode>
                <c:ptCount val="4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numCache>
            </c:numRef>
          </c:cat>
          <c:val>
            <c:numRef>
              <c:f>'25solaltabaja'!$AB$11:$AB$55</c:f>
              <c:numCache>
                <c:formatCode>0</c:formatCode>
                <c:ptCount val="45"/>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'25solaltabaja'!$AA$11:$AA$55</c:f>
              <c:numCache>
                <c:formatCode>m/d/yyyy</c:formatCode>
                <c:ptCount val="4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numCache>
            </c:numRef>
          </c:cat>
          <c:val>
            <c:numRef>
              <c:f>'25solaltabaja'!$AC$11:$AC$55</c:f>
              <c:numCache>
                <c:formatCode>0</c:formatCode>
                <c:ptCount val="45"/>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6134</c:v>
                </c:pt>
                <c:pt idx="1">
                  <c:v>141186</c:v>
                </c:pt>
                <c:pt idx="2">
                  <c:v>70514</c:v>
                </c:pt>
                <c:pt idx="3">
                  <c:v>86366</c:v>
                </c:pt>
                <c:pt idx="4">
                  <c:v>97302</c:v>
                </c:pt>
                <c:pt idx="5">
                  <c:v>158661</c:v>
                </c:pt>
                <c:pt idx="6">
                  <c:v>469378</c:v>
                </c:pt>
                <c:pt idx="7">
                  <c:v>1131615</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5.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504989</xdr:colOff>
      <xdr:row>19</xdr:row>
      <xdr:rowOff>44470</xdr:rowOff>
    </xdr:to>
    <xdr:pic>
      <xdr:nvPicPr>
        <xdr:cNvPr id="4" name="Imagen 3">
          <a:extLst>
            <a:ext uri="{FF2B5EF4-FFF2-40B4-BE49-F238E27FC236}">
              <a16:creationId xmlns:a16="http://schemas.microsoft.com/office/drawing/2014/main" id="{A93CCA21-B740-4550-8165-BCB665F96A1C}"/>
            </a:ext>
          </a:extLst>
        </xdr:cNvPr>
        <xdr:cNvPicPr>
          <a:picLocks noChangeAspect="1"/>
        </xdr:cNvPicPr>
      </xdr:nvPicPr>
      <xdr:blipFill>
        <a:blip xmlns:r="http://schemas.openxmlformats.org/officeDocument/2006/relationships" r:embed="rId3"/>
        <a:stretch>
          <a:fillRect/>
        </a:stretch>
      </xdr:blipFill>
      <xdr:spPr>
        <a:xfrm>
          <a:off x="0" y="0"/>
          <a:ext cx="11192039" cy="7772420"/>
        </a:xfrm>
        <a:prstGeom prst="rect">
          <a:avLst/>
        </a:prstGeom>
      </xdr:spPr>
    </xdr:pic>
    <xdr:clientData/>
  </xdr:twoCellAnchor>
  <xdr:twoCellAnchor>
    <xdr:from>
      <xdr:col>14</xdr:col>
      <xdr:colOff>104775</xdr:colOff>
      <xdr:row>8</xdr:row>
      <xdr:rowOff>138113</xdr:rowOff>
    </xdr:from>
    <xdr:to>
      <xdr:col>22</xdr:col>
      <xdr:colOff>551180</xdr:colOff>
      <xdr:row>13</xdr:row>
      <xdr:rowOff>85725</xdr:rowOff>
    </xdr:to>
    <xdr:sp macro="" textlink="">
      <xdr:nvSpPr>
        <xdr:cNvPr id="5" name="Cuadro de texto 2">
          <a:extLst>
            <a:ext uri="{FF2B5EF4-FFF2-40B4-BE49-F238E27FC236}">
              <a16:creationId xmlns:a16="http://schemas.microsoft.com/office/drawing/2014/main" id="{6F2322A2-FB5A-4B48-81CB-3223A4801378}"/>
            </a:ext>
          </a:extLst>
        </xdr:cNvPr>
        <xdr:cNvSpPr txBox="1"/>
      </xdr:nvSpPr>
      <xdr:spPr>
        <a:xfrm>
          <a:off x="6410325" y="4633913"/>
          <a:ext cx="4323080" cy="204311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171450</xdr:colOff>
      <xdr:row>13</xdr:row>
      <xdr:rowOff>171450</xdr:rowOff>
    </xdr:from>
    <xdr:to>
      <xdr:col>22</xdr:col>
      <xdr:colOff>297815</xdr:colOff>
      <xdr:row>15</xdr:row>
      <xdr:rowOff>116024</xdr:rowOff>
    </xdr:to>
    <xdr:sp macro="" textlink="">
      <xdr:nvSpPr>
        <xdr:cNvPr id="6" name="Cuadro de texto 2">
          <a:extLst>
            <a:ext uri="{FF2B5EF4-FFF2-40B4-BE49-F238E27FC236}">
              <a16:creationId xmlns:a16="http://schemas.microsoft.com/office/drawing/2014/main" id="{37A96710-AE7E-4E03-B30E-7AC3EEBA8C12}"/>
            </a:ext>
          </a:extLst>
        </xdr:cNvPr>
        <xdr:cNvSpPr txBox="1"/>
      </xdr:nvSpPr>
      <xdr:spPr>
        <a:xfrm>
          <a:off x="6477000" y="6762750"/>
          <a:ext cx="4003040"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30</a:t>
          </a:r>
          <a:r>
            <a:rPr lang="es-ES" sz="15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 noviembre</a:t>
          </a: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del 2024</a:t>
          </a:r>
        </a:p>
      </xdr:txBody>
    </xdr:sp>
    <xdr:clientData/>
  </xdr:twoCellAnchor>
  <xdr:twoCellAnchor>
    <xdr:from>
      <xdr:col>8</xdr:col>
      <xdr:colOff>314324</xdr:colOff>
      <xdr:row>16</xdr:row>
      <xdr:rowOff>133350</xdr:rowOff>
    </xdr:from>
    <xdr:to>
      <xdr:col>22</xdr:col>
      <xdr:colOff>438149</xdr:colOff>
      <xdr:row>18</xdr:row>
      <xdr:rowOff>77924</xdr:rowOff>
    </xdr:to>
    <xdr:sp macro="" textlink="">
      <xdr:nvSpPr>
        <xdr:cNvPr id="7" name="Cuadro de texto 2">
          <a:extLst>
            <a:ext uri="{FF2B5EF4-FFF2-40B4-BE49-F238E27FC236}">
              <a16:creationId xmlns:a16="http://schemas.microsoft.com/office/drawing/2014/main" id="{B2A4BC4B-081F-45BE-A55C-31F110D1920B}"/>
            </a:ext>
          </a:extLst>
        </xdr:cNvPr>
        <xdr:cNvSpPr txBox="1"/>
      </xdr:nvSpPr>
      <xdr:spPr>
        <a:xfrm>
          <a:off x="3790949" y="7296150"/>
          <a:ext cx="6829425"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0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Debido</a:t>
          </a:r>
          <a:r>
            <a:rPr lang="es-ES" sz="10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a problemas con la interoperabilidad, 2.855 expedientes enviados durante el mes de noviembre por la Comunidad Autónoma de Andalucía, que se encuentran recibiendo su servicio o prestación, figuran como PIA no efectivo.</a:t>
          </a:r>
          <a:endParaRPr lang="es-ES" sz="10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541666</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86931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32996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619365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27,3%</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72,7%</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Normal="10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8" customFormat="1" ht="93.75" customHeight="1" x14ac:dyDescent="0.3">
      <c r="A2" s="1339"/>
      <c r="B2" s="1354"/>
      <c r="C2" s="1354"/>
      <c r="D2" s="1354"/>
      <c r="E2" s="1354"/>
      <c r="F2" s="1354"/>
      <c r="G2" s="1354"/>
      <c r="H2" s="1354"/>
      <c r="I2" s="1354"/>
      <c r="J2" s="1354"/>
      <c r="K2" s="1354"/>
      <c r="L2" s="1354"/>
      <c r="M2" s="1354"/>
      <c r="N2" s="1354"/>
      <c r="O2" s="1354"/>
      <c r="P2" s="1354"/>
      <c r="Q2" s="1354"/>
      <c r="R2" s="1354"/>
      <c r="S2" s="1354"/>
      <c r="T2" s="1354"/>
      <c r="U2" s="1339"/>
    </row>
    <row r="3" spans="1:21" s="4" customFormat="1" ht="45.75" customHeight="1" x14ac:dyDescent="0.25">
      <c r="A3" s="5"/>
      <c r="B3" s="1355" t="s">
        <v>490</v>
      </c>
      <c r="C3" s="1355"/>
      <c r="D3" s="1355"/>
      <c r="E3" s="1355"/>
      <c r="F3" s="1355"/>
      <c r="G3" s="1355"/>
      <c r="H3" s="1355"/>
      <c r="I3" s="1355"/>
      <c r="J3" s="1355"/>
      <c r="K3" s="1355"/>
      <c r="L3" s="1355"/>
      <c r="M3" s="1355"/>
      <c r="N3" s="1355"/>
      <c r="O3" s="1355"/>
      <c r="P3" s="1355"/>
      <c r="Q3" s="1355"/>
      <c r="R3" s="1355"/>
      <c r="S3" s="1355"/>
      <c r="T3" s="1355"/>
      <c r="U3" s="5"/>
    </row>
    <row r="4" spans="1:21" s="4" customFormat="1" ht="45.75" customHeight="1" x14ac:dyDescent="0.25">
      <c r="A4" s="5"/>
      <c r="B4" s="1355" t="s">
        <v>489</v>
      </c>
      <c r="C4" s="1355"/>
      <c r="D4" s="1355"/>
      <c r="E4" s="1355"/>
      <c r="F4" s="1355"/>
      <c r="G4" s="1355"/>
      <c r="H4" s="1355"/>
      <c r="I4" s="1355"/>
      <c r="J4" s="1355"/>
      <c r="K4" s="1355"/>
      <c r="L4" s="1355"/>
      <c r="M4" s="1355"/>
      <c r="N4" s="1355"/>
      <c r="O4" s="1355"/>
      <c r="P4" s="1355"/>
      <c r="Q4" s="1355"/>
      <c r="R4" s="1355"/>
      <c r="S4" s="1355"/>
      <c r="T4" s="1355"/>
      <c r="U4" s="5"/>
    </row>
    <row r="5" spans="1:21" s="1335" customFormat="1" ht="9.75" customHeight="1" x14ac:dyDescent="0.25">
      <c r="A5" s="1336"/>
      <c r="B5" s="1337"/>
      <c r="C5" s="1337"/>
      <c r="D5" s="1337"/>
      <c r="E5" s="1337"/>
      <c r="F5" s="1337"/>
      <c r="G5" s="1337"/>
      <c r="H5" s="1337"/>
      <c r="I5" s="1337"/>
      <c r="J5" s="1337"/>
      <c r="K5" s="1337"/>
      <c r="L5" s="1337"/>
      <c r="M5" s="1337"/>
      <c r="N5" s="1337"/>
      <c r="O5" s="1337"/>
      <c r="P5" s="1337"/>
      <c r="Q5" s="1337"/>
      <c r="R5" s="1337"/>
      <c r="S5" s="1337"/>
      <c r="T5" s="1337"/>
      <c r="U5" s="1336"/>
    </row>
    <row r="6" spans="1:21" ht="23.25" customHeight="1" x14ac:dyDescent="0.25">
      <c r="B6" s="1356" t="s">
        <v>491</v>
      </c>
      <c r="C6" s="1356"/>
      <c r="D6" s="1356"/>
      <c r="E6" s="1356"/>
      <c r="F6" s="1356"/>
      <c r="G6" s="1356"/>
      <c r="H6" s="1356"/>
      <c r="I6" s="1356"/>
      <c r="J6" s="1356"/>
      <c r="K6" s="1356"/>
      <c r="L6" s="1356"/>
      <c r="M6" s="1356"/>
      <c r="N6" s="1356"/>
      <c r="O6" s="1356"/>
      <c r="P6" s="1356"/>
      <c r="Q6" s="1356"/>
      <c r="R6" s="1356"/>
      <c r="S6" s="1356"/>
      <c r="T6" s="1356"/>
      <c r="U6" s="1356"/>
    </row>
    <row r="7" spans="1:21" ht="74.150000000000006" customHeight="1" x14ac:dyDescent="0.35">
      <c r="B7" s="1357"/>
      <c r="C7" s="1357"/>
      <c r="D7" s="1357"/>
      <c r="E7" s="1357"/>
      <c r="F7" s="1357"/>
      <c r="G7" s="1357"/>
      <c r="H7" s="1357"/>
      <c r="I7" s="1357"/>
      <c r="J7" s="1357"/>
      <c r="K7" s="1357"/>
      <c r="L7" s="1357"/>
      <c r="M7" s="1357"/>
      <c r="N7" s="1357"/>
      <c r="O7" s="1357"/>
      <c r="P7" s="1357"/>
      <c r="Q7" s="1357"/>
      <c r="R7" s="1357"/>
      <c r="S7" s="1357"/>
      <c r="T7" s="1357"/>
      <c r="U7" s="1357"/>
    </row>
    <row r="8" spans="1:21" ht="48" customHeight="1" x14ac:dyDescent="0.35">
      <c r="B8" s="1334"/>
      <c r="C8" s="1334"/>
      <c r="D8" s="1334"/>
      <c r="E8" s="1334"/>
      <c r="F8" s="1334"/>
      <c r="G8" s="1334"/>
      <c r="H8" s="1334"/>
      <c r="I8" s="1334"/>
      <c r="J8" s="1334"/>
      <c r="K8" s="1334"/>
      <c r="L8" s="1334"/>
      <c r="M8" s="1334"/>
      <c r="N8" s="1334"/>
      <c r="O8" s="1334"/>
      <c r="P8" s="1334"/>
      <c r="Q8" s="1334"/>
      <c r="R8" s="1334"/>
      <c r="S8" s="1334"/>
      <c r="T8" s="1334"/>
      <c r="U8" s="1334"/>
    </row>
    <row r="9" spans="1:21" ht="15" customHeight="1" x14ac:dyDescent="0.25">
      <c r="B9" s="1358" t="s">
        <v>488</v>
      </c>
      <c r="C9" s="1358"/>
      <c r="D9" s="1358"/>
      <c r="E9" s="1358"/>
      <c r="F9" s="1358"/>
      <c r="G9" s="1358"/>
      <c r="H9" s="1358"/>
      <c r="I9" s="1358"/>
      <c r="J9" s="1358"/>
      <c r="K9" s="1358"/>
      <c r="L9" s="1358"/>
      <c r="M9" s="1358"/>
      <c r="N9" s="1358"/>
      <c r="O9" s="1358"/>
      <c r="P9" s="1358"/>
      <c r="Q9" s="1358"/>
      <c r="R9" s="1358"/>
      <c r="S9" s="1358"/>
    </row>
    <row r="10" spans="1:21" x14ac:dyDescent="0.25">
      <c r="B10" s="1358"/>
      <c r="C10" s="1358"/>
      <c r="D10" s="1358"/>
      <c r="E10" s="1358"/>
      <c r="F10" s="1358"/>
      <c r="G10" s="1358"/>
      <c r="H10" s="1358"/>
      <c r="I10" s="1358"/>
      <c r="J10" s="1358"/>
      <c r="K10" s="1358"/>
      <c r="L10" s="1358"/>
      <c r="M10" s="1358"/>
      <c r="N10" s="1358"/>
      <c r="O10" s="1358"/>
      <c r="P10" s="1358"/>
      <c r="Q10" s="1358"/>
      <c r="R10" s="1358"/>
      <c r="S10" s="1358"/>
    </row>
    <row r="11" spans="1:21" ht="42.65" customHeight="1" x14ac:dyDescent="0.25">
      <c r="B11" s="1333"/>
      <c r="C11" s="1333"/>
      <c r="D11" s="1333"/>
      <c r="E11" s="1333"/>
      <c r="F11" s="1333"/>
      <c r="G11" s="1333"/>
      <c r="H11" s="1333"/>
      <c r="I11" s="1333"/>
      <c r="J11" s="1333"/>
      <c r="K11" s="1333"/>
      <c r="L11" s="1333"/>
      <c r="M11" s="1333"/>
      <c r="N11" s="1333"/>
      <c r="O11" s="1333"/>
      <c r="P11" s="1333"/>
      <c r="Q11" s="1333"/>
      <c r="R11" s="1333"/>
      <c r="S11" s="1333"/>
    </row>
    <row r="12" spans="1:21" s="3" customFormat="1" ht="78" customHeight="1" x14ac:dyDescent="0.35">
      <c r="B12" s="1353" t="s">
        <v>487</v>
      </c>
      <c r="C12" s="1353"/>
      <c r="D12" s="1353"/>
      <c r="E12" s="1353"/>
      <c r="F12" s="1353"/>
      <c r="G12" s="1353"/>
      <c r="H12" s="1353"/>
      <c r="I12" s="1353"/>
      <c r="J12" s="1353"/>
      <c r="K12" s="1353"/>
      <c r="L12" s="1353"/>
      <c r="M12" s="1353"/>
      <c r="N12" s="1353"/>
      <c r="O12" s="1353"/>
      <c r="P12" s="1353"/>
      <c r="Q12" s="1353"/>
      <c r="R12" s="1353"/>
      <c r="S12" s="1353"/>
      <c r="T12" s="1353"/>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7" t="s">
        <v>371</v>
      </c>
      <c r="C3" s="1367"/>
      <c r="D3" s="1367"/>
      <c r="E3" s="1367"/>
      <c r="F3" s="1367"/>
      <c r="G3" s="1367"/>
      <c r="H3" s="1367"/>
      <c r="I3" s="1367"/>
      <c r="J3" s="1367"/>
      <c r="K3" s="1367"/>
      <c r="L3" s="1367"/>
      <c r="M3" s="1367"/>
      <c r="N3" s="1367"/>
      <c r="O3" s="1367"/>
      <c r="P3" s="1367"/>
      <c r="Q3" s="1367"/>
      <c r="R3" s="1367"/>
      <c r="S3" s="1367"/>
      <c r="T3" s="1367"/>
      <c r="U3" s="1367"/>
      <c r="V3" s="1367"/>
      <c r="W3" s="1367"/>
    </row>
    <row r="5" spans="1:26" x14ac:dyDescent="0.35">
      <c r="B5" s="219"/>
      <c r="C5" s="219"/>
      <c r="D5" s="1379" t="s">
        <v>366</v>
      </c>
      <c r="E5" s="1379"/>
      <c r="F5" s="1379"/>
      <c r="G5" s="1379"/>
      <c r="H5" s="1379"/>
      <c r="I5" s="1379"/>
      <c r="J5" s="1379"/>
      <c r="K5" s="1379"/>
      <c r="L5" s="219"/>
      <c r="M5" s="1369" t="s">
        <v>340</v>
      </c>
      <c r="N5" s="1369"/>
      <c r="O5" s="1369"/>
      <c r="P5" s="1369"/>
      <c r="Q5" s="1369"/>
      <c r="R5" s="1369"/>
      <c r="S5" s="1369"/>
      <c r="T5" s="1369"/>
      <c r="U5" s="1369"/>
      <c r="V5" s="1369"/>
      <c r="W5" s="1369"/>
      <c r="X5" s="1369"/>
    </row>
    <row r="6" spans="1:26" ht="21" customHeight="1" x14ac:dyDescent="0.35">
      <c r="B6" s="219"/>
      <c r="C6" s="219"/>
      <c r="D6" s="1380"/>
      <c r="E6" s="1380"/>
      <c r="F6" s="1380"/>
      <c r="G6" s="1380"/>
      <c r="H6" s="1380"/>
      <c r="I6" s="1380"/>
      <c r="J6" s="1380"/>
      <c r="K6" s="1380"/>
      <c r="L6" s="219"/>
      <c r="M6" s="1370">
        <v>43830</v>
      </c>
      <c r="N6" s="1371"/>
      <c r="O6" s="1372">
        <v>44196</v>
      </c>
      <c r="P6" s="1373"/>
      <c r="Q6" s="1372">
        <v>44561</v>
      </c>
      <c r="R6" s="1373"/>
      <c r="S6" s="1376">
        <v>44926</v>
      </c>
      <c r="T6" s="1377"/>
      <c r="U6" s="1374">
        <v>45291</v>
      </c>
      <c r="V6" s="1378"/>
      <c r="W6" s="1374" t="str">
        <f>J7</f>
        <v>30/11/20224</v>
      </c>
      <c r="X6" s="1375"/>
    </row>
    <row r="7" spans="1:26" x14ac:dyDescent="0.35">
      <c r="B7" s="225"/>
      <c r="C7" s="219"/>
      <c r="D7" s="226">
        <v>43465</v>
      </c>
      <c r="E7" s="227">
        <v>43830</v>
      </c>
      <c r="F7" s="228">
        <v>44196</v>
      </c>
      <c r="G7" s="228">
        <v>44561</v>
      </c>
      <c r="H7" s="228">
        <v>44926</v>
      </c>
      <c r="I7" s="228">
        <v>45291</v>
      </c>
      <c r="J7" s="228" t="str">
        <f>EVO!J7</f>
        <v>30/11/20224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279274</v>
      </c>
      <c r="E9" s="300">
        <v>293661</v>
      </c>
      <c r="F9" s="300">
        <v>310424</v>
      </c>
      <c r="G9" s="254">
        <v>359285</v>
      </c>
      <c r="H9" s="254">
        <v>390413</v>
      </c>
      <c r="I9" s="254">
        <v>421261</v>
      </c>
      <c r="J9" s="301">
        <v>432866</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4.7809931859167598E-2</v>
      </c>
      <c r="X9" s="279">
        <v>19751</v>
      </c>
    </row>
    <row r="10" spans="1:26" x14ac:dyDescent="0.35">
      <c r="B10" s="303" t="s">
        <v>7</v>
      </c>
      <c r="C10" s="219"/>
      <c r="D10" s="253">
        <v>34548</v>
      </c>
      <c r="E10" s="254">
        <v>39164</v>
      </c>
      <c r="F10" s="254">
        <v>37313</v>
      </c>
      <c r="G10" s="254">
        <v>41449</v>
      </c>
      <c r="H10" s="254">
        <v>43712</v>
      </c>
      <c r="I10" s="254">
        <v>51888</v>
      </c>
      <c r="J10" s="257">
        <v>59481</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0.16506052415089911</v>
      </c>
      <c r="X10" s="257">
        <v>8427</v>
      </c>
    </row>
    <row r="11" spans="1:26" x14ac:dyDescent="0.35">
      <c r="B11" s="303" t="s">
        <v>37</v>
      </c>
      <c r="C11" s="219"/>
      <c r="D11" s="253">
        <v>28413</v>
      </c>
      <c r="E11" s="254">
        <v>27579</v>
      </c>
      <c r="F11" s="254">
        <v>30931</v>
      </c>
      <c r="G11" s="254">
        <v>35120</v>
      </c>
      <c r="H11" s="254">
        <v>36982</v>
      </c>
      <c r="I11" s="254">
        <v>40207</v>
      </c>
      <c r="J11" s="257">
        <v>44821</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0.13384771059954459</v>
      </c>
      <c r="X11" s="257">
        <v>5291</v>
      </c>
    </row>
    <row r="12" spans="1:26" x14ac:dyDescent="0.35">
      <c r="B12" s="303" t="s">
        <v>38</v>
      </c>
      <c r="C12" s="219"/>
      <c r="D12" s="253">
        <v>22115</v>
      </c>
      <c r="E12" s="254">
        <v>28653</v>
      </c>
      <c r="F12" s="254">
        <v>36929</v>
      </c>
      <c r="G12" s="254">
        <v>39491</v>
      </c>
      <c r="H12" s="254">
        <v>42042</v>
      </c>
      <c r="I12" s="254">
        <v>47979</v>
      </c>
      <c r="J12" s="257">
        <v>52918</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0.10913625788602199</v>
      </c>
      <c r="X12" s="257">
        <v>5207</v>
      </c>
    </row>
    <row r="13" spans="1:26" x14ac:dyDescent="0.35">
      <c r="B13" s="303" t="s">
        <v>6</v>
      </c>
      <c r="C13" s="219"/>
      <c r="D13" s="253">
        <v>22532</v>
      </c>
      <c r="E13" s="254">
        <v>24418</v>
      </c>
      <c r="F13" s="254">
        <v>26624</v>
      </c>
      <c r="G13" s="254">
        <v>28747</v>
      </c>
      <c r="H13" s="254">
        <v>38665</v>
      </c>
      <c r="I13" s="254">
        <v>45957</v>
      </c>
      <c r="J13" s="257">
        <v>58771</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0.29235200985135013</v>
      </c>
      <c r="X13" s="257">
        <v>13295</v>
      </c>
      <c r="Z13" s="224"/>
    </row>
    <row r="14" spans="1:26" x14ac:dyDescent="0.35">
      <c r="B14" s="303" t="s">
        <v>5</v>
      </c>
      <c r="C14" s="219"/>
      <c r="D14" s="253">
        <v>18016</v>
      </c>
      <c r="E14" s="254">
        <v>26271</v>
      </c>
      <c r="F14" s="254">
        <v>26136</v>
      </c>
      <c r="G14" s="254">
        <v>26969</v>
      </c>
      <c r="H14" s="254">
        <v>27567</v>
      </c>
      <c r="I14" s="254">
        <v>26847</v>
      </c>
      <c r="J14" s="257">
        <v>28846</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6.5922696031335493E-2</v>
      </c>
      <c r="X14" s="257">
        <v>1784</v>
      </c>
      <c r="Z14" s="224"/>
    </row>
    <row r="15" spans="1:26" x14ac:dyDescent="0.35">
      <c r="B15" s="303" t="s">
        <v>4</v>
      </c>
      <c r="C15" s="219"/>
      <c r="D15" s="253">
        <v>125565</v>
      </c>
      <c r="E15" s="254">
        <v>139852</v>
      </c>
      <c r="F15" s="254">
        <v>141310</v>
      </c>
      <c r="G15" s="254">
        <v>148050</v>
      </c>
      <c r="H15" s="254">
        <v>153910</v>
      </c>
      <c r="I15" s="254">
        <v>168591</v>
      </c>
      <c r="J15" s="257">
        <v>173137</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3.7680551393467265E-2</v>
      </c>
      <c r="X15" s="257">
        <v>6287</v>
      </c>
      <c r="Z15" s="224"/>
    </row>
    <row r="16" spans="1:26" x14ac:dyDescent="0.35">
      <c r="B16" s="303" t="s">
        <v>40</v>
      </c>
      <c r="C16" s="219"/>
      <c r="D16" s="253">
        <v>69490</v>
      </c>
      <c r="E16" s="254">
        <v>75685</v>
      </c>
      <c r="F16" s="254">
        <v>73889</v>
      </c>
      <c r="G16" s="254">
        <v>80243</v>
      </c>
      <c r="H16" s="254">
        <v>85666</v>
      </c>
      <c r="I16" s="254">
        <v>97263</v>
      </c>
      <c r="J16" s="257">
        <v>104688</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8.3547238552620584E-2</v>
      </c>
      <c r="X16" s="257">
        <v>8072</v>
      </c>
      <c r="Z16" s="224"/>
    </row>
    <row r="17" spans="2:28" x14ac:dyDescent="0.35">
      <c r="B17" s="303" t="s">
        <v>41</v>
      </c>
      <c r="C17" s="219"/>
      <c r="D17" s="253">
        <v>192995</v>
      </c>
      <c r="E17" s="254">
        <v>203003</v>
      </c>
      <c r="F17" s="254">
        <v>193486</v>
      </c>
      <c r="G17" s="254">
        <v>203102</v>
      </c>
      <c r="H17" s="254">
        <v>227045</v>
      </c>
      <c r="I17" s="254">
        <v>245461</v>
      </c>
      <c r="J17" s="257">
        <v>279729</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0.13642605261874974</v>
      </c>
      <c r="X17" s="257">
        <v>33581</v>
      </c>
      <c r="Z17" s="224"/>
    </row>
    <row r="18" spans="2:28" x14ac:dyDescent="0.35">
      <c r="B18" s="303" t="s">
        <v>3</v>
      </c>
      <c r="C18" s="219"/>
      <c r="D18" s="253">
        <v>77342</v>
      </c>
      <c r="E18" s="254">
        <v>94194</v>
      </c>
      <c r="F18" s="254">
        <v>109857</v>
      </c>
      <c r="G18" s="254">
        <v>128089</v>
      </c>
      <c r="H18" s="254">
        <v>169532</v>
      </c>
      <c r="I18" s="254">
        <v>200429</v>
      </c>
      <c r="J18" s="257">
        <v>247512</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0.25431768426173673</v>
      </c>
      <c r="X18" s="257">
        <v>50184</v>
      </c>
      <c r="Z18" s="224"/>
    </row>
    <row r="19" spans="2:28" x14ac:dyDescent="0.35">
      <c r="B19" s="303" t="s">
        <v>2</v>
      </c>
      <c r="C19" s="219"/>
      <c r="D19" s="253">
        <v>31925</v>
      </c>
      <c r="E19" s="254">
        <v>31136</v>
      </c>
      <c r="F19" s="254">
        <v>31717</v>
      </c>
      <c r="G19" s="254">
        <v>33614</v>
      </c>
      <c r="H19" s="254">
        <v>36559</v>
      </c>
      <c r="I19" s="254">
        <v>40743</v>
      </c>
      <c r="J19" s="257">
        <v>44584</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0.10435708800871923</v>
      </c>
      <c r="X19" s="257">
        <v>4213</v>
      </c>
      <c r="Z19" s="224"/>
    </row>
    <row r="20" spans="2:28" x14ac:dyDescent="0.35">
      <c r="B20" s="303" t="s">
        <v>35</v>
      </c>
      <c r="C20" s="219"/>
      <c r="D20" s="253">
        <v>70220</v>
      </c>
      <c r="E20" s="254">
        <v>72627</v>
      </c>
      <c r="F20" s="254">
        <v>73730</v>
      </c>
      <c r="G20" s="254">
        <v>77158</v>
      </c>
      <c r="H20" s="254">
        <v>82694</v>
      </c>
      <c r="I20" s="254">
        <v>89704</v>
      </c>
      <c r="J20" s="257">
        <v>104554</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0.17016228315612758</v>
      </c>
      <c r="X20" s="257">
        <v>15204</v>
      </c>
      <c r="Z20" s="224"/>
    </row>
    <row r="21" spans="2:28" x14ac:dyDescent="0.35">
      <c r="B21" s="303" t="s">
        <v>42</v>
      </c>
      <c r="C21" s="219"/>
      <c r="D21" s="253">
        <v>187101</v>
      </c>
      <c r="E21" s="254">
        <v>187165</v>
      </c>
      <c r="F21" s="254">
        <v>169910</v>
      </c>
      <c r="G21" s="254">
        <v>198080</v>
      </c>
      <c r="H21" s="254">
        <v>218173</v>
      </c>
      <c r="I21" s="254">
        <v>243836</v>
      </c>
      <c r="J21" s="257">
        <v>263380</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9.119232378640163E-2</v>
      </c>
      <c r="X21" s="257">
        <v>22011</v>
      </c>
      <c r="Z21" s="224"/>
    </row>
    <row r="22" spans="2:28" x14ac:dyDescent="0.35">
      <c r="B22" s="303" t="s">
        <v>43</v>
      </c>
      <c r="C22" s="219"/>
      <c r="D22" s="253">
        <v>43902</v>
      </c>
      <c r="E22" s="254">
        <v>44054</v>
      </c>
      <c r="F22" s="254">
        <v>44045</v>
      </c>
      <c r="G22" s="254">
        <v>46064</v>
      </c>
      <c r="H22" s="254">
        <v>47227</v>
      </c>
      <c r="I22" s="254">
        <v>50551</v>
      </c>
      <c r="J22" s="257">
        <v>57422</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0.14295382165605086</v>
      </c>
      <c r="X22" s="257">
        <v>7182</v>
      </c>
      <c r="Z22" s="224"/>
    </row>
    <row r="23" spans="2:28" x14ac:dyDescent="0.35">
      <c r="B23" s="303" t="s">
        <v>44</v>
      </c>
      <c r="C23" s="219"/>
      <c r="D23" s="253">
        <v>17706</v>
      </c>
      <c r="E23" s="254">
        <v>17755</v>
      </c>
      <c r="F23" s="254">
        <v>17268</v>
      </c>
      <c r="G23" s="254">
        <v>18123</v>
      </c>
      <c r="H23" s="254">
        <v>20187</v>
      </c>
      <c r="I23" s="254">
        <v>22154</v>
      </c>
      <c r="J23" s="257">
        <v>22638</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2.914033731872534E-2</v>
      </c>
      <c r="X23" s="257">
        <v>641</v>
      </c>
      <c r="Z23" s="224"/>
    </row>
    <row r="24" spans="2:28" x14ac:dyDescent="0.35">
      <c r="B24" s="303" t="s">
        <v>45</v>
      </c>
      <c r="C24" s="219"/>
      <c r="D24" s="253">
        <v>84144</v>
      </c>
      <c r="E24" s="254">
        <v>89779</v>
      </c>
      <c r="F24" s="254">
        <v>88748</v>
      </c>
      <c r="G24" s="254">
        <v>89865</v>
      </c>
      <c r="H24" s="254">
        <v>89904</v>
      </c>
      <c r="I24" s="254">
        <v>94658</v>
      </c>
      <c r="J24" s="257">
        <v>100513</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7.1647137846107878E-2</v>
      </c>
      <c r="X24" s="257">
        <v>6720</v>
      </c>
      <c r="Z24" s="224"/>
    </row>
    <row r="25" spans="2:28" x14ac:dyDescent="0.35">
      <c r="B25" s="303" t="s">
        <v>46</v>
      </c>
      <c r="C25" s="219"/>
      <c r="D25" s="253">
        <v>11661</v>
      </c>
      <c r="E25" s="254">
        <v>12152</v>
      </c>
      <c r="F25" s="254">
        <v>11213</v>
      </c>
      <c r="G25" s="254">
        <v>11764</v>
      </c>
      <c r="H25" s="254">
        <v>12841</v>
      </c>
      <c r="I25" s="254">
        <v>13957</v>
      </c>
      <c r="J25" s="257">
        <v>14223</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2.3974082073434211E-2</v>
      </c>
      <c r="X25" s="257">
        <v>333</v>
      </c>
      <c r="Z25" s="224"/>
    </row>
    <row r="26" spans="2:28" x14ac:dyDescent="0.35">
      <c r="B26" s="305" t="s">
        <v>1</v>
      </c>
      <c r="C26" s="219"/>
      <c r="D26" s="260">
        <v>3710</v>
      </c>
      <c r="E26" s="261">
        <v>3873</v>
      </c>
      <c r="F26" s="261">
        <v>3677</v>
      </c>
      <c r="G26" s="261">
        <v>3992</v>
      </c>
      <c r="H26" s="261">
        <v>4310</v>
      </c>
      <c r="I26" s="261">
        <v>4565</v>
      </c>
      <c r="J26" s="265">
        <v>4930</v>
      </c>
      <c r="K26" s="1225"/>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9.4339622641509413E-2</v>
      </c>
      <c r="X26" s="265">
        <v>425</v>
      </c>
      <c r="Z26" s="224"/>
      <c r="AA26" s="224"/>
      <c r="AB26" s="286"/>
    </row>
    <row r="27" spans="2:28" x14ac:dyDescent="0.35">
      <c r="B27" s="235" t="s">
        <v>0</v>
      </c>
      <c r="C27" s="219"/>
      <c r="D27" s="1226">
        <f t="shared" ref="D27:J27" si="5">SUM(D9:D26)</f>
        <v>1320659</v>
      </c>
      <c r="E27" s="306">
        <f t="shared" si="5"/>
        <v>1411021</v>
      </c>
      <c r="F27" s="307">
        <f t="shared" si="5"/>
        <v>1427207</v>
      </c>
      <c r="G27" s="306">
        <f t="shared" si="5"/>
        <v>1569205</v>
      </c>
      <c r="H27" s="307">
        <v>1727429</v>
      </c>
      <c r="I27" s="306">
        <v>1906051</v>
      </c>
      <c r="J27" s="306">
        <f t="shared" si="5"/>
        <v>2095013</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0.11058494861919899</v>
      </c>
      <c r="X27" s="243">
        <v>208608</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391</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475</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214</v>
      </c>
      <c r="K8" s="1406"/>
      <c r="L8" s="1406"/>
      <c r="M8" s="1406"/>
      <c r="N8" s="1406"/>
      <c r="O8" s="1407"/>
      <c r="P8" s="317"/>
      <c r="Q8" s="1405" t="s">
        <v>215</v>
      </c>
      <c r="R8" s="1406"/>
      <c r="S8" s="1406"/>
      <c r="T8" s="1406"/>
      <c r="U8" s="1406"/>
      <c r="V8" s="1407"/>
      <c r="W8" s="317"/>
      <c r="X8" s="1405" t="s">
        <v>216</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212</v>
      </c>
      <c r="L9" s="1384" t="s">
        <v>24</v>
      </c>
      <c r="M9" s="1385"/>
      <c r="N9" s="1386" t="s">
        <v>23</v>
      </c>
      <c r="O9" s="1387"/>
      <c r="P9" s="317"/>
      <c r="Q9" s="1388" t="s">
        <v>9</v>
      </c>
      <c r="R9" s="1382" t="s">
        <v>212</v>
      </c>
      <c r="S9" s="1384" t="s">
        <v>24</v>
      </c>
      <c r="T9" s="1385"/>
      <c r="U9" s="1386" t="s">
        <v>23</v>
      </c>
      <c r="V9" s="1387"/>
      <c r="W9" s="317"/>
      <c r="X9" s="1388" t="s">
        <v>9</v>
      </c>
      <c r="Y9" s="1382" t="s">
        <v>212</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212</v>
      </c>
      <c r="G10" s="406" t="s">
        <v>9</v>
      </c>
      <c r="H10" s="886" t="s">
        <v>212</v>
      </c>
      <c r="I10" s="346"/>
      <c r="J10" s="1389"/>
      <c r="K10" s="1383"/>
      <c r="L10" s="404" t="s">
        <v>9</v>
      </c>
      <c r="M10" s="403" t="s">
        <v>213</v>
      </c>
      <c r="N10" s="407" t="s">
        <v>9</v>
      </c>
      <c r="O10" s="402" t="s">
        <v>213</v>
      </c>
      <c r="P10" s="347"/>
      <c r="Q10" s="1389"/>
      <c r="R10" s="1383"/>
      <c r="S10" s="404" t="s">
        <v>9</v>
      </c>
      <c r="T10" s="403" t="s">
        <v>213</v>
      </c>
      <c r="U10" s="407" t="s">
        <v>9</v>
      </c>
      <c r="V10" s="402" t="s">
        <v>213</v>
      </c>
      <c r="W10" s="347"/>
      <c r="X10" s="1389"/>
      <c r="Y10" s="1383"/>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48085361</v>
      </c>
      <c r="E31" s="1234">
        <f>L31+S31+Z31</f>
        <v>24519768</v>
      </c>
      <c r="F31" s="1235">
        <f>E31/$D31*100</f>
        <v>50.992167865808469</v>
      </c>
      <c r="G31" s="1234">
        <f>N31+U31+AB31</f>
        <v>23565593</v>
      </c>
      <c r="H31" s="1236">
        <f>G31/$D31*100</f>
        <v>49.007832134191524</v>
      </c>
      <c r="I31" s="320"/>
      <c r="J31" s="1237">
        <f>L31+N31</f>
        <v>38397585</v>
      </c>
      <c r="K31" s="1238">
        <f>J31/$D31*100</f>
        <v>79.852961902480047</v>
      </c>
      <c r="L31" s="1234">
        <f>SUM(L12:L29)</f>
        <v>19045532</v>
      </c>
      <c r="M31" s="1235">
        <f>L31/$J31*100</f>
        <v>49.600859012357155</v>
      </c>
      <c r="N31" s="1234">
        <f>SUM(N12:N29)</f>
        <v>19352053</v>
      </c>
      <c r="O31" s="1239">
        <f>N31/$J31*100</f>
        <v>50.399140987642845</v>
      </c>
      <c r="P31" s="320"/>
      <c r="Q31" s="1237">
        <f>SUM(Q12:Q29)</f>
        <v>6815922</v>
      </c>
      <c r="R31" s="1238">
        <f>Q31/$D31*100</f>
        <v>14.174629987700415</v>
      </c>
      <c r="S31" s="1234">
        <f>SUM(S12:S29)</f>
        <v>3667909</v>
      </c>
      <c r="T31" s="1235">
        <f>S31/$Q31*100</f>
        <v>53.813834724047602</v>
      </c>
      <c r="U31" s="1234">
        <f>SUM(U12:U29)</f>
        <v>3148013</v>
      </c>
      <c r="V31" s="1239">
        <f>U31/$Q31*100</f>
        <v>46.186165275952398</v>
      </c>
      <c r="W31" s="320"/>
      <c r="X31" s="1237">
        <f>SUM(X12:X29)</f>
        <v>2871854</v>
      </c>
      <c r="Y31" s="1238">
        <f>X31/$D31*100</f>
        <v>5.9724081098195354</v>
      </c>
      <c r="Z31" s="1234">
        <f>SUM(Z12:Z29)</f>
        <v>1806327</v>
      </c>
      <c r="AA31" s="1235">
        <f>Z31/$X31*100</f>
        <v>62.897591590658855</v>
      </c>
      <c r="AB31" s="1234">
        <f>SUM(AB12:AB29)</f>
        <v>1065527</v>
      </c>
      <c r="AC31" s="1239">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390" t="s">
        <v>473</v>
      </c>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12"/>
      <c r="C3" s="1412"/>
      <c r="D3" s="1412"/>
      <c r="E3" s="1412"/>
      <c r="F3" s="1412"/>
    </row>
    <row r="4" spans="2:19" s="419" customFormat="1" ht="23.25" customHeight="1" x14ac:dyDescent="0.25">
      <c r="B4" s="1367" t="s">
        <v>392</v>
      </c>
      <c r="C4" s="1367"/>
      <c r="D4" s="1367"/>
      <c r="E4" s="1367"/>
      <c r="F4" s="1367"/>
      <c r="G4" s="1367"/>
      <c r="H4" s="1367"/>
      <c r="I4" s="1367"/>
      <c r="J4" s="1367"/>
      <c r="K4" s="1367"/>
      <c r="L4" s="1367"/>
      <c r="M4" s="1367"/>
    </row>
    <row r="5" spans="2:19" s="419" customFormat="1" ht="15.75" customHeight="1" x14ac:dyDescent="0.25">
      <c r="B5" s="1417" t="str">
        <f>porsaad!$B$6</f>
        <v>Situación a 30 de noviembre de 2024</v>
      </c>
      <c r="C5" s="1417"/>
      <c r="D5" s="1417"/>
      <c r="E5" s="1417"/>
      <c r="F5" s="1417"/>
      <c r="G5" s="1417"/>
      <c r="H5" s="1417"/>
      <c r="I5" s="1417"/>
      <c r="J5" s="1417"/>
      <c r="K5" s="1417"/>
      <c r="L5" s="1417"/>
      <c r="M5" s="1417"/>
      <c r="N5" s="420"/>
      <c r="O5" s="420"/>
      <c r="P5" s="420"/>
      <c r="Q5" s="420"/>
      <c r="R5" s="420"/>
      <c r="S5" s="420"/>
    </row>
    <row r="6" spans="2:19" s="419" customFormat="1" ht="10.5" customHeight="1" x14ac:dyDescent="0.25"/>
    <row r="7" spans="2:19" s="410" customFormat="1" ht="36.75" customHeight="1" x14ac:dyDescent="0.35">
      <c r="B7" s="1415" t="s">
        <v>12</v>
      </c>
      <c r="C7" s="409"/>
      <c r="D7" s="1413" t="s">
        <v>11</v>
      </c>
      <c r="E7" s="1414"/>
      <c r="F7" s="421"/>
    </row>
    <row r="8" spans="2:19" s="410" customFormat="1" ht="30.75" customHeight="1" x14ac:dyDescent="0.35">
      <c r="B8" s="1416"/>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421232</v>
      </c>
      <c r="D10" s="426">
        <v>421232</v>
      </c>
      <c r="E10" s="427">
        <f t="shared" ref="E10:E27" si="1">D10*100/$D$29</f>
        <v>19.491050160192046</v>
      </c>
      <c r="F10" s="421"/>
      <c r="M10" s="412"/>
    </row>
    <row r="11" spans="2:19" ht="18" customHeight="1" x14ac:dyDescent="0.35">
      <c r="B11" s="428" t="s">
        <v>7</v>
      </c>
      <c r="C11" s="414">
        <f t="shared" si="0"/>
        <v>57826</v>
      </c>
      <c r="D11" s="429">
        <v>57826</v>
      </c>
      <c r="E11" s="430">
        <f t="shared" si="1"/>
        <v>2.6756976358948639</v>
      </c>
      <c r="F11" s="421"/>
    </row>
    <row r="12" spans="2:19" ht="18" customHeight="1" x14ac:dyDescent="0.35">
      <c r="B12" s="428" t="s">
        <v>37</v>
      </c>
      <c r="C12" s="414">
        <f t="shared" si="0"/>
        <v>51212</v>
      </c>
      <c r="D12" s="429">
        <v>51212</v>
      </c>
      <c r="E12" s="430">
        <f t="shared" si="1"/>
        <v>2.3696577202201046</v>
      </c>
      <c r="F12" s="421"/>
    </row>
    <row r="13" spans="2:19" ht="18" customHeight="1" x14ac:dyDescent="0.35">
      <c r="B13" s="428" t="s">
        <v>38</v>
      </c>
      <c r="C13" s="414">
        <f t="shared" si="0"/>
        <v>46224</v>
      </c>
      <c r="D13" s="429">
        <v>46224</v>
      </c>
      <c r="E13" s="430">
        <f t="shared" si="1"/>
        <v>2.1388553163214503</v>
      </c>
      <c r="F13" s="421"/>
    </row>
    <row r="14" spans="2:19" ht="18" customHeight="1" x14ac:dyDescent="0.35">
      <c r="B14" s="428" t="s">
        <v>6</v>
      </c>
      <c r="C14" s="414">
        <f t="shared" si="0"/>
        <v>75587</v>
      </c>
      <c r="D14" s="429">
        <v>75587</v>
      </c>
      <c r="E14" s="430">
        <f t="shared" si="1"/>
        <v>3.4975263238748151</v>
      </c>
      <c r="F14" s="421"/>
      <c r="M14" s="414"/>
    </row>
    <row r="15" spans="2:19" ht="18" customHeight="1" x14ac:dyDescent="0.35">
      <c r="B15" s="428" t="s">
        <v>5</v>
      </c>
      <c r="C15" s="414">
        <f t="shared" si="0"/>
        <v>23597</v>
      </c>
      <c r="D15" s="429">
        <v>23597</v>
      </c>
      <c r="E15" s="430">
        <f t="shared" si="1"/>
        <v>1.0918693514026752</v>
      </c>
      <c r="F15" s="421"/>
      <c r="M15" s="414"/>
    </row>
    <row r="16" spans="2:19" ht="18" customHeight="1" x14ac:dyDescent="0.35">
      <c r="B16" s="428" t="s">
        <v>4</v>
      </c>
      <c r="C16" s="414">
        <f t="shared" si="0"/>
        <v>160569</v>
      </c>
      <c r="D16" s="429">
        <v>160569</v>
      </c>
      <c r="E16" s="430">
        <f t="shared" si="1"/>
        <v>7.4297736951890565</v>
      </c>
      <c r="F16" s="421"/>
    </row>
    <row r="17" spans="2:13" ht="18" customHeight="1" x14ac:dyDescent="0.35">
      <c r="B17" s="428" t="s">
        <v>40</v>
      </c>
      <c r="C17" s="414">
        <f t="shared" si="0"/>
        <v>99090</v>
      </c>
      <c r="D17" s="429">
        <v>99090</v>
      </c>
      <c r="E17" s="430">
        <f t="shared" si="1"/>
        <v>4.5850461512264733</v>
      </c>
      <c r="F17" s="421"/>
    </row>
    <row r="18" spans="2:13" ht="18" customHeight="1" x14ac:dyDescent="0.35">
      <c r="B18" s="428" t="s">
        <v>41</v>
      </c>
      <c r="C18" s="414">
        <f t="shared" si="0"/>
        <v>380731</v>
      </c>
      <c r="D18" s="429">
        <v>380731</v>
      </c>
      <c r="E18" s="430">
        <f t="shared" si="1"/>
        <v>17.617006824125607</v>
      </c>
      <c r="F18" s="421"/>
    </row>
    <row r="19" spans="2:13" ht="18" customHeight="1" x14ac:dyDescent="0.35">
      <c r="B19" s="428" t="s">
        <v>3</v>
      </c>
      <c r="C19" s="414">
        <f t="shared" si="0"/>
        <v>216542</v>
      </c>
      <c r="D19" s="429">
        <v>216542</v>
      </c>
      <c r="E19" s="430">
        <f t="shared" si="1"/>
        <v>10.019730181439932</v>
      </c>
      <c r="F19" s="421"/>
    </row>
    <row r="20" spans="2:13" ht="18" customHeight="1" x14ac:dyDescent="0.35">
      <c r="B20" s="428" t="s">
        <v>2</v>
      </c>
      <c r="C20" s="414">
        <f t="shared" si="0"/>
        <v>59493</v>
      </c>
      <c r="D20" s="429">
        <v>59493</v>
      </c>
      <c r="E20" s="430">
        <f t="shared" si="1"/>
        <v>2.7528322805017313</v>
      </c>
      <c r="F20" s="421"/>
    </row>
    <row r="21" spans="2:13" ht="18" customHeight="1" x14ac:dyDescent="0.35">
      <c r="B21" s="428" t="s">
        <v>35</v>
      </c>
      <c r="C21" s="414">
        <f t="shared" si="0"/>
        <v>85172</v>
      </c>
      <c r="D21" s="429">
        <v>85172</v>
      </c>
      <c r="E21" s="430">
        <f t="shared" si="1"/>
        <v>3.9410389624811906</v>
      </c>
      <c r="F21" s="421"/>
    </row>
    <row r="22" spans="2:13" ht="18" customHeight="1" x14ac:dyDescent="0.35">
      <c r="B22" s="428" t="s">
        <v>42</v>
      </c>
      <c r="C22" s="414">
        <f t="shared" si="0"/>
        <v>257624</v>
      </c>
      <c r="D22" s="429">
        <v>257624</v>
      </c>
      <c r="E22" s="430">
        <f t="shared" si="1"/>
        <v>11.920657277864255</v>
      </c>
      <c r="F22" s="421"/>
    </row>
    <row r="23" spans="2:13" ht="18" customHeight="1" x14ac:dyDescent="0.35">
      <c r="B23" s="428" t="s">
        <v>43</v>
      </c>
      <c r="C23" s="414">
        <f t="shared" si="0"/>
        <v>67041</v>
      </c>
      <c r="D23" s="429">
        <v>67041</v>
      </c>
      <c r="E23" s="430">
        <f t="shared" si="1"/>
        <v>3.1020898074919163</v>
      </c>
      <c r="F23" s="421"/>
    </row>
    <row r="24" spans="2:13" ht="18" customHeight="1" x14ac:dyDescent="0.35">
      <c r="B24" s="428" t="s">
        <v>44</v>
      </c>
      <c r="C24" s="414">
        <f t="shared" si="0"/>
        <v>21196</v>
      </c>
      <c r="D24" s="429">
        <v>21196</v>
      </c>
      <c r="E24" s="430">
        <f t="shared" si="1"/>
        <v>0.9807714019719076</v>
      </c>
      <c r="F24" s="421"/>
    </row>
    <row r="25" spans="2:13" ht="18" customHeight="1" x14ac:dyDescent="0.35">
      <c r="B25" s="428" t="s">
        <v>45</v>
      </c>
      <c r="C25" s="414">
        <f t="shared" si="0"/>
        <v>117632</v>
      </c>
      <c r="D25" s="429">
        <v>117632</v>
      </c>
      <c r="E25" s="430">
        <f t="shared" si="1"/>
        <v>5.4430129060558334</v>
      </c>
      <c r="F25" s="421"/>
    </row>
    <row r="26" spans="2:13" ht="18" customHeight="1" x14ac:dyDescent="0.35">
      <c r="B26" s="428" t="s">
        <v>46</v>
      </c>
      <c r="C26" s="414">
        <f t="shared" si="0"/>
        <v>14780</v>
      </c>
      <c r="D26" s="429">
        <v>14780</v>
      </c>
      <c r="E26" s="431">
        <f t="shared" si="1"/>
        <v>0.68389324972375898</v>
      </c>
      <c r="F26" s="421"/>
    </row>
    <row r="27" spans="2:13" ht="18" customHeight="1" x14ac:dyDescent="0.35">
      <c r="B27" s="432" t="s">
        <v>1</v>
      </c>
      <c r="C27" s="414">
        <f t="shared" si="0"/>
        <v>5608</v>
      </c>
      <c r="D27" s="433">
        <v>5608</v>
      </c>
      <c r="E27" s="434">
        <f t="shared" si="1"/>
        <v>0.25949075402238431</v>
      </c>
      <c r="F27" s="421"/>
    </row>
    <row r="28" spans="2:13" s="412" customFormat="1" ht="3.75" customHeight="1" x14ac:dyDescent="0.35">
      <c r="B28" s="411"/>
      <c r="D28" s="411"/>
      <c r="E28" s="415"/>
      <c r="F28" s="421"/>
    </row>
    <row r="29" spans="2:13" s="412" customFormat="1" ht="18" customHeight="1" x14ac:dyDescent="0.35">
      <c r="B29" s="1228" t="s">
        <v>0</v>
      </c>
      <c r="C29" s="1229"/>
      <c r="D29" s="1230">
        <f>SUM(D10:D28)</f>
        <v>2161156</v>
      </c>
      <c r="E29" s="1231">
        <f>D29*100/$D$29</f>
        <v>100</v>
      </c>
      <c r="F29" s="421"/>
    </row>
    <row r="30" spans="2:13" s="412" customFormat="1" ht="23.25" customHeight="1" x14ac:dyDescent="0.25">
      <c r="B30" s="1390"/>
      <c r="C30" s="1390"/>
      <c r="D30" s="1390"/>
      <c r="E30" s="1390"/>
      <c r="F30" s="1390"/>
      <c r="G30" s="1390"/>
      <c r="H30" s="1390"/>
      <c r="I30" s="1390"/>
      <c r="J30" s="1390"/>
      <c r="K30" s="1390"/>
      <c r="L30" s="1390"/>
      <c r="M30" s="1390"/>
    </row>
    <row r="31" spans="2:13" ht="24" customHeight="1" x14ac:dyDescent="0.25">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392"/>
      <c r="C2" s="1392"/>
      <c r="D2" s="1392"/>
      <c r="E2" s="1392"/>
      <c r="F2" s="1392"/>
      <c r="G2" s="1392"/>
      <c r="H2" s="1392"/>
      <c r="I2" s="1392"/>
      <c r="O2" s="444"/>
    </row>
    <row r="3" spans="1:21" s="345" customFormat="1" ht="4.5" customHeight="1" x14ac:dyDescent="0.25">
      <c r="B3" s="1393"/>
      <c r="C3" s="1393"/>
      <c r="D3" s="1393"/>
      <c r="E3" s="1393"/>
      <c r="F3" s="1393"/>
      <c r="G3" s="1393"/>
      <c r="H3" s="1393"/>
      <c r="I3" s="1393"/>
      <c r="O3" s="444"/>
    </row>
    <row r="4" spans="1:21" s="345" customFormat="1" ht="17.25" customHeight="1" x14ac:dyDescent="0.25">
      <c r="A4" s="1419" t="s">
        <v>393</v>
      </c>
      <c r="B4" s="1419"/>
      <c r="C4" s="1419"/>
      <c r="D4" s="1419"/>
      <c r="E4" s="1419"/>
      <c r="F4" s="1419"/>
      <c r="G4" s="1419"/>
      <c r="H4" s="1419"/>
      <c r="I4" s="1419"/>
      <c r="J4" s="1419"/>
      <c r="K4" s="1419"/>
      <c r="L4" s="1419"/>
      <c r="M4" s="1419"/>
      <c r="N4" s="1419"/>
      <c r="O4" s="1419"/>
      <c r="P4" s="1419"/>
      <c r="Q4" s="1419"/>
      <c r="R4" s="1419"/>
      <c r="S4" s="1419"/>
      <c r="T4" s="1419"/>
      <c r="U4" s="1419"/>
    </row>
    <row r="5" spans="1:21" s="345" customFormat="1" ht="17.2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row>
    <row r="6" spans="1:21" s="345" customFormat="1" ht="6" customHeight="1" x14ac:dyDescent="0.25">
      <c r="O6" s="444"/>
    </row>
    <row r="7" spans="1:21" s="322" customFormat="1" ht="39.75" customHeight="1" x14ac:dyDescent="0.25">
      <c r="A7" s="316"/>
      <c r="B7" s="1396" t="s">
        <v>12</v>
      </c>
      <c r="C7" s="437"/>
      <c r="D7" s="1421" t="s">
        <v>476</v>
      </c>
      <c r="E7" s="1422"/>
      <c r="F7" s="437"/>
      <c r="G7" s="1421" t="s">
        <v>477</v>
      </c>
      <c r="H7" s="1422"/>
      <c r="I7" s="437"/>
      <c r="J7" s="1421" t="s">
        <v>13</v>
      </c>
      <c r="K7" s="1423"/>
      <c r="L7" s="1422"/>
      <c r="M7" s="319"/>
      <c r="N7" s="319"/>
      <c r="O7" s="320"/>
      <c r="P7" s="320"/>
      <c r="Q7" s="320"/>
      <c r="R7" s="320"/>
      <c r="S7" s="320"/>
      <c r="T7" s="320"/>
      <c r="U7" s="321"/>
    </row>
    <row r="8" spans="1:21" s="322" customFormat="1" ht="26.25" customHeight="1" x14ac:dyDescent="0.25">
      <c r="A8" s="316"/>
      <c r="B8" s="1398"/>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8584147</v>
      </c>
      <c r="E10" s="465">
        <v>17.851892595752791</v>
      </c>
      <c r="F10" s="350"/>
      <c r="G10" s="461">
        <v>1014321</v>
      </c>
      <c r="H10" s="469">
        <v>16.031753056369972</v>
      </c>
      <c r="I10" s="350"/>
      <c r="J10" s="473">
        <v>421232</v>
      </c>
      <c r="K10" s="478">
        <f t="shared" ref="K10:K27" si="0">J10*100/D10</f>
        <v>4.907092108278202</v>
      </c>
      <c r="L10" s="479">
        <f>J10*100/G10</f>
        <v>41.528470770101379</v>
      </c>
      <c r="M10" s="447"/>
      <c r="N10" s="360">
        <f>_xlfn.RANK.EQ(L10,L$10:L$29,0)</f>
        <v>1</v>
      </c>
      <c r="O10" s="360">
        <v>1</v>
      </c>
      <c r="P10" s="360">
        <f>MATCH(O10,N$10:N$29,0)</f>
        <v>1</v>
      </c>
      <c r="Q10" s="361" t="str">
        <f>INDEX(B$10:B$29,P10,1)</f>
        <v>Andalucía</v>
      </c>
      <c r="R10" s="362">
        <f>INDEX(L$10:L$29,P10,1)</f>
        <v>41.528470770101379</v>
      </c>
      <c r="S10" s="329"/>
      <c r="T10" s="329"/>
      <c r="U10" s="329"/>
    </row>
    <row r="11" spans="1:21" s="331" customFormat="1" ht="18" customHeight="1" x14ac:dyDescent="0.35">
      <c r="A11" s="330"/>
      <c r="B11" s="363" t="s">
        <v>7</v>
      </c>
      <c r="C11" s="350"/>
      <c r="D11" s="457">
        <v>1341289</v>
      </c>
      <c r="E11" s="466">
        <v>2.7893915572350596</v>
      </c>
      <c r="F11" s="350"/>
      <c r="G11" s="462">
        <v>186533</v>
      </c>
      <c r="H11" s="470">
        <v>2.9482293996317339</v>
      </c>
      <c r="I11" s="350"/>
      <c r="J11" s="474">
        <v>57826</v>
      </c>
      <c r="K11" s="480">
        <f t="shared" si="0"/>
        <v>4.3112259923103817</v>
      </c>
      <c r="L11" s="481">
        <f>J11*100/G11</f>
        <v>31.000412795591128</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39.520516550748319</v>
      </c>
      <c r="S11" s="329"/>
      <c r="T11" s="329"/>
      <c r="U11" s="329"/>
    </row>
    <row r="12" spans="1:21" s="331" customFormat="1" ht="18" customHeight="1" x14ac:dyDescent="0.35">
      <c r="A12" s="330"/>
      <c r="B12" s="363" t="s">
        <v>37</v>
      </c>
      <c r="C12" s="350"/>
      <c r="D12" s="457">
        <v>1006060</v>
      </c>
      <c r="E12" s="466">
        <v>2.0922375938905815</v>
      </c>
      <c r="F12" s="350"/>
      <c r="G12" s="462">
        <v>183865</v>
      </c>
      <c r="H12" s="470">
        <v>2.9060605821130245</v>
      </c>
      <c r="I12" s="350"/>
      <c r="J12" s="474">
        <v>51212</v>
      </c>
      <c r="K12" s="480">
        <f t="shared" si="0"/>
        <v>5.0903524640677498</v>
      </c>
      <c r="L12" s="481">
        <f>J12*100/G12</f>
        <v>27.853044353193919</v>
      </c>
      <c r="M12" s="447"/>
      <c r="N12" s="360">
        <f t="shared" si="1"/>
        <v>15</v>
      </c>
      <c r="O12" s="360">
        <v>3</v>
      </c>
      <c r="P12" s="360">
        <f t="shared" si="2"/>
        <v>7</v>
      </c>
      <c r="Q12" s="361" t="str">
        <f t="shared" si="3"/>
        <v>Castilla y León</v>
      </c>
      <c r="R12" s="373">
        <f t="shared" si="4"/>
        <v>39.195387428203183</v>
      </c>
      <c r="S12" s="329"/>
      <c r="T12" s="329"/>
      <c r="U12" s="329"/>
    </row>
    <row r="13" spans="1:21" s="331" customFormat="1" ht="18" customHeight="1" x14ac:dyDescent="0.35">
      <c r="A13" s="330"/>
      <c r="B13" s="363" t="s">
        <v>38</v>
      </c>
      <c r="C13" s="350"/>
      <c r="D13" s="457">
        <v>1209906</v>
      </c>
      <c r="E13" s="466">
        <v>2.516162871273858</v>
      </c>
      <c r="F13" s="350"/>
      <c r="G13" s="462">
        <v>122472</v>
      </c>
      <c r="H13" s="470">
        <v>1.9357194224705427</v>
      </c>
      <c r="I13" s="350"/>
      <c r="J13" s="474">
        <v>46224</v>
      </c>
      <c r="K13" s="480">
        <f t="shared" si="0"/>
        <v>3.8204620854843268</v>
      </c>
      <c r="L13" s="481">
        <f t="shared" ref="L13:L27" si="5">J13*100/G13</f>
        <v>37.742504409171076</v>
      </c>
      <c r="M13" s="447"/>
      <c r="N13" s="360">
        <f t="shared" si="1"/>
        <v>4</v>
      </c>
      <c r="O13" s="360">
        <v>4</v>
      </c>
      <c r="P13" s="360">
        <f t="shared" si="2"/>
        <v>4</v>
      </c>
      <c r="Q13" s="361" t="str">
        <f t="shared" si="3"/>
        <v>Balears, Illes</v>
      </c>
      <c r="R13" s="362">
        <f t="shared" si="4"/>
        <v>37.742504409171076</v>
      </c>
      <c r="S13" s="329"/>
      <c r="T13" s="329"/>
      <c r="U13" s="329"/>
    </row>
    <row r="14" spans="1:21" s="331" customFormat="1" ht="18" customHeight="1" x14ac:dyDescent="0.35">
      <c r="A14" s="330"/>
      <c r="B14" s="363" t="s">
        <v>6</v>
      </c>
      <c r="C14" s="350"/>
      <c r="D14" s="457">
        <v>2213016</v>
      </c>
      <c r="E14" s="466">
        <v>4.6022655418974603</v>
      </c>
      <c r="F14" s="350"/>
      <c r="G14" s="462">
        <v>253565</v>
      </c>
      <c r="H14" s="470">
        <v>4.0076972316835127</v>
      </c>
      <c r="I14" s="350"/>
      <c r="J14" s="474">
        <v>75587</v>
      </c>
      <c r="K14" s="480">
        <f t="shared" si="0"/>
        <v>3.4155650026931572</v>
      </c>
      <c r="L14" s="481">
        <f t="shared" si="5"/>
        <v>29.809713485694004</v>
      </c>
      <c r="M14" s="447"/>
      <c r="N14" s="360">
        <f t="shared" si="1"/>
        <v>14</v>
      </c>
      <c r="O14" s="360">
        <v>5</v>
      </c>
      <c r="P14" s="360">
        <f t="shared" si="2"/>
        <v>9</v>
      </c>
      <c r="Q14" s="361" t="str">
        <f t="shared" si="3"/>
        <v>Cataluña</v>
      </c>
      <c r="R14" s="362">
        <f t="shared" si="4"/>
        <v>36.590911930433911</v>
      </c>
      <c r="S14" s="329"/>
      <c r="T14" s="329"/>
      <c r="U14" s="329"/>
    </row>
    <row r="15" spans="1:21" s="331" customFormat="1" ht="18" customHeight="1" x14ac:dyDescent="0.35">
      <c r="A15" s="330"/>
      <c r="B15" s="363" t="s">
        <v>5</v>
      </c>
      <c r="C15" s="350"/>
      <c r="D15" s="458">
        <v>588387</v>
      </c>
      <c r="E15" s="466">
        <v>1.2236302021315801</v>
      </c>
      <c r="F15" s="350"/>
      <c r="G15" s="463">
        <v>99920</v>
      </c>
      <c r="H15" s="470">
        <v>1.579275954448826</v>
      </c>
      <c r="I15" s="350"/>
      <c r="J15" s="475">
        <v>23597</v>
      </c>
      <c r="K15" s="482">
        <f t="shared" si="0"/>
        <v>4.010455703474074</v>
      </c>
      <c r="L15" s="481">
        <f t="shared" si="5"/>
        <v>23.615892714171338</v>
      </c>
      <c r="M15" s="447"/>
      <c r="N15" s="360">
        <f t="shared" si="1"/>
        <v>18</v>
      </c>
      <c r="O15" s="360">
        <v>6</v>
      </c>
      <c r="P15" s="360">
        <f t="shared" si="2"/>
        <v>16</v>
      </c>
      <c r="Q15" s="361" t="str">
        <f t="shared" si="3"/>
        <v>País Vasco</v>
      </c>
      <c r="R15" s="362">
        <f t="shared" si="4"/>
        <v>35.821368211093684</v>
      </c>
      <c r="S15" s="329"/>
      <c r="T15" s="329"/>
      <c r="U15" s="329"/>
    </row>
    <row r="16" spans="1:21" s="331" customFormat="1" ht="18" customHeight="1" x14ac:dyDescent="0.35">
      <c r="A16" s="330"/>
      <c r="B16" s="363" t="s">
        <v>4</v>
      </c>
      <c r="C16" s="350"/>
      <c r="D16" s="457">
        <v>2383703</v>
      </c>
      <c r="E16" s="466">
        <v>4.9572322021248834</v>
      </c>
      <c r="F16" s="350"/>
      <c r="G16" s="462">
        <v>409663</v>
      </c>
      <c r="H16" s="470">
        <v>6.4748891646053783</v>
      </c>
      <c r="I16" s="350"/>
      <c r="J16" s="474">
        <v>160569</v>
      </c>
      <c r="K16" s="480">
        <f t="shared" si="0"/>
        <v>6.7361160345898794</v>
      </c>
      <c r="L16" s="481">
        <f t="shared" si="5"/>
        <v>39.195387428203183</v>
      </c>
      <c r="M16" s="447"/>
      <c r="N16" s="360">
        <f t="shared" si="1"/>
        <v>3</v>
      </c>
      <c r="O16" s="360">
        <v>7</v>
      </c>
      <c r="P16" s="360">
        <f t="shared" si="2"/>
        <v>8</v>
      </c>
      <c r="Q16" s="361" t="str">
        <f t="shared" si="3"/>
        <v>Castilla - La Mancha</v>
      </c>
      <c r="R16" s="362">
        <f t="shared" si="4"/>
        <v>35.129826850263058</v>
      </c>
      <c r="S16" s="329"/>
      <c r="T16" s="329"/>
      <c r="U16" s="329"/>
    </row>
    <row r="17" spans="1:21" s="331" customFormat="1" ht="18" customHeight="1" x14ac:dyDescent="0.35">
      <c r="A17" s="330"/>
      <c r="B17" s="363" t="s">
        <v>40</v>
      </c>
      <c r="C17" s="350"/>
      <c r="D17" s="457">
        <v>2084086</v>
      </c>
      <c r="E17" s="466">
        <v>4.3341382006053779</v>
      </c>
      <c r="F17" s="350"/>
      <c r="G17" s="462">
        <v>282068</v>
      </c>
      <c r="H17" s="470">
        <v>4.4581986581212121</v>
      </c>
      <c r="I17" s="350"/>
      <c r="J17" s="474">
        <v>99090</v>
      </c>
      <c r="K17" s="480">
        <f t="shared" si="0"/>
        <v>4.7546022572964839</v>
      </c>
      <c r="L17" s="481">
        <f t="shared" si="5"/>
        <v>35.129826850263058</v>
      </c>
      <c r="M17" s="447"/>
      <c r="N17" s="360">
        <f t="shared" si="1"/>
        <v>7</v>
      </c>
      <c r="O17" s="360">
        <v>8</v>
      </c>
      <c r="P17" s="360">
        <f t="shared" si="2"/>
        <v>17</v>
      </c>
      <c r="Q17" s="361" t="str">
        <f t="shared" si="3"/>
        <v>Rioja, La</v>
      </c>
      <c r="R17" s="362">
        <f t="shared" si="4"/>
        <v>35.066075114474842</v>
      </c>
      <c r="S17" s="329"/>
      <c r="T17" s="329"/>
      <c r="U17" s="329"/>
    </row>
    <row r="18" spans="1:21" s="331" customFormat="1" ht="18" customHeight="1" x14ac:dyDescent="0.35">
      <c r="A18" s="330"/>
      <c r="B18" s="363" t="s">
        <v>41</v>
      </c>
      <c r="C18" s="350"/>
      <c r="D18" s="457">
        <v>7901963</v>
      </c>
      <c r="E18" s="466">
        <v>16.433198868986342</v>
      </c>
      <c r="F18" s="350"/>
      <c r="G18" s="462">
        <v>1040507</v>
      </c>
      <c r="H18" s="470">
        <v>16.445633362046483</v>
      </c>
      <c r="I18" s="350"/>
      <c r="J18" s="474">
        <v>380731</v>
      </c>
      <c r="K18" s="480">
        <f t="shared" si="0"/>
        <v>4.8181825199637105</v>
      </c>
      <c r="L18" s="481">
        <f t="shared" si="5"/>
        <v>36.590911930433911</v>
      </c>
      <c r="M18" s="447"/>
      <c r="N18" s="360">
        <f t="shared" si="1"/>
        <v>5</v>
      </c>
      <c r="O18" s="360">
        <v>9</v>
      </c>
      <c r="P18" s="360">
        <f t="shared" si="2"/>
        <v>14</v>
      </c>
      <c r="Q18" s="361" t="str">
        <f t="shared" si="3"/>
        <v>Murcia, Región de</v>
      </c>
      <c r="R18" s="362">
        <f t="shared" si="4"/>
        <v>34.530695496757644</v>
      </c>
      <c r="S18" s="329"/>
      <c r="T18" s="329"/>
      <c r="U18" s="329"/>
    </row>
    <row r="19" spans="1:21" s="331" customFormat="1" ht="18" customHeight="1" x14ac:dyDescent="0.35">
      <c r="A19" s="330"/>
      <c r="B19" s="363" t="s">
        <v>3</v>
      </c>
      <c r="C19" s="350"/>
      <c r="D19" s="457">
        <v>5216195</v>
      </c>
      <c r="E19" s="466">
        <v>10.847781718847862</v>
      </c>
      <c r="F19" s="350"/>
      <c r="G19" s="462">
        <v>644872</v>
      </c>
      <c r="H19" s="470">
        <v>10.192462402895551</v>
      </c>
      <c r="I19" s="350"/>
      <c r="J19" s="474">
        <v>216542</v>
      </c>
      <c r="K19" s="480">
        <f t="shared" si="0"/>
        <v>4.1513402010469314</v>
      </c>
      <c r="L19" s="481">
        <f t="shared" si="5"/>
        <v>33.579066853577146</v>
      </c>
      <c r="M19" s="447"/>
      <c r="N19" s="360">
        <f t="shared" si="1"/>
        <v>11</v>
      </c>
      <c r="O19" s="360">
        <v>10</v>
      </c>
      <c r="P19" s="360">
        <f t="shared" si="2"/>
        <v>20</v>
      </c>
      <c r="Q19" s="361" t="str">
        <f t="shared" si="3"/>
        <v>TOTAL</v>
      </c>
      <c r="R19" s="373">
        <f t="shared" si="4"/>
        <v>34.157943400848751</v>
      </c>
      <c r="S19" s="329"/>
      <c r="T19" s="329"/>
      <c r="U19" s="329"/>
    </row>
    <row r="20" spans="1:21" s="331" customFormat="1" ht="18" customHeight="1" x14ac:dyDescent="0.35">
      <c r="A20" s="330"/>
      <c r="B20" s="363" t="s">
        <v>2</v>
      </c>
      <c r="C20" s="350"/>
      <c r="D20" s="457">
        <v>1054306</v>
      </c>
      <c r="E20" s="466">
        <v>2.1925716643782711</v>
      </c>
      <c r="F20" s="350"/>
      <c r="G20" s="462">
        <v>150537</v>
      </c>
      <c r="H20" s="470">
        <v>2.3792980820142406</v>
      </c>
      <c r="I20" s="350"/>
      <c r="J20" s="474">
        <v>59493</v>
      </c>
      <c r="K20" s="480">
        <f t="shared" si="0"/>
        <v>5.6428589043408648</v>
      </c>
      <c r="L20" s="481">
        <f t="shared" si="5"/>
        <v>39.520516550748319</v>
      </c>
      <c r="M20" s="447"/>
      <c r="N20" s="360">
        <f t="shared" si="1"/>
        <v>2</v>
      </c>
      <c r="O20" s="360">
        <v>11</v>
      </c>
      <c r="P20" s="360">
        <f t="shared" si="2"/>
        <v>10</v>
      </c>
      <c r="Q20" s="361" t="str">
        <f t="shared" si="3"/>
        <v>Comunitat Valenciana</v>
      </c>
      <c r="R20" s="362">
        <f t="shared" si="4"/>
        <v>33.579066853577146</v>
      </c>
      <c r="S20" s="329"/>
      <c r="T20" s="329"/>
      <c r="U20" s="329"/>
    </row>
    <row r="21" spans="1:21" s="331" customFormat="1" ht="18" customHeight="1" x14ac:dyDescent="0.35">
      <c r="A21" s="330"/>
      <c r="B21" s="363" t="s">
        <v>35</v>
      </c>
      <c r="C21" s="350"/>
      <c r="D21" s="457">
        <v>2699424</v>
      </c>
      <c r="E21" s="466">
        <v>5.6138166457770797</v>
      </c>
      <c r="F21" s="350"/>
      <c r="G21" s="462">
        <v>469573</v>
      </c>
      <c r="H21" s="470">
        <v>7.4217909103122359</v>
      </c>
      <c r="I21" s="350"/>
      <c r="J21" s="474">
        <v>85172</v>
      </c>
      <c r="K21" s="480">
        <f t="shared" si="0"/>
        <v>3.1551916260654123</v>
      </c>
      <c r="L21" s="481">
        <f t="shared" si="5"/>
        <v>18.138180857928372</v>
      </c>
      <c r="M21" s="447"/>
      <c r="N21" s="360">
        <f t="shared" si="1"/>
        <v>19</v>
      </c>
      <c r="O21" s="360">
        <v>12</v>
      </c>
      <c r="P21" s="360">
        <f t="shared" si="2"/>
        <v>13</v>
      </c>
      <c r="Q21" s="361" t="str">
        <f t="shared" si="3"/>
        <v>Madrid, Comunidad de</v>
      </c>
      <c r="R21" s="362">
        <f t="shared" si="4"/>
        <v>32.089203661515349</v>
      </c>
      <c r="S21" s="329"/>
      <c r="T21" s="329"/>
      <c r="U21" s="329"/>
    </row>
    <row r="22" spans="1:21" s="331" customFormat="1" ht="18" customHeight="1" x14ac:dyDescent="0.35">
      <c r="A22" s="330"/>
      <c r="B22" s="363" t="s">
        <v>42</v>
      </c>
      <c r="C22" s="350"/>
      <c r="D22" s="457">
        <v>6871903</v>
      </c>
      <c r="E22" s="466">
        <v>14.291050034957625</v>
      </c>
      <c r="F22" s="350"/>
      <c r="G22" s="462">
        <v>802837</v>
      </c>
      <c r="H22" s="470">
        <v>12.689163024838193</v>
      </c>
      <c r="I22" s="350"/>
      <c r="J22" s="474">
        <v>257624</v>
      </c>
      <c r="K22" s="480">
        <f t="shared" si="0"/>
        <v>3.7489469801887485</v>
      </c>
      <c r="L22" s="481">
        <f t="shared" si="5"/>
        <v>32.089203661515349</v>
      </c>
      <c r="M22" s="447"/>
      <c r="N22" s="360">
        <f t="shared" si="1"/>
        <v>12</v>
      </c>
      <c r="O22" s="360">
        <v>13</v>
      </c>
      <c r="P22" s="360">
        <f t="shared" si="2"/>
        <v>2</v>
      </c>
      <c r="Q22" s="361" t="str">
        <f t="shared" si="3"/>
        <v>Aragón</v>
      </c>
      <c r="R22" s="362">
        <f t="shared" si="4"/>
        <v>31.000412795591128</v>
      </c>
      <c r="S22" s="329"/>
      <c r="T22" s="329"/>
      <c r="U22" s="329"/>
    </row>
    <row r="23" spans="1:21" ht="18" customHeight="1" x14ac:dyDescent="0.35">
      <c r="A23" s="332"/>
      <c r="B23" s="363" t="s">
        <v>43</v>
      </c>
      <c r="C23" s="350"/>
      <c r="D23" s="457">
        <v>1551692</v>
      </c>
      <c r="E23" s="466">
        <v>3.2269530013510765</v>
      </c>
      <c r="F23" s="350"/>
      <c r="G23" s="462">
        <v>194149</v>
      </c>
      <c r="H23" s="470">
        <v>3.0686033554872409</v>
      </c>
      <c r="I23" s="350"/>
      <c r="J23" s="474">
        <v>67041</v>
      </c>
      <c r="K23" s="480">
        <f t="shared" si="0"/>
        <v>4.3205094825519499</v>
      </c>
      <c r="L23" s="481">
        <f t="shared" si="5"/>
        <v>34.530695496757644</v>
      </c>
      <c r="M23" s="447"/>
      <c r="N23" s="360">
        <f t="shared" si="1"/>
        <v>9</v>
      </c>
      <c r="O23" s="360">
        <v>14</v>
      </c>
      <c r="P23" s="360">
        <f t="shared" si="2"/>
        <v>5</v>
      </c>
      <c r="Q23" s="361" t="str">
        <f t="shared" si="3"/>
        <v>Canarias</v>
      </c>
      <c r="R23" s="362">
        <f t="shared" si="4"/>
        <v>29.809713485694004</v>
      </c>
      <c r="S23" s="329"/>
      <c r="T23" s="329"/>
      <c r="U23" s="329"/>
    </row>
    <row r="24" spans="1:21" s="331" customFormat="1" ht="18" customHeight="1" x14ac:dyDescent="0.35">
      <c r="B24" s="363" t="s">
        <v>44</v>
      </c>
      <c r="C24" s="350"/>
      <c r="D24" s="458">
        <v>672155</v>
      </c>
      <c r="E24" s="466">
        <v>1.3978370672937237</v>
      </c>
      <c r="F24" s="350"/>
      <c r="G24" s="463">
        <v>81351</v>
      </c>
      <c r="H24" s="470">
        <v>1.2857854100316899</v>
      </c>
      <c r="I24" s="350"/>
      <c r="J24" s="476">
        <v>21196</v>
      </c>
      <c r="K24" s="483">
        <f t="shared" si="0"/>
        <v>3.1534393108732361</v>
      </c>
      <c r="L24" s="481">
        <f t="shared" si="5"/>
        <v>26.054996250814373</v>
      </c>
      <c r="M24" s="447"/>
      <c r="N24" s="360">
        <f t="shared" si="1"/>
        <v>17</v>
      </c>
      <c r="O24" s="360">
        <v>15</v>
      </c>
      <c r="P24" s="360">
        <f t="shared" si="2"/>
        <v>3</v>
      </c>
      <c r="Q24" s="361" t="str">
        <f t="shared" si="3"/>
        <v>Asturias, Principado de</v>
      </c>
      <c r="R24" s="362">
        <f t="shared" si="4"/>
        <v>27.853044353193919</v>
      </c>
      <c r="S24" s="329"/>
      <c r="T24" s="329"/>
      <c r="U24" s="329"/>
    </row>
    <row r="25" spans="1:21" s="331" customFormat="1" ht="18" customHeight="1" x14ac:dyDescent="0.35">
      <c r="B25" s="363" t="s">
        <v>45</v>
      </c>
      <c r="C25" s="350"/>
      <c r="D25" s="458">
        <v>2216302</v>
      </c>
      <c r="E25" s="466">
        <v>4.6090992225263738</v>
      </c>
      <c r="F25" s="350"/>
      <c r="G25" s="463">
        <v>328385</v>
      </c>
      <c r="H25" s="470">
        <v>5.1902575490560219</v>
      </c>
      <c r="I25" s="350"/>
      <c r="J25" s="476">
        <v>117632</v>
      </c>
      <c r="K25" s="483">
        <f t="shared" si="0"/>
        <v>5.3075799236746617</v>
      </c>
      <c r="L25" s="481">
        <f t="shared" si="5"/>
        <v>35.821368211093684</v>
      </c>
      <c r="M25" s="447"/>
      <c r="N25" s="360">
        <f t="shared" si="1"/>
        <v>6</v>
      </c>
      <c r="O25" s="360">
        <v>16</v>
      </c>
      <c r="P25" s="360">
        <f t="shared" si="2"/>
        <v>18</v>
      </c>
      <c r="Q25" s="361" t="str">
        <f t="shared" si="3"/>
        <v>Ceuta y Melilla</v>
      </c>
      <c r="R25" s="373">
        <f t="shared" si="4"/>
        <v>27.785760293316159</v>
      </c>
      <c r="S25" s="329"/>
      <c r="T25" s="329"/>
      <c r="U25" s="329"/>
    </row>
    <row r="26" spans="1:21" s="331" customFormat="1" ht="18" customHeight="1" x14ac:dyDescent="0.35">
      <c r="B26" s="363" t="s">
        <v>46</v>
      </c>
      <c r="C26" s="350"/>
      <c r="D26" s="458">
        <v>322282</v>
      </c>
      <c r="E26" s="467">
        <v>0.67022892892495911</v>
      </c>
      <c r="F26" s="350"/>
      <c r="G26" s="463">
        <v>42149</v>
      </c>
      <c r="H26" s="471">
        <v>0.66618196761472748</v>
      </c>
      <c r="I26" s="350"/>
      <c r="J26" s="476">
        <v>14780</v>
      </c>
      <c r="K26" s="483">
        <f t="shared" si="0"/>
        <v>4.5860457611656873</v>
      </c>
      <c r="L26" s="484">
        <f t="shared" si="5"/>
        <v>35.066075114474842</v>
      </c>
      <c r="M26" s="447"/>
      <c r="N26" s="360">
        <f t="shared" si="1"/>
        <v>8</v>
      </c>
      <c r="O26" s="360">
        <v>17</v>
      </c>
      <c r="P26" s="360">
        <f t="shared" si="2"/>
        <v>15</v>
      </c>
      <c r="Q26" s="361" t="str">
        <f t="shared" si="3"/>
        <v>Navarra, Comunidad Foral de</v>
      </c>
      <c r="R26" s="362">
        <f t="shared" si="4"/>
        <v>26.054996250814373</v>
      </c>
      <c r="S26" s="329"/>
      <c r="T26" s="329"/>
      <c r="U26" s="329"/>
    </row>
    <row r="27" spans="1:21" s="331" customFormat="1" ht="18" customHeight="1" x14ac:dyDescent="0.35">
      <c r="B27" s="384" t="s">
        <v>1</v>
      </c>
      <c r="C27" s="350"/>
      <c r="D27" s="459">
        <v>168545</v>
      </c>
      <c r="E27" s="468">
        <v>0.35051208204509476</v>
      </c>
      <c r="F27" s="350"/>
      <c r="G27" s="464">
        <v>20183</v>
      </c>
      <c r="H27" s="472">
        <v>0.31900046625941408</v>
      </c>
      <c r="I27" s="350"/>
      <c r="J27" s="477">
        <v>5608</v>
      </c>
      <c r="K27" s="485">
        <f t="shared" si="0"/>
        <v>3.3273013141890888</v>
      </c>
      <c r="L27" s="486">
        <f t="shared" si="5"/>
        <v>27.785760293316159</v>
      </c>
      <c r="M27" s="447"/>
      <c r="N27" s="360">
        <f>_xlfn.RANK.EQ(L27,L$10:L$29,0)</f>
        <v>16</v>
      </c>
      <c r="O27" s="360">
        <v>18</v>
      </c>
      <c r="P27" s="360">
        <f t="shared" si="2"/>
        <v>6</v>
      </c>
      <c r="Q27" s="361" t="str">
        <f t="shared" si="3"/>
        <v>Cantabria</v>
      </c>
      <c r="R27" s="362">
        <f t="shared" si="4"/>
        <v>23.615892714171338</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18.138180857928372</v>
      </c>
      <c r="S28" s="329"/>
      <c r="T28" s="329"/>
      <c r="U28" s="329"/>
    </row>
    <row r="29" spans="1:21" s="394" customFormat="1" ht="18" customHeight="1" x14ac:dyDescent="0.35">
      <c r="B29" s="1240" t="s">
        <v>0</v>
      </c>
      <c r="C29" s="320"/>
      <c r="D29" s="1241">
        <f>SUM(D10:D27)</f>
        <v>48085361</v>
      </c>
      <c r="E29" s="1242">
        <f>SUM(E10:E27)</f>
        <v>99.999999999999986</v>
      </c>
      <c r="F29" s="320"/>
      <c r="G29" s="1241">
        <f>SUM(G10:G27)</f>
        <v>6326950</v>
      </c>
      <c r="H29" s="1242">
        <f>SUM(H10:H27)</f>
        <v>100.00000000000003</v>
      </c>
      <c r="I29" s="320"/>
      <c r="J29" s="1241">
        <f>SUM(J10:J27)</f>
        <v>2161156</v>
      </c>
      <c r="K29" s="1243">
        <f>J29*100/D29</f>
        <v>4.4944156704989693</v>
      </c>
      <c r="L29" s="1244">
        <f>J29*100/G29</f>
        <v>34.157943400848751</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24" t="s">
        <v>474</v>
      </c>
      <c r="C32" s="1424"/>
      <c r="D32" s="1424"/>
      <c r="E32" s="1424"/>
      <c r="F32" s="1424"/>
      <c r="G32" s="1424"/>
      <c r="H32" s="1424"/>
      <c r="I32" s="1424"/>
      <c r="J32" s="1424"/>
      <c r="K32" s="1424"/>
      <c r="L32" s="1424"/>
      <c r="M32" s="1245"/>
      <c r="O32" s="450"/>
    </row>
    <row r="33" spans="2:17" x14ac:dyDescent="0.25">
      <c r="B33" s="1425" t="s">
        <v>241</v>
      </c>
      <c r="C33" s="1425"/>
      <c r="D33" s="1425"/>
      <c r="E33" s="1425"/>
      <c r="F33" s="1425"/>
      <c r="G33" s="1425"/>
      <c r="H33" s="1425"/>
      <c r="I33" s="1425"/>
      <c r="J33" s="1425"/>
      <c r="K33" s="1425"/>
      <c r="L33" s="1425"/>
      <c r="M33" s="785"/>
      <c r="N33" s="785"/>
      <c r="O33" s="785"/>
      <c r="P33" s="785"/>
      <c r="Q33" s="785"/>
    </row>
    <row r="34" spans="2:17" ht="4.5" customHeight="1" x14ac:dyDescent="0.25">
      <c r="B34" s="1418"/>
      <c r="C34" s="1418"/>
      <c r="D34" s="1418"/>
      <c r="E34" s="1418"/>
      <c r="F34" s="1418"/>
      <c r="G34" s="1418"/>
      <c r="H34" s="1418"/>
      <c r="I34" s="1418"/>
      <c r="J34" s="1418"/>
      <c r="K34" s="1418"/>
      <c r="L34" s="1418"/>
      <c r="M34" s="1418"/>
      <c r="N34" s="1418"/>
      <c r="O34" s="1418"/>
      <c r="P34" s="1418"/>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2" orientation="landscape" horizontalDpi="300" verticalDpi="300"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394</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13</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172</v>
      </c>
      <c r="K8" s="1406"/>
      <c r="L8" s="1406"/>
      <c r="M8" s="1406"/>
      <c r="N8" s="1406"/>
      <c r="O8" s="1407"/>
      <c r="P8" s="317"/>
      <c r="Q8" s="1405" t="s">
        <v>173</v>
      </c>
      <c r="R8" s="1406"/>
      <c r="S8" s="1406"/>
      <c r="T8" s="1406"/>
      <c r="U8" s="1406"/>
      <c r="V8" s="1407"/>
      <c r="W8" s="317"/>
      <c r="X8" s="1405" t="s">
        <v>174</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212</v>
      </c>
      <c r="L9" s="1384" t="s">
        <v>24</v>
      </c>
      <c r="M9" s="1385"/>
      <c r="N9" s="1386" t="s">
        <v>23</v>
      </c>
      <c r="O9" s="1387"/>
      <c r="P9" s="317"/>
      <c r="Q9" s="1388" t="s">
        <v>9</v>
      </c>
      <c r="R9" s="1382" t="s">
        <v>212</v>
      </c>
      <c r="S9" s="1384" t="s">
        <v>24</v>
      </c>
      <c r="T9" s="1385"/>
      <c r="U9" s="1386" t="s">
        <v>23</v>
      </c>
      <c r="V9" s="1387"/>
      <c r="W9" s="317"/>
      <c r="X9" s="1388" t="s">
        <v>9</v>
      </c>
      <c r="Y9" s="1382" t="s">
        <v>212</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212</v>
      </c>
      <c r="G10" s="406" t="s">
        <v>9</v>
      </c>
      <c r="H10" s="886" t="s">
        <v>212</v>
      </c>
      <c r="I10" s="346"/>
      <c r="J10" s="1389"/>
      <c r="K10" s="1383"/>
      <c r="L10" s="404" t="s">
        <v>9</v>
      </c>
      <c r="M10" s="403" t="s">
        <v>213</v>
      </c>
      <c r="N10" s="407" t="s">
        <v>9</v>
      </c>
      <c r="O10" s="402" t="s">
        <v>213</v>
      </c>
      <c r="P10" s="347"/>
      <c r="Q10" s="1389"/>
      <c r="R10" s="1383"/>
      <c r="S10" s="404" t="s">
        <v>9</v>
      </c>
      <c r="T10" s="403" t="s">
        <v>213</v>
      </c>
      <c r="U10" s="407" t="s">
        <v>9</v>
      </c>
      <c r="V10" s="402" t="s">
        <v>213</v>
      </c>
      <c r="W10" s="347"/>
      <c r="X10" s="1389"/>
      <c r="Y10" s="1383"/>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421232</v>
      </c>
      <c r="E12" s="352">
        <f>L12+S12+Z12</f>
        <v>261241</v>
      </c>
      <c r="F12" s="353">
        <f>E12/$D12*100</f>
        <v>62.018317696661221</v>
      </c>
      <c r="G12" s="352">
        <f>N12+U12+AB12</f>
        <v>159991</v>
      </c>
      <c r="H12" s="354">
        <f>G12/$D12*100</f>
        <v>37.981682303338779</v>
      </c>
      <c r="I12" s="350"/>
      <c r="J12" s="355">
        <v>119928</v>
      </c>
      <c r="K12" s="356">
        <v>28.47077145136172</v>
      </c>
      <c r="L12" s="357">
        <v>50433</v>
      </c>
      <c r="M12" s="353">
        <v>42.052731638983396</v>
      </c>
      <c r="N12" s="357">
        <v>69495</v>
      </c>
      <c r="O12" s="358">
        <v>57.947268361016611</v>
      </c>
      <c r="P12" s="350"/>
      <c r="Q12" s="355">
        <v>102380</v>
      </c>
      <c r="R12" s="356">
        <v>24.304896114255328</v>
      </c>
      <c r="S12" s="357">
        <v>67539</v>
      </c>
      <c r="T12" s="353">
        <v>65.968939245946473</v>
      </c>
      <c r="U12" s="357">
        <v>34841</v>
      </c>
      <c r="V12" s="358">
        <v>34.031060754053527</v>
      </c>
      <c r="W12" s="350"/>
      <c r="X12" s="355">
        <v>198924</v>
      </c>
      <c r="Y12" s="356">
        <v>47.224332434382951</v>
      </c>
      <c r="Z12" s="357">
        <v>143269</v>
      </c>
      <c r="AA12" s="353">
        <v>72.021978242947057</v>
      </c>
      <c r="AB12" s="357">
        <v>55655</v>
      </c>
      <c r="AC12" s="358">
        <f t="shared" ref="AC12:AC29" si="0">AB12/$X12*100</f>
        <v>27.978021757052947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57826</v>
      </c>
      <c r="E13" s="365">
        <f t="shared" ref="E13:E29" si="2">L13+S13+Z13</f>
        <v>36947</v>
      </c>
      <c r="F13" s="366">
        <f t="shared" ref="F13:H29" si="3">E13/$D13*100</f>
        <v>63.893404350983985</v>
      </c>
      <c r="G13" s="365">
        <f t="shared" ref="G13:G29" si="4">N13+U13+AB13</f>
        <v>20879</v>
      </c>
      <c r="H13" s="367">
        <f t="shared" si="3"/>
        <v>36.106595649016015</v>
      </c>
      <c r="I13" s="350"/>
      <c r="J13" s="368">
        <v>11008</v>
      </c>
      <c r="K13" s="369">
        <v>19.036419603638503</v>
      </c>
      <c r="L13" s="370">
        <v>4689</v>
      </c>
      <c r="M13" s="371">
        <v>42.596293604651166</v>
      </c>
      <c r="N13" s="370">
        <v>6319</v>
      </c>
      <c r="O13" s="372">
        <v>57.403706395348841</v>
      </c>
      <c r="P13" s="350"/>
      <c r="Q13" s="368">
        <v>11444</v>
      </c>
      <c r="R13" s="369">
        <v>19.790405699858198</v>
      </c>
      <c r="S13" s="370">
        <v>7028</v>
      </c>
      <c r="T13" s="371">
        <v>61.412093673540724</v>
      </c>
      <c r="U13" s="370">
        <v>4416</v>
      </c>
      <c r="V13" s="372">
        <v>38.587906326459283</v>
      </c>
      <c r="W13" s="350"/>
      <c r="X13" s="368">
        <v>35374</v>
      </c>
      <c r="Y13" s="369">
        <v>61.17317469650331</v>
      </c>
      <c r="Z13" s="370">
        <v>25230</v>
      </c>
      <c r="AA13" s="371">
        <v>71.323570984338787</v>
      </c>
      <c r="AB13" s="370">
        <v>10144</v>
      </c>
      <c r="AC13" s="372">
        <f t="shared" si="0"/>
        <v>28.67642901566122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51212</v>
      </c>
      <c r="E14" s="365">
        <f t="shared" si="2"/>
        <v>32851</v>
      </c>
      <c r="F14" s="366">
        <f t="shared" si="3"/>
        <v>64.147074904319297</v>
      </c>
      <c r="G14" s="365">
        <f t="shared" si="4"/>
        <v>18361</v>
      </c>
      <c r="H14" s="367">
        <f t="shared" si="3"/>
        <v>35.852925095680696</v>
      </c>
      <c r="I14" s="350"/>
      <c r="J14" s="368">
        <v>10890</v>
      </c>
      <c r="K14" s="369">
        <v>21.264547371709757</v>
      </c>
      <c r="L14" s="370">
        <v>4619</v>
      </c>
      <c r="M14" s="371">
        <v>42.415059687786957</v>
      </c>
      <c r="N14" s="370">
        <v>6271</v>
      </c>
      <c r="O14" s="372">
        <v>57.584940312213043</v>
      </c>
      <c r="P14" s="350"/>
      <c r="Q14" s="368">
        <v>11760</v>
      </c>
      <c r="R14" s="369">
        <v>22.963367960634226</v>
      </c>
      <c r="S14" s="370">
        <v>7101</v>
      </c>
      <c r="T14" s="371">
        <v>60.382653061224488</v>
      </c>
      <c r="U14" s="370">
        <v>4659</v>
      </c>
      <c r="V14" s="372">
        <v>39.617346938775512</v>
      </c>
      <c r="W14" s="350"/>
      <c r="X14" s="368">
        <v>28562</v>
      </c>
      <c r="Y14" s="369">
        <v>55.772084667656017</v>
      </c>
      <c r="Z14" s="370">
        <v>21131</v>
      </c>
      <c r="AA14" s="371">
        <v>73.982914361739375</v>
      </c>
      <c r="AB14" s="370">
        <v>7431</v>
      </c>
      <c r="AC14" s="372">
        <f t="shared" si="0"/>
        <v>26.017085638260628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46224</v>
      </c>
      <c r="E15" s="365">
        <f t="shared" si="2"/>
        <v>27959</v>
      </c>
      <c r="F15" s="366">
        <f t="shared" si="3"/>
        <v>60.485894773277948</v>
      </c>
      <c r="G15" s="365">
        <f t="shared" si="4"/>
        <v>18265</v>
      </c>
      <c r="H15" s="367">
        <f t="shared" si="3"/>
        <v>39.514105226722052</v>
      </c>
      <c r="I15" s="350"/>
      <c r="J15" s="368">
        <v>13315</v>
      </c>
      <c r="K15" s="369">
        <v>28.805382485289027</v>
      </c>
      <c r="L15" s="370">
        <v>5791</v>
      </c>
      <c r="M15" s="371">
        <v>43.492301915133311</v>
      </c>
      <c r="N15" s="370">
        <v>7524</v>
      </c>
      <c r="O15" s="372">
        <v>56.507698084866689</v>
      </c>
      <c r="P15" s="350"/>
      <c r="Q15" s="368">
        <v>10902</v>
      </c>
      <c r="R15" s="369">
        <v>23.58515057113188</v>
      </c>
      <c r="S15" s="370">
        <v>6493</v>
      </c>
      <c r="T15" s="371">
        <v>59.557879288203999</v>
      </c>
      <c r="U15" s="370">
        <v>4409</v>
      </c>
      <c r="V15" s="372">
        <v>40.442120711796001</v>
      </c>
      <c r="W15" s="350"/>
      <c r="X15" s="368">
        <v>22007</v>
      </c>
      <c r="Y15" s="369">
        <v>47.609466943579093</v>
      </c>
      <c r="Z15" s="370">
        <v>15675</v>
      </c>
      <c r="AA15" s="371">
        <v>71.227336756486565</v>
      </c>
      <c r="AB15" s="370">
        <v>6332</v>
      </c>
      <c r="AC15" s="372">
        <f t="shared" si="0"/>
        <v>28.772663243513431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75587</v>
      </c>
      <c r="E16" s="365">
        <f t="shared" si="2"/>
        <v>44291</v>
      </c>
      <c r="F16" s="366">
        <f t="shared" si="3"/>
        <v>58.596054877161421</v>
      </c>
      <c r="G16" s="365">
        <f t="shared" si="4"/>
        <v>31296</v>
      </c>
      <c r="H16" s="367">
        <f t="shared" si="3"/>
        <v>41.403945122838579</v>
      </c>
      <c r="I16" s="350"/>
      <c r="J16" s="368">
        <v>25332</v>
      </c>
      <c r="K16" s="369">
        <v>33.513699445671875</v>
      </c>
      <c r="L16" s="370">
        <v>10577</v>
      </c>
      <c r="M16" s="371">
        <v>41.753513342807516</v>
      </c>
      <c r="N16" s="370">
        <v>14755</v>
      </c>
      <c r="O16" s="372">
        <v>58.246486657192484</v>
      </c>
      <c r="P16" s="350"/>
      <c r="Q16" s="368">
        <v>18287</v>
      </c>
      <c r="R16" s="369">
        <v>24.193313665048223</v>
      </c>
      <c r="S16" s="370">
        <v>11021</v>
      </c>
      <c r="T16" s="371">
        <v>60.266856236670861</v>
      </c>
      <c r="U16" s="370">
        <v>7266</v>
      </c>
      <c r="V16" s="372">
        <v>39.733143763329146</v>
      </c>
      <c r="W16" s="350"/>
      <c r="X16" s="368">
        <v>31968</v>
      </c>
      <c r="Y16" s="369">
        <v>42.292986889279902</v>
      </c>
      <c r="Z16" s="370">
        <v>22693</v>
      </c>
      <c r="AA16" s="371">
        <v>70.986611611611622</v>
      </c>
      <c r="AB16" s="370">
        <v>9275</v>
      </c>
      <c r="AC16" s="372">
        <f t="shared" si="0"/>
        <v>29.013388388388389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23597</v>
      </c>
      <c r="E17" s="375">
        <f t="shared" si="2"/>
        <v>14549</v>
      </c>
      <c r="F17" s="376">
        <f t="shared" si="3"/>
        <v>61.656142730008057</v>
      </c>
      <c r="G17" s="375">
        <f t="shared" si="4"/>
        <v>9048</v>
      </c>
      <c r="H17" s="367">
        <f t="shared" si="3"/>
        <v>38.34385726999195</v>
      </c>
      <c r="I17" s="350"/>
      <c r="J17" s="377">
        <v>6598</v>
      </c>
      <c r="K17" s="378">
        <v>27.961181506123662</v>
      </c>
      <c r="L17" s="375">
        <v>2796</v>
      </c>
      <c r="M17" s="376">
        <v>42.376477720521372</v>
      </c>
      <c r="N17" s="375">
        <v>3802</v>
      </c>
      <c r="O17" s="372">
        <v>57.623522279478635</v>
      </c>
      <c r="P17" s="350"/>
      <c r="Q17" s="377">
        <v>5025</v>
      </c>
      <c r="R17" s="378">
        <v>21.295079883035978</v>
      </c>
      <c r="S17" s="375">
        <v>2864</v>
      </c>
      <c r="T17" s="376">
        <v>56.995024875621894</v>
      </c>
      <c r="U17" s="375">
        <v>2161</v>
      </c>
      <c r="V17" s="372">
        <v>43.004975124378106</v>
      </c>
      <c r="W17" s="350"/>
      <c r="X17" s="377">
        <v>11974</v>
      </c>
      <c r="Y17" s="378">
        <v>50.74373861084036</v>
      </c>
      <c r="Z17" s="375">
        <v>8889</v>
      </c>
      <c r="AA17" s="376">
        <v>74.235844329380328</v>
      </c>
      <c r="AB17" s="375">
        <v>3085</v>
      </c>
      <c r="AC17" s="372">
        <f t="shared" si="0"/>
        <v>25.764155670619676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160569</v>
      </c>
      <c r="E18" s="365">
        <f t="shared" si="2"/>
        <v>100079</v>
      </c>
      <c r="F18" s="366">
        <f t="shared" si="3"/>
        <v>62.327722038500575</v>
      </c>
      <c r="G18" s="365">
        <f t="shared" si="4"/>
        <v>60490</v>
      </c>
      <c r="H18" s="367">
        <f t="shared" si="3"/>
        <v>37.672277961499418</v>
      </c>
      <c r="I18" s="350"/>
      <c r="J18" s="368">
        <v>32333</v>
      </c>
      <c r="K18" s="369">
        <v>20.136514520237405</v>
      </c>
      <c r="L18" s="370">
        <v>13687</v>
      </c>
      <c r="M18" s="371">
        <v>42.33136424086846</v>
      </c>
      <c r="N18" s="370">
        <v>18646</v>
      </c>
      <c r="O18" s="372">
        <v>57.66863575913154</v>
      </c>
      <c r="P18" s="350"/>
      <c r="Q18" s="368">
        <v>29383</v>
      </c>
      <c r="R18" s="369">
        <v>18.299298121056992</v>
      </c>
      <c r="S18" s="370">
        <v>16986</v>
      </c>
      <c r="T18" s="371">
        <v>57.808937140523433</v>
      </c>
      <c r="U18" s="370">
        <v>12397</v>
      </c>
      <c r="V18" s="372">
        <v>42.191062859476567</v>
      </c>
      <c r="W18" s="350"/>
      <c r="X18" s="368">
        <v>98853</v>
      </c>
      <c r="Y18" s="369">
        <v>61.564187358705603</v>
      </c>
      <c r="Z18" s="370">
        <v>69406</v>
      </c>
      <c r="AA18" s="371">
        <v>70.211323884960493</v>
      </c>
      <c r="AB18" s="370">
        <v>29447</v>
      </c>
      <c r="AC18" s="372">
        <f t="shared" si="0"/>
        <v>29.788676115039504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99090</v>
      </c>
      <c r="E19" s="365">
        <f t="shared" si="2"/>
        <v>61824</v>
      </c>
      <c r="F19" s="366">
        <f t="shared" si="3"/>
        <v>62.391765062064785</v>
      </c>
      <c r="G19" s="365">
        <f t="shared" si="4"/>
        <v>37266</v>
      </c>
      <c r="H19" s="367">
        <f t="shared" si="3"/>
        <v>37.608234937935208</v>
      </c>
      <c r="I19" s="350"/>
      <c r="J19" s="368">
        <v>23011</v>
      </c>
      <c r="K19" s="369">
        <v>23.22232314057927</v>
      </c>
      <c r="L19" s="370">
        <v>9715</v>
      </c>
      <c r="M19" s="371">
        <v>42.218938768415107</v>
      </c>
      <c r="N19" s="370">
        <v>13296</v>
      </c>
      <c r="O19" s="372">
        <v>57.781061231584893</v>
      </c>
      <c r="P19" s="350"/>
      <c r="Q19" s="368">
        <v>19628</v>
      </c>
      <c r="R19" s="369">
        <v>19.808255121606621</v>
      </c>
      <c r="S19" s="370">
        <v>12206</v>
      </c>
      <c r="T19" s="371">
        <v>62.186672101080084</v>
      </c>
      <c r="U19" s="370">
        <v>7422</v>
      </c>
      <c r="V19" s="372">
        <v>37.813327898919916</v>
      </c>
      <c r="W19" s="350"/>
      <c r="X19" s="368">
        <v>56451</v>
      </c>
      <c r="Y19" s="369">
        <v>56.969421737814109</v>
      </c>
      <c r="Z19" s="370">
        <v>39903</v>
      </c>
      <c r="AA19" s="371">
        <v>70.686081734601686</v>
      </c>
      <c r="AB19" s="370">
        <v>16548</v>
      </c>
      <c r="AC19" s="372">
        <f t="shared" si="0"/>
        <v>29.313918265398307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380731</v>
      </c>
      <c r="E20" s="365">
        <f t="shared" si="2"/>
        <v>237618</v>
      </c>
      <c r="F20" s="366">
        <f t="shared" si="3"/>
        <v>62.410993588649198</v>
      </c>
      <c r="G20" s="365">
        <f t="shared" si="4"/>
        <v>143113</v>
      </c>
      <c r="H20" s="367">
        <f t="shared" si="3"/>
        <v>37.589006411350795</v>
      </c>
      <c r="I20" s="350"/>
      <c r="J20" s="368">
        <v>95142</v>
      </c>
      <c r="K20" s="369">
        <v>24.989296905164014</v>
      </c>
      <c r="L20" s="370">
        <v>41788</v>
      </c>
      <c r="M20" s="371">
        <v>43.921717012465578</v>
      </c>
      <c r="N20" s="370">
        <v>53354</v>
      </c>
      <c r="O20" s="372">
        <v>56.078282987534422</v>
      </c>
      <c r="P20" s="350"/>
      <c r="Q20" s="368">
        <v>87641</v>
      </c>
      <c r="R20" s="369">
        <v>23.019139497440449</v>
      </c>
      <c r="S20" s="370">
        <v>54769</v>
      </c>
      <c r="T20" s="371">
        <v>62.492440752615785</v>
      </c>
      <c r="U20" s="370">
        <v>32872</v>
      </c>
      <c r="V20" s="372">
        <v>37.507559247384215</v>
      </c>
      <c r="W20" s="350"/>
      <c r="X20" s="368">
        <v>197948</v>
      </c>
      <c r="Y20" s="369">
        <v>51.99156359739554</v>
      </c>
      <c r="Z20" s="370">
        <v>141061</v>
      </c>
      <c r="AA20" s="371">
        <v>71.261644472285639</v>
      </c>
      <c r="AB20" s="370">
        <v>56887</v>
      </c>
      <c r="AC20" s="372">
        <f t="shared" si="0"/>
        <v>28.738355527714347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216542</v>
      </c>
      <c r="E21" s="365">
        <f t="shared" si="2"/>
        <v>133231</v>
      </c>
      <c r="F21" s="366">
        <f t="shared" si="3"/>
        <v>61.526632246862043</v>
      </c>
      <c r="G21" s="365">
        <f t="shared" si="4"/>
        <v>83311</v>
      </c>
      <c r="H21" s="367">
        <f t="shared" si="3"/>
        <v>38.473367753137957</v>
      </c>
      <c r="I21" s="350"/>
      <c r="J21" s="368">
        <v>57912</v>
      </c>
      <c r="K21" s="369">
        <v>26.744003472767407</v>
      </c>
      <c r="L21" s="370">
        <v>23558</v>
      </c>
      <c r="M21" s="371">
        <v>40.678961182483768</v>
      </c>
      <c r="N21" s="370">
        <v>34354</v>
      </c>
      <c r="O21" s="372">
        <v>59.321038817516239</v>
      </c>
      <c r="P21" s="350"/>
      <c r="Q21" s="368">
        <v>47582</v>
      </c>
      <c r="R21" s="369">
        <v>21.973566328933881</v>
      </c>
      <c r="S21" s="370">
        <v>29391</v>
      </c>
      <c r="T21" s="371">
        <v>61.769156403682068</v>
      </c>
      <c r="U21" s="370">
        <v>18191</v>
      </c>
      <c r="V21" s="372">
        <v>38.230843596317939</v>
      </c>
      <c r="W21" s="350"/>
      <c r="X21" s="368">
        <v>111048</v>
      </c>
      <c r="Y21" s="369">
        <v>51.282430198298712</v>
      </c>
      <c r="Z21" s="370">
        <v>80282</v>
      </c>
      <c r="AA21" s="371">
        <v>72.294863482458041</v>
      </c>
      <c r="AB21" s="370">
        <v>30766</v>
      </c>
      <c r="AC21" s="372">
        <f t="shared" si="0"/>
        <v>27.705136517541963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59493</v>
      </c>
      <c r="E22" s="365">
        <f t="shared" si="2"/>
        <v>37564</v>
      </c>
      <c r="F22" s="366">
        <f t="shared" si="3"/>
        <v>63.140201368228198</v>
      </c>
      <c r="G22" s="365">
        <f t="shared" si="4"/>
        <v>21929</v>
      </c>
      <c r="H22" s="367">
        <f t="shared" si="3"/>
        <v>36.85979863177181</v>
      </c>
      <c r="I22" s="350"/>
      <c r="J22" s="368">
        <v>13762</v>
      </c>
      <c r="K22" s="369">
        <v>23.132133192140252</v>
      </c>
      <c r="L22" s="370">
        <v>6040</v>
      </c>
      <c r="M22" s="371">
        <v>43.888969626507773</v>
      </c>
      <c r="N22" s="370">
        <v>7722</v>
      </c>
      <c r="O22" s="372">
        <v>56.11103037349222</v>
      </c>
      <c r="P22" s="350"/>
      <c r="Q22" s="368">
        <v>13015</v>
      </c>
      <c r="R22" s="369">
        <v>21.876523288454102</v>
      </c>
      <c r="S22" s="370">
        <v>8190</v>
      </c>
      <c r="T22" s="371">
        <v>62.927391471379181</v>
      </c>
      <c r="U22" s="370">
        <v>4825</v>
      </c>
      <c r="V22" s="372">
        <v>37.072608528620819</v>
      </c>
      <c r="W22" s="350"/>
      <c r="X22" s="368">
        <v>32716</v>
      </c>
      <c r="Y22" s="369">
        <v>54.991343519405646</v>
      </c>
      <c r="Z22" s="370">
        <v>23334</v>
      </c>
      <c r="AA22" s="371">
        <v>71.322900110037907</v>
      </c>
      <c r="AB22" s="370">
        <v>9382</v>
      </c>
      <c r="AC22" s="372">
        <f t="shared" si="0"/>
        <v>28.677099889962101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85172</v>
      </c>
      <c r="E23" s="365">
        <f t="shared" si="2"/>
        <v>52766</v>
      </c>
      <c r="F23" s="366">
        <f t="shared" si="3"/>
        <v>61.952284788428123</v>
      </c>
      <c r="G23" s="365">
        <f t="shared" si="4"/>
        <v>32406</v>
      </c>
      <c r="H23" s="367">
        <f t="shared" si="3"/>
        <v>38.047715211571884</v>
      </c>
      <c r="I23" s="350"/>
      <c r="J23" s="368">
        <v>25074</v>
      </c>
      <c r="K23" s="369">
        <v>29.439252336448597</v>
      </c>
      <c r="L23" s="370">
        <v>9819</v>
      </c>
      <c r="M23" s="371">
        <v>39.160086145010773</v>
      </c>
      <c r="N23" s="370">
        <v>15255</v>
      </c>
      <c r="O23" s="372">
        <v>60.839913854989234</v>
      </c>
      <c r="P23" s="350"/>
      <c r="Q23" s="368">
        <v>14942</v>
      </c>
      <c r="R23" s="369">
        <v>17.543324097121118</v>
      </c>
      <c r="S23" s="370">
        <v>8721</v>
      </c>
      <c r="T23" s="371">
        <v>58.365680631776208</v>
      </c>
      <c r="U23" s="370">
        <v>6221</v>
      </c>
      <c r="V23" s="372">
        <v>41.6343193682238</v>
      </c>
      <c r="W23" s="350"/>
      <c r="X23" s="368">
        <v>45156</v>
      </c>
      <c r="Y23" s="369">
        <v>53.017423566430274</v>
      </c>
      <c r="Z23" s="370">
        <v>34226</v>
      </c>
      <c r="AA23" s="371">
        <v>75.7950217025423</v>
      </c>
      <c r="AB23" s="370">
        <v>10930</v>
      </c>
      <c r="AC23" s="372">
        <f t="shared" si="0"/>
        <v>24.204978297457703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257624</v>
      </c>
      <c r="E24" s="365">
        <f t="shared" si="2"/>
        <v>169435</v>
      </c>
      <c r="F24" s="366">
        <f t="shared" si="3"/>
        <v>65.7683290376673</v>
      </c>
      <c r="G24" s="365">
        <f t="shared" si="4"/>
        <v>88189</v>
      </c>
      <c r="H24" s="367">
        <f t="shared" si="3"/>
        <v>34.2316709623327</v>
      </c>
      <c r="I24" s="350"/>
      <c r="J24" s="368">
        <v>60412</v>
      </c>
      <c r="K24" s="369">
        <v>23.449678601372543</v>
      </c>
      <c r="L24" s="370">
        <v>28245</v>
      </c>
      <c r="M24" s="371">
        <v>46.753956167648816</v>
      </c>
      <c r="N24" s="370">
        <v>32167</v>
      </c>
      <c r="O24" s="372">
        <v>53.246043832351184</v>
      </c>
      <c r="P24" s="350"/>
      <c r="Q24" s="368">
        <v>50189</v>
      </c>
      <c r="R24" s="369">
        <v>19.481492407539669</v>
      </c>
      <c r="S24" s="370">
        <v>32883</v>
      </c>
      <c r="T24" s="371">
        <v>65.518340672258859</v>
      </c>
      <c r="U24" s="370">
        <v>17306</v>
      </c>
      <c r="V24" s="372">
        <v>34.481659327741134</v>
      </c>
      <c r="W24" s="350"/>
      <c r="X24" s="368">
        <v>147023</v>
      </c>
      <c r="Y24" s="369">
        <v>57.068828991087784</v>
      </c>
      <c r="Z24" s="370">
        <v>108307</v>
      </c>
      <c r="AA24" s="371">
        <v>73.666705209389008</v>
      </c>
      <c r="AB24" s="370">
        <v>38716</v>
      </c>
      <c r="AC24" s="372">
        <f t="shared" si="0"/>
        <v>26.333294790610996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67041</v>
      </c>
      <c r="E25" s="365">
        <f t="shared" si="2"/>
        <v>38281</v>
      </c>
      <c r="F25" s="366">
        <f t="shared" si="3"/>
        <v>57.100878566847157</v>
      </c>
      <c r="G25" s="365">
        <f t="shared" si="4"/>
        <v>28760</v>
      </c>
      <c r="H25" s="367">
        <f t="shared" si="3"/>
        <v>42.89912143315285</v>
      </c>
      <c r="I25" s="350"/>
      <c r="J25" s="368">
        <v>22996</v>
      </c>
      <c r="K25" s="369">
        <v>34.301397652182992</v>
      </c>
      <c r="L25" s="370">
        <v>8740</v>
      </c>
      <c r="M25" s="371">
        <v>38.006609845190468</v>
      </c>
      <c r="N25" s="370">
        <v>14256</v>
      </c>
      <c r="O25" s="372">
        <v>61.993390154809532</v>
      </c>
      <c r="P25" s="350"/>
      <c r="Q25" s="368">
        <v>15775</v>
      </c>
      <c r="R25" s="369">
        <v>23.530376933518298</v>
      </c>
      <c r="S25" s="370">
        <v>9838</v>
      </c>
      <c r="T25" s="371">
        <v>62.364500792393031</v>
      </c>
      <c r="U25" s="370">
        <v>5937</v>
      </c>
      <c r="V25" s="372">
        <v>37.635499207606969</v>
      </c>
      <c r="W25" s="350"/>
      <c r="X25" s="368">
        <v>28270</v>
      </c>
      <c r="Y25" s="369">
        <v>42.168225414298711</v>
      </c>
      <c r="Z25" s="370">
        <v>19703</v>
      </c>
      <c r="AA25" s="371">
        <v>69.695790590732216</v>
      </c>
      <c r="AB25" s="370">
        <v>8567</v>
      </c>
      <c r="AC25" s="372">
        <f t="shared" si="0"/>
        <v>30.304209409267774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21196</v>
      </c>
      <c r="E26" s="380">
        <f t="shared" si="2"/>
        <v>13272</v>
      </c>
      <c r="F26" s="381">
        <f t="shared" si="3"/>
        <v>62.615587846763546</v>
      </c>
      <c r="G26" s="380">
        <f t="shared" si="4"/>
        <v>7924</v>
      </c>
      <c r="H26" s="367">
        <f t="shared" si="3"/>
        <v>37.384412153236454</v>
      </c>
      <c r="I26" s="350"/>
      <c r="J26" s="377">
        <v>5145</v>
      </c>
      <c r="K26" s="378">
        <v>24.27344782034346</v>
      </c>
      <c r="L26" s="375">
        <v>2260</v>
      </c>
      <c r="M26" s="376">
        <v>43.926141885325556</v>
      </c>
      <c r="N26" s="375">
        <v>2885</v>
      </c>
      <c r="O26" s="372">
        <v>56.073858114674444</v>
      </c>
      <c r="P26" s="350"/>
      <c r="Q26" s="377">
        <v>3884</v>
      </c>
      <c r="R26" s="378">
        <v>18.324212115493491</v>
      </c>
      <c r="S26" s="375">
        <v>2153</v>
      </c>
      <c r="T26" s="376">
        <v>55.432543769309994</v>
      </c>
      <c r="U26" s="375">
        <v>1731</v>
      </c>
      <c r="V26" s="372">
        <v>44.567456230690013</v>
      </c>
      <c r="W26" s="350"/>
      <c r="X26" s="377">
        <v>12167</v>
      </c>
      <c r="Y26" s="378">
        <v>57.402340064163049</v>
      </c>
      <c r="Z26" s="375">
        <v>8859</v>
      </c>
      <c r="AA26" s="376">
        <v>72.811703788937294</v>
      </c>
      <c r="AB26" s="375">
        <v>3308</v>
      </c>
      <c r="AC26" s="372">
        <f t="shared" si="0"/>
        <v>27.188296211062713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117632</v>
      </c>
      <c r="E27" s="380">
        <f t="shared" si="2"/>
        <v>71250</v>
      </c>
      <c r="F27" s="381">
        <f t="shared" si="3"/>
        <v>60.570252992383026</v>
      </c>
      <c r="G27" s="380">
        <f t="shared" si="4"/>
        <v>46382</v>
      </c>
      <c r="H27" s="367">
        <f t="shared" si="3"/>
        <v>39.429747007616974</v>
      </c>
      <c r="I27" s="350"/>
      <c r="J27" s="377">
        <v>30906</v>
      </c>
      <c r="K27" s="378">
        <v>26.273463003264418</v>
      </c>
      <c r="L27" s="375">
        <v>12701</v>
      </c>
      <c r="M27" s="376">
        <v>41.095580146249922</v>
      </c>
      <c r="N27" s="375">
        <v>18205</v>
      </c>
      <c r="O27" s="372">
        <v>58.904419853750078</v>
      </c>
      <c r="P27" s="350"/>
      <c r="Q27" s="377">
        <v>23727</v>
      </c>
      <c r="R27" s="378">
        <v>20.170531828073994</v>
      </c>
      <c r="S27" s="375">
        <v>13528</v>
      </c>
      <c r="T27" s="376">
        <v>57.015214734268973</v>
      </c>
      <c r="U27" s="375">
        <v>10199</v>
      </c>
      <c r="V27" s="372">
        <v>42.984785265731027</v>
      </c>
      <c r="W27" s="350"/>
      <c r="X27" s="377">
        <v>62999</v>
      </c>
      <c r="Y27" s="378">
        <v>53.556005168661592</v>
      </c>
      <c r="Z27" s="375">
        <v>45021</v>
      </c>
      <c r="AA27" s="376">
        <v>71.463039095858662</v>
      </c>
      <c r="AB27" s="375">
        <v>17978</v>
      </c>
      <c r="AC27" s="372">
        <f t="shared" si="0"/>
        <v>28.536960904141335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14780</v>
      </c>
      <c r="E28" s="380">
        <f t="shared" si="2"/>
        <v>9169</v>
      </c>
      <c r="F28" s="381">
        <f t="shared" si="3"/>
        <v>62.036535859269279</v>
      </c>
      <c r="G28" s="380">
        <f t="shared" si="4"/>
        <v>5611</v>
      </c>
      <c r="H28" s="382">
        <f t="shared" si="3"/>
        <v>37.963464140730721</v>
      </c>
      <c r="I28" s="350"/>
      <c r="J28" s="377">
        <v>3415</v>
      </c>
      <c r="K28" s="378">
        <v>23.10554803788904</v>
      </c>
      <c r="L28" s="375">
        <v>1414</v>
      </c>
      <c r="M28" s="376">
        <v>41.405563689604683</v>
      </c>
      <c r="N28" s="375">
        <v>2001</v>
      </c>
      <c r="O28" s="383">
        <v>58.594436310395317</v>
      </c>
      <c r="P28" s="350"/>
      <c r="Q28" s="377">
        <v>2789</v>
      </c>
      <c r="R28" s="378">
        <v>18.870094722598104</v>
      </c>
      <c r="S28" s="375">
        <v>1638</v>
      </c>
      <c r="T28" s="376">
        <v>58.730727859447832</v>
      </c>
      <c r="U28" s="375">
        <v>1151</v>
      </c>
      <c r="V28" s="383">
        <v>41.269272140552168</v>
      </c>
      <c r="W28" s="350"/>
      <c r="X28" s="377">
        <v>8576</v>
      </c>
      <c r="Y28" s="378">
        <v>58.02435723951286</v>
      </c>
      <c r="Z28" s="375">
        <v>6117</v>
      </c>
      <c r="AA28" s="376">
        <v>71.326958955223887</v>
      </c>
      <c r="AB28" s="375">
        <v>2459</v>
      </c>
      <c r="AC28" s="383">
        <f t="shared" si="0"/>
        <v>28.67304104477612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5608</v>
      </c>
      <c r="E29" s="386">
        <f t="shared" si="2"/>
        <v>3086</v>
      </c>
      <c r="F29" s="387">
        <f t="shared" si="3"/>
        <v>55.028530670470758</v>
      </c>
      <c r="G29" s="386">
        <f t="shared" si="4"/>
        <v>2522</v>
      </c>
      <c r="H29" s="388">
        <f t="shared" si="3"/>
        <v>44.971469329529242</v>
      </c>
      <c r="I29" s="350"/>
      <c r="J29" s="389">
        <v>2984</v>
      </c>
      <c r="K29" s="390">
        <v>53.209700427960058</v>
      </c>
      <c r="L29" s="391">
        <v>1162</v>
      </c>
      <c r="M29" s="392">
        <v>38.941018766756031</v>
      </c>
      <c r="N29" s="391">
        <v>1822</v>
      </c>
      <c r="O29" s="393">
        <v>61.058981233243969</v>
      </c>
      <c r="P29" s="350"/>
      <c r="Q29" s="389">
        <v>1025</v>
      </c>
      <c r="R29" s="390">
        <v>18.277460770328101</v>
      </c>
      <c r="S29" s="391">
        <v>708</v>
      </c>
      <c r="T29" s="392">
        <v>69.073170731707307</v>
      </c>
      <c r="U29" s="391">
        <v>317</v>
      </c>
      <c r="V29" s="393">
        <v>30.926829268292682</v>
      </c>
      <c r="W29" s="350"/>
      <c r="X29" s="389">
        <v>1599</v>
      </c>
      <c r="Y29" s="390">
        <v>28.512838801711844</v>
      </c>
      <c r="Z29" s="391">
        <v>1216</v>
      </c>
      <c r="AA29" s="392">
        <v>76.0475297060663</v>
      </c>
      <c r="AB29" s="391">
        <v>383</v>
      </c>
      <c r="AC29" s="393">
        <f t="shared" si="0"/>
        <v>23.952470293933708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2161156</v>
      </c>
      <c r="E31" s="1234">
        <f>L31+S31+Z31</f>
        <v>1345413</v>
      </c>
      <c r="F31" s="1235">
        <f>E31/$D31*100</f>
        <v>62.254321298416215</v>
      </c>
      <c r="G31" s="1234">
        <f>N31+U31+AB31</f>
        <v>815743</v>
      </c>
      <c r="H31" s="1236">
        <f>G31/$D31*100</f>
        <v>37.745678701583785</v>
      </c>
      <c r="I31" s="320"/>
      <c r="J31" s="1237">
        <f>SUM(J12:J29)</f>
        <v>560163</v>
      </c>
      <c r="K31" s="1238">
        <f>J31/$D31*100</f>
        <v>25.919600436062922</v>
      </c>
      <c r="L31" s="1234">
        <f>SUM(L12:L29)</f>
        <v>238034</v>
      </c>
      <c r="M31" s="1235">
        <f>L31/$J31*100</f>
        <v>42.493702725813733</v>
      </c>
      <c r="N31" s="1234">
        <f>SUM(N12:N29)</f>
        <v>322129</v>
      </c>
      <c r="O31" s="1239">
        <f>N31/$J31*100</f>
        <v>57.506297274186267</v>
      </c>
      <c r="P31" s="320"/>
      <c r="Q31" s="1237">
        <f>SUM(Q12:Q29)</f>
        <v>469378</v>
      </c>
      <c r="R31" s="1238">
        <f>Q31/$D31*100</f>
        <v>21.718839361897057</v>
      </c>
      <c r="S31" s="1234">
        <f>SUM(S12:S29)</f>
        <v>293057</v>
      </c>
      <c r="T31" s="1235">
        <f>S31/$Q31*100</f>
        <v>62.435180174614068</v>
      </c>
      <c r="U31" s="1234">
        <f>SUM(U12:U29)</f>
        <v>176321</v>
      </c>
      <c r="V31" s="1239">
        <f>U31/$Q31*100</f>
        <v>37.564819825385939</v>
      </c>
      <c r="W31" s="320"/>
      <c r="X31" s="1237">
        <f>SUM(X12:X29)</f>
        <v>1131615</v>
      </c>
      <c r="Y31" s="1238">
        <f>X31/$D31*100</f>
        <v>52.36156020204001</v>
      </c>
      <c r="Z31" s="1234">
        <f>SUM(Z12:Z29)</f>
        <v>814322</v>
      </c>
      <c r="AA31" s="1235">
        <f>Z31/$X31*100</f>
        <v>71.961046822461711</v>
      </c>
      <c r="AB31" s="1234">
        <f>SUM(AB12:AB29)</f>
        <v>317293</v>
      </c>
      <c r="AC31" s="1239">
        <f>AB31/$X31*100</f>
        <v>28.038953177538296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30" s="396" customFormat="1" ht="5.25" customHeight="1" x14ac:dyDescent="0.25">
      <c r="B33" s="397" t="s">
        <v>47</v>
      </c>
      <c r="C33" s="398"/>
      <c r="I33" s="398"/>
    </row>
    <row r="34" spans="2:30" s="396" customFormat="1" ht="13.5" customHeight="1" x14ac:dyDescent="0.25">
      <c r="B34" s="1427"/>
      <c r="C34" s="1427"/>
      <c r="D34" s="1427"/>
      <c r="E34" s="1427"/>
      <c r="F34" s="1427"/>
      <c r="G34" s="1427"/>
      <c r="H34" s="1427"/>
      <c r="I34" s="1427"/>
      <c r="J34" s="1427"/>
      <c r="K34" s="1427"/>
      <c r="L34" s="1427"/>
      <c r="M34" s="1427"/>
      <c r="N34" s="1427"/>
      <c r="O34" s="1427"/>
    </row>
    <row r="35" spans="2:30" s="596" customFormat="1" ht="29.25" customHeight="1" x14ac:dyDescent="0.25">
      <c r="B35" s="1427"/>
      <c r="C35" s="1427"/>
      <c r="D35" s="1427"/>
      <c r="E35" s="1427"/>
      <c r="F35" s="1427"/>
      <c r="G35" s="1427"/>
      <c r="H35" s="1427"/>
      <c r="I35" s="1427"/>
      <c r="J35" s="1427"/>
      <c r="K35" s="1427"/>
      <c r="L35" s="1427"/>
      <c r="M35" s="1427"/>
      <c r="N35" s="396"/>
      <c r="O35" s="396"/>
      <c r="P35" s="396"/>
      <c r="Q35" s="396"/>
      <c r="R35" s="396"/>
      <c r="S35" s="396"/>
      <c r="T35" s="396"/>
      <c r="U35" s="396"/>
      <c r="V35" s="396"/>
      <c r="W35" s="396"/>
      <c r="X35" s="396"/>
      <c r="Y35" s="396"/>
      <c r="Z35" s="396"/>
      <c r="AA35" s="396"/>
      <c r="AB35" s="396"/>
      <c r="AC35" s="396"/>
      <c r="AD35" s="396"/>
    </row>
    <row r="36" spans="2:30" s="596" customFormat="1" ht="4.5" customHeight="1" x14ac:dyDescent="0.25">
      <c r="B36" s="1426"/>
      <c r="C36" s="1426"/>
      <c r="D36" s="1426"/>
      <c r="E36" s="1330"/>
      <c r="F36" s="1330"/>
      <c r="G36" s="1330"/>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row>
    <row r="37" spans="2:30"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30"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30" s="596" customFormat="1" x14ac:dyDescent="0.25">
      <c r="J39" s="1348"/>
      <c r="K39" s="1348"/>
      <c r="L39" s="1348"/>
      <c r="M39" s="1348"/>
      <c r="N39" s="1348"/>
      <c r="O39" s="1348"/>
      <c r="P39" s="1348"/>
      <c r="Q39" s="1348"/>
      <c r="R39" s="1348"/>
      <c r="S39" s="1348"/>
      <c r="T39" s="1348"/>
      <c r="U39" s="1348"/>
      <c r="V39" s="1348"/>
      <c r="W39" s="1348"/>
      <c r="X39" s="1348"/>
      <c r="Y39" s="1348"/>
      <c r="Z39" s="1348"/>
      <c r="AA39" s="1348"/>
      <c r="AB39" s="1348"/>
      <c r="AC39" s="1348"/>
    </row>
    <row r="40" spans="2:30" s="396" customFormat="1" x14ac:dyDescent="0.25"/>
    <row r="41" spans="2:30" s="329" customFormat="1" x14ac:dyDescent="0.25"/>
    <row r="42" spans="2:30" s="329" customFormat="1" x14ac:dyDescent="0.25"/>
    <row r="43" spans="2:30" s="396" customFormat="1" x14ac:dyDescent="0.25"/>
    <row r="44" spans="2:30" s="396" customFormat="1" x14ac:dyDescent="0.25"/>
    <row r="45" spans="2:30" s="396" customFormat="1" x14ac:dyDescent="0.25"/>
    <row r="46" spans="2:30"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6" orientation="landscape" horizontalDpi="300" verticalDpi="300"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92"/>
      <c r="C2" s="1392"/>
    </row>
    <row r="3" spans="1:38" s="345" customFormat="1" ht="4.5" customHeight="1" x14ac:dyDescent="0.25">
      <c r="B3" s="1393"/>
      <c r="C3" s="1393"/>
    </row>
    <row r="4" spans="1:38" s="492" customFormat="1" ht="17.25" customHeight="1" x14ac:dyDescent="0.25">
      <c r="A4" s="1419" t="s">
        <v>395</v>
      </c>
      <c r="B4" s="1419"/>
      <c r="C4" s="1419"/>
      <c r="D4" s="1419"/>
      <c r="E4" s="1419"/>
      <c r="F4" s="1419"/>
      <c r="G4" s="1419"/>
      <c r="H4" s="1419"/>
      <c r="I4" s="1419"/>
      <c r="J4" s="1419"/>
      <c r="K4" s="1419"/>
      <c r="L4" s="1419"/>
      <c r="M4" s="1419"/>
      <c r="N4" s="1419"/>
    </row>
    <row r="5" spans="1:38" s="492" customFormat="1" ht="17.25" customHeight="1" x14ac:dyDescent="0.25">
      <c r="B5" s="1420" t="str">
        <f>porsaad!$B$6</f>
        <v>Situación a 30 de noviembre de 2024</v>
      </c>
      <c r="C5" s="1420"/>
      <c r="D5" s="1420"/>
      <c r="E5" s="1420"/>
      <c r="F5" s="1420"/>
      <c r="G5" s="1420"/>
      <c r="H5" s="1420"/>
      <c r="I5" s="1420"/>
      <c r="J5" s="1420"/>
      <c r="K5" s="1420"/>
      <c r="L5" s="1420"/>
      <c r="M5" s="1420"/>
      <c r="N5" s="1420"/>
    </row>
    <row r="6" spans="1:38" s="492" customFormat="1" ht="6" customHeight="1" x14ac:dyDescent="0.25"/>
    <row r="7" spans="1:38" s="437" customFormat="1" ht="12.75" customHeight="1" x14ac:dyDescent="0.25">
      <c r="A7" s="488"/>
      <c r="B7" s="1396" t="s">
        <v>12</v>
      </c>
      <c r="D7" s="1399" t="s">
        <v>29</v>
      </c>
      <c r="E7" s="1400"/>
      <c r="F7" s="489"/>
      <c r="G7" s="1430"/>
      <c r="H7" s="1430"/>
      <c r="I7" s="489"/>
      <c r="J7" s="1430"/>
      <c r="K7" s="1430"/>
      <c r="L7" s="489"/>
      <c r="M7" s="1430"/>
      <c r="N7" s="1431"/>
      <c r="O7" s="488"/>
      <c r="P7" s="488"/>
      <c r="W7" s="490"/>
    </row>
    <row r="8" spans="1:38" s="437" customFormat="1" ht="33.75" customHeight="1" x14ac:dyDescent="0.25">
      <c r="A8" s="488"/>
      <c r="B8" s="1397"/>
      <c r="D8" s="1428"/>
      <c r="E8" s="1429"/>
      <c r="F8" s="491"/>
      <c r="G8" s="1405" t="s">
        <v>219</v>
      </c>
      <c r="H8" s="1407"/>
      <c r="J8" s="1405" t="s">
        <v>173</v>
      </c>
      <c r="K8" s="1407"/>
      <c r="M8" s="1405" t="s">
        <v>174</v>
      </c>
      <c r="N8" s="1407"/>
      <c r="O8" s="488"/>
      <c r="P8" s="488"/>
      <c r="W8" s="490"/>
    </row>
    <row r="9" spans="1:38" s="437" customFormat="1" ht="6" customHeight="1" x14ac:dyDescent="0.25">
      <c r="A9" s="488"/>
      <c r="B9" s="1397"/>
      <c r="D9" s="1432" t="s">
        <v>9</v>
      </c>
      <c r="E9" s="1439" t="s">
        <v>218</v>
      </c>
      <c r="G9" s="1434" t="s">
        <v>9</v>
      </c>
      <c r="H9" s="1436" t="s">
        <v>218</v>
      </c>
      <c r="J9" s="1434" t="s">
        <v>9</v>
      </c>
      <c r="K9" s="1436" t="s">
        <v>218</v>
      </c>
      <c r="M9" s="1434" t="s">
        <v>9</v>
      </c>
      <c r="N9" s="1436" t="s">
        <v>218</v>
      </c>
      <c r="O9" s="488"/>
      <c r="P9" s="488"/>
      <c r="W9" s="490"/>
    </row>
    <row r="10" spans="1:38" s="437" customFormat="1" ht="27.75" customHeight="1" x14ac:dyDescent="0.25">
      <c r="A10" s="488"/>
      <c r="B10" s="1398"/>
      <c r="D10" s="1433"/>
      <c r="E10" s="1440"/>
      <c r="F10" s="493"/>
      <c r="G10" s="1435"/>
      <c r="H10" s="1437"/>
      <c r="I10" s="494"/>
      <c r="J10" s="1435"/>
      <c r="K10" s="1437"/>
      <c r="L10" s="494"/>
      <c r="M10" s="1435"/>
      <c r="N10" s="1437"/>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421232</v>
      </c>
      <c r="E12" s="498">
        <f>D12/'20pobl'!D12*100</f>
        <v>4.9070921082782011</v>
      </c>
      <c r="F12" s="350"/>
      <c r="G12" s="355">
        <v>119928</v>
      </c>
      <c r="H12" s="498">
        <v>1.7093239883599267</v>
      </c>
      <c r="I12" s="350"/>
      <c r="J12" s="355">
        <v>102380</v>
      </c>
      <c r="K12" s="498">
        <v>8.9340643709896845</v>
      </c>
      <c r="L12" s="350"/>
      <c r="M12" s="355">
        <v>198924</v>
      </c>
      <c r="N12" s="498">
        <f>M12/'20pobl'!X12*100</f>
        <v>47.128449213317566</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57826</v>
      </c>
      <c r="E13" s="500">
        <f>D13/'20pobl'!D13*100</f>
        <v>4.3112259923103826</v>
      </c>
      <c r="F13" s="350"/>
      <c r="G13" s="368">
        <v>11008</v>
      </c>
      <c r="H13" s="501">
        <v>1.0541648032682174</v>
      </c>
      <c r="I13" s="350"/>
      <c r="J13" s="368">
        <v>11444</v>
      </c>
      <c r="K13" s="501">
        <v>5.6937306274347863</v>
      </c>
      <c r="L13" s="350"/>
      <c r="M13" s="368">
        <v>35374</v>
      </c>
      <c r="N13" s="501">
        <f>M13/'20pobl'!X13*100</f>
        <v>36.826051198767402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51212</v>
      </c>
      <c r="E14" s="500">
        <f>D14/'20pobl'!D14*100</f>
        <v>5.0903524640677498</v>
      </c>
      <c r="F14" s="350"/>
      <c r="G14" s="368">
        <v>10890</v>
      </c>
      <c r="H14" s="501">
        <v>1.4940833476247644</v>
      </c>
      <c r="I14" s="350"/>
      <c r="J14" s="368">
        <v>11760</v>
      </c>
      <c r="K14" s="501">
        <v>6.0840593506197873</v>
      </c>
      <c r="L14" s="350"/>
      <c r="M14" s="368">
        <v>28562</v>
      </c>
      <c r="N14" s="501">
        <f>M14/'20pobl'!X14*100</f>
        <v>34.045748751385695</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46224</v>
      </c>
      <c r="E15" s="500">
        <f>D15/'20pobl'!D15*100</f>
        <v>3.8204620854843268</v>
      </c>
      <c r="F15" s="350"/>
      <c r="G15" s="368">
        <v>13315</v>
      </c>
      <c r="H15" s="501">
        <v>1.3178992794362183</v>
      </c>
      <c r="I15" s="350"/>
      <c r="J15" s="368">
        <v>10902</v>
      </c>
      <c r="K15" s="501">
        <v>7.4145107320656169</v>
      </c>
      <c r="L15" s="350"/>
      <c r="M15" s="368">
        <v>22007</v>
      </c>
      <c r="N15" s="501">
        <f>M15/'20pobl'!X15*100</f>
        <v>41.878211227402474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75587</v>
      </c>
      <c r="E16" s="500">
        <f>D16/'20pobl'!D16*100</f>
        <v>3.4155650026931572</v>
      </c>
      <c r="F16" s="350"/>
      <c r="G16" s="368">
        <v>25332</v>
      </c>
      <c r="H16" s="501">
        <v>1.3869384041010278</v>
      </c>
      <c r="I16" s="350"/>
      <c r="J16" s="368">
        <v>18287</v>
      </c>
      <c r="K16" s="501">
        <v>6.3458408664239876</v>
      </c>
      <c r="L16" s="350"/>
      <c r="M16" s="368">
        <v>31968</v>
      </c>
      <c r="N16" s="501">
        <f>M16/'20pobl'!X16*100</f>
        <v>32.496391322910526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23597</v>
      </c>
      <c r="E17" s="502">
        <f>D17/'20pobl'!D17*100</f>
        <v>4.010455703474074</v>
      </c>
      <c r="F17" s="350"/>
      <c r="G17" s="377">
        <v>6598</v>
      </c>
      <c r="H17" s="502">
        <v>1.4655252835318315</v>
      </c>
      <c r="I17" s="350"/>
      <c r="J17" s="377">
        <v>5025</v>
      </c>
      <c r="K17" s="502">
        <v>5.1541104672034459</v>
      </c>
      <c r="L17" s="350"/>
      <c r="M17" s="377">
        <v>11974</v>
      </c>
      <c r="N17" s="502">
        <f>M17/'20pobl'!X17*100</f>
        <v>29.436058803284332</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160569</v>
      </c>
      <c r="E18" s="500">
        <f>D18/'20pobl'!D18*100</f>
        <v>6.7361160345898803</v>
      </c>
      <c r="F18" s="350"/>
      <c r="G18" s="368">
        <v>32333</v>
      </c>
      <c r="H18" s="501">
        <v>1.8448938043452834</v>
      </c>
      <c r="I18" s="350"/>
      <c r="J18" s="368">
        <v>29383</v>
      </c>
      <c r="K18" s="501">
        <v>7.1017858998745593</v>
      </c>
      <c r="L18" s="350"/>
      <c r="M18" s="368">
        <v>98853</v>
      </c>
      <c r="N18" s="501">
        <f>M18/'20pobl'!X18*100</f>
        <v>45.471606982681294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99090</v>
      </c>
      <c r="E19" s="500">
        <f>D19/'20pobl'!D19*100</f>
        <v>4.7546022572964839</v>
      </c>
      <c r="F19" s="350"/>
      <c r="G19" s="368">
        <v>23011</v>
      </c>
      <c r="H19" s="501">
        <v>1.3699877950763553</v>
      </c>
      <c r="I19" s="350"/>
      <c r="J19" s="368">
        <v>19628</v>
      </c>
      <c r="K19" s="501">
        <v>7.1784368942690993</v>
      </c>
      <c r="L19" s="350"/>
      <c r="M19" s="368">
        <v>56451</v>
      </c>
      <c r="N19" s="501">
        <f>M19/'20pobl'!X19*100</f>
        <v>43.090392806436348</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380731</v>
      </c>
      <c r="E20" s="500">
        <f>D20/'20pobl'!D20*100</f>
        <v>4.8181825199637105</v>
      </c>
      <c r="F20" s="350"/>
      <c r="G20" s="368">
        <v>95142</v>
      </c>
      <c r="H20" s="501">
        <v>1.4929389739108356</v>
      </c>
      <c r="I20" s="350"/>
      <c r="J20" s="368">
        <v>87641</v>
      </c>
      <c r="K20" s="501">
        <v>8.1437271529431001</v>
      </c>
      <c r="L20" s="350"/>
      <c r="M20" s="368">
        <v>197948</v>
      </c>
      <c r="N20" s="501">
        <f>M20/'20pobl'!X20*100</f>
        <v>43.698480747749379</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216542</v>
      </c>
      <c r="E21" s="500">
        <f>D21/'20pobl'!D21*100</f>
        <v>4.1513402010469314</v>
      </c>
      <c r="F21" s="350"/>
      <c r="G21" s="368">
        <v>57912</v>
      </c>
      <c r="H21" s="501">
        <v>1.3892230622734734</v>
      </c>
      <c r="I21" s="350"/>
      <c r="J21" s="368">
        <v>47582</v>
      </c>
      <c r="K21" s="501">
        <v>6.2999486280512027</v>
      </c>
      <c r="L21" s="350"/>
      <c r="M21" s="368">
        <v>111048</v>
      </c>
      <c r="N21" s="501">
        <f>M21/'20pobl'!X21*100</f>
        <v>37.996564679153352</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59493</v>
      </c>
      <c r="E22" s="500">
        <f>D22/'20pobl'!D22*100</f>
        <v>5.6428589043408657</v>
      </c>
      <c r="F22" s="350"/>
      <c r="G22" s="368">
        <v>13762</v>
      </c>
      <c r="H22" s="501">
        <v>1.6700665866542723</v>
      </c>
      <c r="I22" s="350"/>
      <c r="J22" s="368">
        <v>13015</v>
      </c>
      <c r="K22" s="501">
        <v>8.2788407714620114</v>
      </c>
      <c r="L22" s="350"/>
      <c r="M22" s="368">
        <v>32716</v>
      </c>
      <c r="N22" s="501">
        <f>M22/'20pobl'!X22*100</f>
        <v>44.780246102465135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85172</v>
      </c>
      <c r="E23" s="500">
        <f>D23/'20pobl'!D23*100</f>
        <v>3.1551916260654123</v>
      </c>
      <c r="F23" s="350"/>
      <c r="G23" s="368">
        <v>25074</v>
      </c>
      <c r="H23" s="501">
        <v>1.2603660761768996</v>
      </c>
      <c r="I23" s="350"/>
      <c r="J23" s="368">
        <v>14942</v>
      </c>
      <c r="K23" s="501">
        <v>3.1579436803083971</v>
      </c>
      <c r="L23" s="350"/>
      <c r="M23" s="368">
        <v>45156</v>
      </c>
      <c r="N23" s="501">
        <f>M23/'20pobl'!X23*100</f>
        <v>19.065553144237182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257624</v>
      </c>
      <c r="E24" s="500">
        <f>D24/'20pobl'!D24*100</f>
        <v>3.7489469801887485</v>
      </c>
      <c r="F24" s="350"/>
      <c r="G24" s="368">
        <v>60412</v>
      </c>
      <c r="H24" s="501">
        <v>1.0777531882401947</v>
      </c>
      <c r="I24" s="350"/>
      <c r="J24" s="368">
        <v>50189</v>
      </c>
      <c r="K24" s="501">
        <v>5.6342123283826711</v>
      </c>
      <c r="L24" s="350"/>
      <c r="M24" s="368">
        <v>147023</v>
      </c>
      <c r="N24" s="501">
        <f>M24/'20pobl'!X24*100</f>
        <v>39.1280858447683</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67041</v>
      </c>
      <c r="E25" s="500">
        <f>D25/'20pobl'!D25*100</f>
        <v>4.3205094825519499</v>
      </c>
      <c r="F25" s="350"/>
      <c r="G25" s="368">
        <v>22996</v>
      </c>
      <c r="H25" s="501">
        <v>1.7715954605370101</v>
      </c>
      <c r="I25" s="350"/>
      <c r="J25" s="368">
        <v>15775</v>
      </c>
      <c r="K25" s="501">
        <v>8.6512306409862685</v>
      </c>
      <c r="L25" s="350"/>
      <c r="M25" s="368">
        <v>28270</v>
      </c>
      <c r="N25" s="501">
        <f>M25/'20pobl'!X25*100</f>
        <v>39.644364666451644</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21196</v>
      </c>
      <c r="E26" s="504">
        <f>D26/'20pobl'!D26*100</f>
        <v>3.1534393108732366</v>
      </c>
      <c r="F26" s="350"/>
      <c r="G26" s="377">
        <v>5145</v>
      </c>
      <c r="H26" s="502">
        <v>0.96218401745957249</v>
      </c>
      <c r="I26" s="350"/>
      <c r="J26" s="377">
        <v>3884</v>
      </c>
      <c r="K26" s="502">
        <v>4.0585586056280629</v>
      </c>
      <c r="L26" s="350"/>
      <c r="M26" s="377">
        <v>12167</v>
      </c>
      <c r="N26" s="502">
        <f>M26/'20pobl'!X26*100</f>
        <v>29.152989097879477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117632</v>
      </c>
      <c r="E27" s="504">
        <f>D27/'20pobl'!D27*100</f>
        <v>5.3075799236746617</v>
      </c>
      <c r="F27" s="350"/>
      <c r="G27" s="377">
        <v>30906</v>
      </c>
      <c r="H27" s="502">
        <v>1.8222254191778819</v>
      </c>
      <c r="I27" s="350"/>
      <c r="J27" s="377">
        <v>23727</v>
      </c>
      <c r="K27" s="502">
        <v>6.5668279290150453</v>
      </c>
      <c r="L27" s="350"/>
      <c r="M27" s="377">
        <v>62999</v>
      </c>
      <c r="N27" s="502">
        <f>M27/'20pobl'!X27*100</f>
        <v>39.639962750427863</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14780</v>
      </c>
      <c r="E28" s="504">
        <f>D28/'20pobl'!D28*100</f>
        <v>4.5860457611656873</v>
      </c>
      <c r="F28" s="350"/>
      <c r="G28" s="377">
        <v>3415</v>
      </c>
      <c r="H28" s="502">
        <v>1.3546158087433211</v>
      </c>
      <c r="I28" s="350"/>
      <c r="J28" s="377">
        <v>2789</v>
      </c>
      <c r="K28" s="502">
        <v>5.798216253300347</v>
      </c>
      <c r="L28" s="350"/>
      <c r="M28" s="377">
        <v>8576</v>
      </c>
      <c r="N28" s="502">
        <f>M28/'20pobl'!X28*100</f>
        <v>38.840579710144929</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5608</v>
      </c>
      <c r="E29" s="506">
        <f>D29/'20pobl'!D29*100</f>
        <v>3.3273013141890893</v>
      </c>
      <c r="F29" s="350"/>
      <c r="G29" s="389">
        <v>2984</v>
      </c>
      <c r="H29" s="507">
        <v>2.0170475669025749</v>
      </c>
      <c r="I29" s="350"/>
      <c r="J29" s="389">
        <v>1025</v>
      </c>
      <c r="K29" s="507">
        <v>6.510830210252176</v>
      </c>
      <c r="L29" s="350"/>
      <c r="M29" s="389">
        <v>1599</v>
      </c>
      <c r="N29" s="507">
        <f>M29/'20pobl'!X29*100</f>
        <v>32.880937692782233</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0" t="s">
        <v>0</v>
      </c>
      <c r="C31" s="320"/>
      <c r="D31" s="1246">
        <f>G31+J31+M31</f>
        <v>2161156</v>
      </c>
      <c r="E31" s="1247">
        <f>D31/'20pobl'!D31*100</f>
        <v>4.4944156704989702</v>
      </c>
      <c r="F31" s="320"/>
      <c r="G31" s="1246">
        <f>SUM(G12:G29)</f>
        <v>560163</v>
      </c>
      <c r="H31" s="1247">
        <f>G31/'20pobl'!J31*100</f>
        <v>1.4588495604606384</v>
      </c>
      <c r="I31" s="320"/>
      <c r="J31" s="1246">
        <f>SUM(J12:J29)</f>
        <v>469378</v>
      </c>
      <c r="K31" s="1247">
        <f>J31/'20pobl'!Q31*100</f>
        <v>6.8864931259483315</v>
      </c>
      <c r="L31" s="320"/>
      <c r="M31" s="1246">
        <f>SUM(M12:M29)</f>
        <v>1131615</v>
      </c>
      <c r="N31" s="1247">
        <f>M31/'20pobl'!X31*100</f>
        <v>39.403639600063237</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24" t="str">
        <f>'20pobl'!B34:H34</f>
        <v xml:space="preserve">(1) Cifras INE de población referidas al 01/01/2023. Publicado Censo de Población Anual el 13/12/2023 </v>
      </c>
      <c r="C34" s="1441"/>
      <c r="D34" s="1441"/>
      <c r="E34" s="1441"/>
      <c r="F34" s="1441"/>
      <c r="G34" s="1441"/>
      <c r="H34" s="1441"/>
      <c r="I34" s="1441"/>
      <c r="J34" s="1441"/>
      <c r="K34" s="1441"/>
      <c r="L34" s="1441"/>
      <c r="M34" s="1441"/>
      <c r="N34" s="1441"/>
    </row>
    <row r="35" spans="2:14" ht="29.25" customHeight="1" x14ac:dyDescent="0.25">
      <c r="B35" s="1438"/>
      <c r="C35" s="1438"/>
      <c r="D35" s="1438"/>
      <c r="E35" s="510"/>
    </row>
    <row r="36" spans="2:14" ht="4.5" customHeight="1" x14ac:dyDescent="0.25">
      <c r="B36" s="1418"/>
      <c r="C36" s="1418"/>
      <c r="D36" s="1418"/>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7" orientation="landscape" horizontalDpi="300" verticalDpi="300"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47"/>
      <c r="C2" s="1447"/>
      <c r="D2" s="1447"/>
      <c r="E2" s="1447"/>
      <c r="F2" s="1447"/>
      <c r="G2" s="1447"/>
      <c r="H2" s="1447"/>
      <c r="I2" s="1447"/>
      <c r="O2" s="37"/>
    </row>
    <row r="3" spans="1:50" s="38" customFormat="1" ht="4.5" customHeight="1" x14ac:dyDescent="0.25">
      <c r="B3" s="1448"/>
      <c r="C3" s="1448"/>
      <c r="D3" s="1448"/>
      <c r="E3" s="1448"/>
      <c r="F3" s="1448"/>
      <c r="G3" s="1448"/>
      <c r="H3" s="1448"/>
      <c r="I3" s="1448"/>
      <c r="O3" s="37"/>
    </row>
    <row r="4" spans="1:50" s="38" customFormat="1" ht="17.25" customHeight="1" x14ac:dyDescent="0.25">
      <c r="A4" s="1448" t="s">
        <v>192</v>
      </c>
      <c r="B4" s="1448"/>
      <c r="C4" s="1448"/>
      <c r="D4" s="1448"/>
      <c r="E4" s="1448"/>
      <c r="F4" s="1448"/>
      <c r="G4" s="1448"/>
      <c r="H4" s="1448"/>
      <c r="I4" s="1448"/>
      <c r="J4" s="1448"/>
      <c r="K4" s="1448"/>
      <c r="L4" s="1448"/>
      <c r="M4" s="1448"/>
      <c r="N4" s="1448"/>
      <c r="O4" s="1448"/>
      <c r="P4" s="1448"/>
      <c r="Q4" s="1448"/>
      <c r="R4" s="1448"/>
      <c r="S4" s="1448"/>
      <c r="T4" s="1448"/>
      <c r="U4" s="1448"/>
      <c r="V4" s="1448"/>
      <c r="W4" s="1448"/>
      <c r="X4" s="1448"/>
      <c r="Y4" s="1448"/>
      <c r="Z4" s="1448"/>
    </row>
    <row r="5" spans="1:50" s="38" customFormat="1" ht="17.25" customHeight="1" x14ac:dyDescent="0.25">
      <c r="B5" s="1456" t="e">
        <f>#REF!</f>
        <v>#REF!</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row>
    <row r="6" spans="1:50" s="38" customFormat="1" ht="6" customHeight="1" x14ac:dyDescent="0.25">
      <c r="O6" s="37"/>
    </row>
    <row r="7" spans="1:50" s="41" customFormat="1" ht="12.75" customHeight="1" x14ac:dyDescent="0.25">
      <c r="A7" s="39"/>
      <c r="B7" s="1449" t="s">
        <v>12</v>
      </c>
      <c r="C7" s="40"/>
      <c r="D7" s="1444" t="s">
        <v>109</v>
      </c>
      <c r="E7" s="1442"/>
      <c r="F7" s="181"/>
      <c r="G7" s="1442"/>
      <c r="H7" s="1442"/>
      <c r="I7" s="181"/>
      <c r="J7" s="1442"/>
      <c r="K7" s="1442"/>
      <c r="L7" s="181"/>
      <c r="M7" s="1442"/>
      <c r="N7" s="1443"/>
      <c r="O7" s="40"/>
      <c r="P7" s="1444" t="s">
        <v>13</v>
      </c>
      <c r="Q7" s="1442"/>
      <c r="R7" s="181"/>
      <c r="S7" s="1442"/>
      <c r="T7" s="1442"/>
      <c r="U7" s="181"/>
      <c r="V7" s="1442"/>
      <c r="W7" s="1442"/>
      <c r="X7" s="181"/>
      <c r="Y7" s="1442"/>
      <c r="Z7" s="1443"/>
      <c r="AA7" s="116"/>
      <c r="AB7" s="116"/>
      <c r="AC7" s="117"/>
      <c r="AD7" s="117"/>
      <c r="AE7" s="117"/>
      <c r="AF7" s="117"/>
      <c r="AG7" s="117"/>
      <c r="AH7" s="117"/>
      <c r="AI7" s="118"/>
    </row>
    <row r="8" spans="1:50" s="41" customFormat="1" ht="33.75" customHeight="1" x14ac:dyDescent="0.25">
      <c r="A8" s="39"/>
      <c r="B8" s="1450"/>
      <c r="C8" s="40"/>
      <c r="D8" s="1453"/>
      <c r="E8" s="1454"/>
      <c r="F8" s="40"/>
      <c r="G8" s="1444" t="s">
        <v>169</v>
      </c>
      <c r="H8" s="1443"/>
      <c r="I8" s="40"/>
      <c r="J8" s="1444" t="s">
        <v>175</v>
      </c>
      <c r="K8" s="1443"/>
      <c r="L8" s="40"/>
      <c r="M8" s="1444" t="s">
        <v>170</v>
      </c>
      <c r="N8" s="1443"/>
      <c r="O8" s="40"/>
      <c r="P8" s="1453"/>
      <c r="Q8" s="1455"/>
      <c r="R8" s="130"/>
      <c r="S8" s="1444" t="s">
        <v>172</v>
      </c>
      <c r="T8" s="1443"/>
      <c r="U8" s="40"/>
      <c r="V8" s="1444" t="s">
        <v>173</v>
      </c>
      <c r="W8" s="1443"/>
      <c r="X8" s="40"/>
      <c r="Y8" s="1444" t="s">
        <v>174</v>
      </c>
      <c r="Z8" s="1443"/>
      <c r="AA8" s="116"/>
      <c r="AB8" s="116"/>
      <c r="AC8" s="117"/>
      <c r="AD8" s="117"/>
      <c r="AE8" s="117"/>
      <c r="AF8" s="117"/>
      <c r="AG8" s="117"/>
      <c r="AH8" s="117"/>
      <c r="AI8" s="118"/>
    </row>
    <row r="9" spans="1:50" s="46" customFormat="1" ht="36.75" customHeight="1" x14ac:dyDescent="0.25">
      <c r="A9" s="42"/>
      <c r="B9" s="1451"/>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52" t="s">
        <v>217</v>
      </c>
      <c r="C33" s="1452"/>
      <c r="D33" s="1452"/>
      <c r="E33" s="1452"/>
      <c r="F33" s="1452"/>
      <c r="G33" s="1452"/>
      <c r="H33" s="1452"/>
      <c r="I33" s="1452"/>
      <c r="J33" s="1452"/>
      <c r="K33" s="1452"/>
      <c r="L33" s="1452"/>
      <c r="M33" s="1452"/>
      <c r="O33" s="86"/>
    </row>
    <row r="34" spans="2:19" ht="29.25" customHeight="1" x14ac:dyDescent="0.25">
      <c r="B34" s="1446"/>
      <c r="C34" s="1446"/>
      <c r="D34" s="1446"/>
      <c r="E34" s="1446"/>
      <c r="F34" s="1446"/>
      <c r="G34" s="1446"/>
      <c r="H34" s="1446"/>
      <c r="I34" s="1446"/>
      <c r="J34" s="1446"/>
      <c r="K34" s="1446"/>
      <c r="L34" s="1446"/>
      <c r="M34" s="1446"/>
      <c r="N34" s="1446"/>
      <c r="O34" s="1446"/>
      <c r="P34" s="1446"/>
      <c r="Q34" s="89"/>
      <c r="R34" s="89"/>
      <c r="S34" s="89"/>
    </row>
    <row r="35" spans="2:19" ht="4.5" customHeight="1" x14ac:dyDescent="0.25">
      <c r="B35" s="1445"/>
      <c r="C35" s="1445"/>
      <c r="D35" s="1445"/>
      <c r="E35" s="1445"/>
      <c r="F35" s="1445"/>
      <c r="G35" s="1445"/>
      <c r="H35" s="1445"/>
      <c r="I35" s="1445"/>
      <c r="J35" s="1445"/>
      <c r="K35" s="1445"/>
      <c r="L35" s="1445"/>
      <c r="M35" s="1445"/>
      <c r="N35" s="1445"/>
      <c r="O35" s="1445"/>
      <c r="P35" s="1445"/>
      <c r="Q35" s="89"/>
      <c r="R35" s="89"/>
      <c r="S35" s="89"/>
    </row>
    <row r="38" spans="2:19" x14ac:dyDescent="0.25">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8" zoomScale="80" zoomScaleNormal="80" workbookViewId="0">
      <selection activeCell="AE30" sqref="AE30"/>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392"/>
      <c r="C2" s="1392"/>
      <c r="D2" s="1392"/>
      <c r="E2" s="1392"/>
      <c r="F2" s="1392"/>
      <c r="G2" s="1392"/>
      <c r="H2" s="1392"/>
      <c r="I2" s="1392"/>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393"/>
      <c r="C3" s="1393"/>
      <c r="D3" s="1393"/>
      <c r="E3" s="1393"/>
      <c r="F3" s="1393"/>
      <c r="G3" s="1393"/>
      <c r="H3" s="1393"/>
      <c r="I3" s="1393"/>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19" t="s">
        <v>396</v>
      </c>
      <c r="B4" s="1419"/>
      <c r="C4" s="1419"/>
      <c r="D4" s="1419"/>
      <c r="E4" s="1419"/>
      <c r="F4" s="1419"/>
      <c r="G4" s="1419"/>
      <c r="H4" s="1419"/>
      <c r="I4" s="1419"/>
      <c r="J4" s="1419"/>
      <c r="K4" s="1419"/>
      <c r="L4" s="1419"/>
      <c r="M4" s="1419"/>
      <c r="N4" s="1419"/>
      <c r="O4" s="1419"/>
      <c r="P4" s="1419"/>
      <c r="Q4" s="1419"/>
      <c r="R4" s="1419"/>
      <c r="S4" s="1419"/>
      <c r="T4" s="1419"/>
      <c r="U4" s="1419"/>
      <c r="V4" s="1419"/>
      <c r="W4" s="1419"/>
      <c r="X4" s="1419"/>
      <c r="Y4" s="1419"/>
      <c r="Z4" s="1419"/>
    </row>
    <row r="5" spans="1:50" s="492" customFormat="1" ht="17.2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W5" s="1420"/>
      <c r="X5" s="1420"/>
      <c r="Y5" s="1420"/>
      <c r="Z5" s="1420"/>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457" t="s">
        <v>12</v>
      </c>
      <c r="D7" s="1457" t="s">
        <v>476</v>
      </c>
      <c r="E7" s="1457"/>
      <c r="G7" s="1457"/>
      <c r="H7" s="1457"/>
      <c r="J7" s="1457"/>
      <c r="K7" s="1457"/>
      <c r="M7" s="1457"/>
      <c r="N7" s="1457"/>
      <c r="P7" s="1457" t="s">
        <v>13</v>
      </c>
      <c r="Q7" s="1457"/>
      <c r="S7" s="1457"/>
      <c r="T7" s="1457"/>
      <c r="V7" s="1457"/>
      <c r="W7" s="1457"/>
      <c r="Y7" s="1457"/>
      <c r="Z7" s="1457"/>
      <c r="AA7" s="512"/>
      <c r="AB7" s="512"/>
      <c r="AI7" s="514"/>
    </row>
    <row r="8" spans="1:50" s="513" customFormat="1" ht="33.75" customHeight="1" x14ac:dyDescent="0.25">
      <c r="A8" s="512"/>
      <c r="B8" s="1457"/>
      <c r="D8" s="1457"/>
      <c r="E8" s="1457"/>
      <c r="G8" s="1457" t="s">
        <v>169</v>
      </c>
      <c r="H8" s="1457"/>
      <c r="J8" s="1457" t="s">
        <v>175</v>
      </c>
      <c r="K8" s="1457"/>
      <c r="M8" s="1457" t="s">
        <v>170</v>
      </c>
      <c r="N8" s="1457"/>
      <c r="P8" s="1457"/>
      <c r="Q8" s="1457"/>
      <c r="S8" s="1457" t="s">
        <v>172</v>
      </c>
      <c r="T8" s="1457"/>
      <c r="V8" s="1457" t="s">
        <v>173</v>
      </c>
      <c r="W8" s="1457"/>
      <c r="Y8" s="1457" t="s">
        <v>174</v>
      </c>
      <c r="Z8" s="1457"/>
      <c r="AA8" s="512"/>
      <c r="AB8" s="512"/>
      <c r="AI8" s="514"/>
    </row>
    <row r="9" spans="1:50" s="513" customFormat="1" ht="36.75" customHeight="1" x14ac:dyDescent="0.25">
      <c r="A9" s="512"/>
      <c r="B9" s="1457"/>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421232</v>
      </c>
      <c r="Q11" s="564">
        <f>P11*100/D11</f>
        <v>4.907092108278202</v>
      </c>
      <c r="R11" s="558"/>
      <c r="S11" s="561">
        <f>'23solcasaad'!J12</f>
        <v>119928</v>
      </c>
      <c r="T11" s="565">
        <f>S11*100/G11</f>
        <v>1.7093239883599267</v>
      </c>
      <c r="U11" s="558"/>
      <c r="V11" s="561">
        <f>'23solcasaad'!Q12</f>
        <v>102380</v>
      </c>
      <c r="W11" s="565">
        <f>V11*100/J11</f>
        <v>8.9340643709896845</v>
      </c>
      <c r="X11" s="558"/>
      <c r="Y11" s="561">
        <f>'23solcasaad'!X12</f>
        <v>198924</v>
      </c>
      <c r="Z11" s="565">
        <f>Y11*100/M11</f>
        <v>47.128449213317573</v>
      </c>
      <c r="AA11" s="566"/>
      <c r="AB11" s="567">
        <f>_xlfn.RANK.EQ(Q11,Q$11:Q$30,0)</f>
        <v>5</v>
      </c>
      <c r="AC11" s="567">
        <v>1</v>
      </c>
      <c r="AD11" s="567">
        <f>MATCH(AC11,AB$11:AB$30,0)</f>
        <v>7</v>
      </c>
      <c r="AE11" s="568" t="str">
        <f t="shared" ref="AE11:AE29" si="2">INDEX(B$11:B$30,AD11,1)</f>
        <v>Castilla y León</v>
      </c>
      <c r="AF11" s="569">
        <f t="shared" ref="AF11:AF29" si="3">INDEX(Q$11:Q$30,AD11,1)</f>
        <v>6.7361160345898794</v>
      </c>
      <c r="AH11" s="567">
        <f>_xlfn.RANK.EQ(T11,T$11:T$30,0)</f>
        <v>5</v>
      </c>
      <c r="AI11" s="567">
        <v>1</v>
      </c>
      <c r="AJ11" s="567">
        <f>MATCH(AI11,AH$11:AH$30,0)</f>
        <v>18</v>
      </c>
      <c r="AK11" s="568" t="str">
        <f>INDEX(B$11:B$30,AJ11,1)</f>
        <v>Ceuta y Melilla</v>
      </c>
      <c r="AL11" s="569">
        <f>INDEX(T$11:T$30,AJ11,1)</f>
        <v>2.0170475669025749</v>
      </c>
      <c r="AN11" s="567">
        <f>_xlfn.RANK.EQ(W11,W$11:W$30,0)</f>
        <v>1</v>
      </c>
      <c r="AO11" s="567">
        <v>1</v>
      </c>
      <c r="AP11" s="567">
        <f>MATCH(AO11,AN$11:AN$30,0)</f>
        <v>1</v>
      </c>
      <c r="AQ11" s="568" t="str">
        <f>INDEX(B$11:B$30,AP11,1)</f>
        <v>Andalucía</v>
      </c>
      <c r="AR11" s="569">
        <f>INDEX(W$11:W$30,AP11,1)</f>
        <v>8.9340643709896845</v>
      </c>
      <c r="AT11" s="567">
        <f>_xlfn.RANK.EQ(Z11,Z$11:Z$30,0)</f>
        <v>1</v>
      </c>
      <c r="AU11" s="567">
        <v>1</v>
      </c>
      <c r="AV11" s="567">
        <f>MATCH(AU11,AT$11:AT$30,0)</f>
        <v>1</v>
      </c>
      <c r="AW11" s="568" t="str">
        <f>INDEX(B$11:B$30,AV11,1)</f>
        <v>Andalucía</v>
      </c>
      <c r="AX11" s="569">
        <f>INDEX(Z$11:Z$30,AV11,1)</f>
        <v>47.128449213317573</v>
      </c>
    </row>
    <row r="12" spans="1:50" s="396" customFormat="1" ht="18" customHeight="1" x14ac:dyDescent="0.3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57826</v>
      </c>
      <c r="Q12" s="564">
        <f t="shared" ref="Q12:Q28" si="8">P12*100/D12</f>
        <v>4.3112259923103817</v>
      </c>
      <c r="R12" s="558"/>
      <c r="S12" s="561">
        <f>'23solcasaad'!J13</f>
        <v>11008</v>
      </c>
      <c r="T12" s="565">
        <f t="shared" ref="T12:T28" si="9">S12*100/G12</f>
        <v>1.0541648032682174</v>
      </c>
      <c r="U12" s="558"/>
      <c r="V12" s="561">
        <f>'23solcasaad'!Q13</f>
        <v>11444</v>
      </c>
      <c r="W12" s="565">
        <f t="shared" ref="W12:W28" si="10">V12*100/J12</f>
        <v>5.6937306274347863</v>
      </c>
      <c r="X12" s="558"/>
      <c r="Y12" s="561">
        <f>'23solcasaad'!X13</f>
        <v>35374</v>
      </c>
      <c r="Z12" s="565">
        <f t="shared" ref="Z12:Z28" si="11">Y12*100/M12</f>
        <v>36.826051198767395</v>
      </c>
      <c r="AA12" s="566"/>
      <c r="AB12" s="567">
        <f t="shared" ref="AB12:AB28" si="12">_xlfn.RANK.EQ(Q12,Q$11:Q$30,0)</f>
        <v>11</v>
      </c>
      <c r="AC12" s="567">
        <v>2</v>
      </c>
      <c r="AD12" s="567">
        <f t="shared" ref="AD12:AD28" si="13">MATCH(AC12,AB$11:AB$30,0)</f>
        <v>11</v>
      </c>
      <c r="AE12" s="568" t="str">
        <f t="shared" si="2"/>
        <v>Extremadura</v>
      </c>
      <c r="AF12" s="569">
        <f t="shared" si="3"/>
        <v>5.6428589043408648</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1.8448938043452832</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8.6512306409862685</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45.471606982681294</v>
      </c>
    </row>
    <row r="13" spans="1:50" s="396" customFormat="1" ht="18" customHeight="1" x14ac:dyDescent="0.3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51212</v>
      </c>
      <c r="Q13" s="564">
        <f t="shared" si="8"/>
        <v>5.0903524640677498</v>
      </c>
      <c r="R13" s="558"/>
      <c r="S13" s="561">
        <f>'23solcasaad'!J14</f>
        <v>10890</v>
      </c>
      <c r="T13" s="565">
        <f t="shared" si="9"/>
        <v>1.4940833476247641</v>
      </c>
      <c r="U13" s="558"/>
      <c r="V13" s="561">
        <f>'23solcasaad'!Q14</f>
        <v>11760</v>
      </c>
      <c r="W13" s="565">
        <f t="shared" si="10"/>
        <v>6.0840593506197873</v>
      </c>
      <c r="X13" s="558"/>
      <c r="Y13" s="561">
        <f>'23solcasaad'!X14</f>
        <v>28562</v>
      </c>
      <c r="Z13" s="565">
        <f t="shared" si="11"/>
        <v>34.045748751385695</v>
      </c>
      <c r="AA13" s="566"/>
      <c r="AB13" s="567">
        <f t="shared" si="12"/>
        <v>4</v>
      </c>
      <c r="AC13" s="567">
        <v>3</v>
      </c>
      <c r="AD13" s="567">
        <f t="shared" si="13"/>
        <v>16</v>
      </c>
      <c r="AE13" s="568" t="str">
        <f t="shared" si="2"/>
        <v>País Vasco</v>
      </c>
      <c r="AF13" s="570">
        <f t="shared" si="3"/>
        <v>5.3075799236746617</v>
      </c>
      <c r="AH13" s="567">
        <f t="shared" si="14"/>
        <v>7</v>
      </c>
      <c r="AI13" s="567">
        <v>3</v>
      </c>
      <c r="AJ13" s="567">
        <f t="shared" si="15"/>
        <v>16</v>
      </c>
      <c r="AK13" s="568" t="str">
        <f t="shared" si="16"/>
        <v>País Vasco</v>
      </c>
      <c r="AL13" s="569">
        <f t="shared" si="17"/>
        <v>1.8222254191778819</v>
      </c>
      <c r="AN13" s="567">
        <f t="shared" si="18"/>
        <v>13</v>
      </c>
      <c r="AO13" s="567">
        <v>3</v>
      </c>
      <c r="AP13" s="567">
        <f t="shared" si="19"/>
        <v>11</v>
      </c>
      <c r="AQ13" s="568" t="str">
        <f t="shared" si="20"/>
        <v>Extremadura</v>
      </c>
      <c r="AR13" s="569">
        <f t="shared" si="21"/>
        <v>8.2788407714620114</v>
      </c>
      <c r="AT13" s="567">
        <f t="shared" si="22"/>
        <v>14</v>
      </c>
      <c r="AU13" s="567">
        <v>3</v>
      </c>
      <c r="AV13" s="567">
        <f t="shared" si="23"/>
        <v>11</v>
      </c>
      <c r="AW13" s="568" t="str">
        <f t="shared" si="24"/>
        <v>Extremadura</v>
      </c>
      <c r="AX13" s="569">
        <f t="shared" si="25"/>
        <v>44.780246102465128</v>
      </c>
    </row>
    <row r="14" spans="1:50" s="396" customFormat="1" ht="18" customHeight="1" x14ac:dyDescent="0.3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46224</v>
      </c>
      <c r="Q14" s="564">
        <f t="shared" si="8"/>
        <v>3.8204620854843268</v>
      </c>
      <c r="R14" s="558"/>
      <c r="S14" s="561">
        <f>'23solcasaad'!J15</f>
        <v>13315</v>
      </c>
      <c r="T14" s="565">
        <f t="shared" si="9"/>
        <v>1.3178992794362183</v>
      </c>
      <c r="U14" s="558"/>
      <c r="V14" s="561">
        <f>'23solcasaad'!Q15</f>
        <v>10902</v>
      </c>
      <c r="W14" s="565">
        <f t="shared" si="10"/>
        <v>7.4145107320656169</v>
      </c>
      <c r="X14" s="558"/>
      <c r="Y14" s="561">
        <f>'23solcasaad'!X15</f>
        <v>22007</v>
      </c>
      <c r="Z14" s="565">
        <f t="shared" si="11"/>
        <v>41.878211227402474</v>
      </c>
      <c r="AA14" s="566"/>
      <c r="AB14" s="567">
        <f t="shared" si="12"/>
        <v>14</v>
      </c>
      <c r="AC14" s="567">
        <v>4</v>
      </c>
      <c r="AD14" s="567">
        <f t="shared" si="13"/>
        <v>3</v>
      </c>
      <c r="AE14" s="568" t="str">
        <f t="shared" si="2"/>
        <v>Asturias, Principado de</v>
      </c>
      <c r="AF14" s="569">
        <f t="shared" si="3"/>
        <v>5.0903524640677498</v>
      </c>
      <c r="AH14" s="567">
        <f t="shared" si="14"/>
        <v>15</v>
      </c>
      <c r="AI14" s="567">
        <v>4</v>
      </c>
      <c r="AJ14" s="567">
        <f t="shared" si="15"/>
        <v>14</v>
      </c>
      <c r="AK14" s="568" t="str">
        <f t="shared" si="16"/>
        <v>Murcia, Región de</v>
      </c>
      <c r="AL14" s="569">
        <f t="shared" si="17"/>
        <v>1.7715954605370101</v>
      </c>
      <c r="AN14" s="567">
        <f t="shared" si="18"/>
        <v>5</v>
      </c>
      <c r="AO14" s="567">
        <v>4</v>
      </c>
      <c r="AP14" s="567">
        <f t="shared" si="19"/>
        <v>9</v>
      </c>
      <c r="AQ14" s="568" t="str">
        <f t="shared" si="20"/>
        <v>Cataluña</v>
      </c>
      <c r="AR14" s="569">
        <f t="shared" si="21"/>
        <v>8.1437271529431001</v>
      </c>
      <c r="AT14" s="567">
        <f t="shared" si="22"/>
        <v>6</v>
      </c>
      <c r="AU14" s="567">
        <v>4</v>
      </c>
      <c r="AV14" s="567">
        <f t="shared" si="23"/>
        <v>9</v>
      </c>
      <c r="AW14" s="568" t="str">
        <f t="shared" si="24"/>
        <v>Cataluña</v>
      </c>
      <c r="AX14" s="569">
        <f t="shared" si="25"/>
        <v>43.698480747749379</v>
      </c>
    </row>
    <row r="15" spans="1:50" s="396" customFormat="1" ht="18" customHeight="1" x14ac:dyDescent="0.3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75587</v>
      </c>
      <c r="Q15" s="564">
        <f t="shared" si="8"/>
        <v>3.4155650026931572</v>
      </c>
      <c r="R15" s="558"/>
      <c r="S15" s="561">
        <f>'23solcasaad'!J16</f>
        <v>25332</v>
      </c>
      <c r="T15" s="565">
        <f t="shared" si="9"/>
        <v>1.3869384041010278</v>
      </c>
      <c r="U15" s="558"/>
      <c r="V15" s="561">
        <f>'23solcasaad'!Q16</f>
        <v>18287</v>
      </c>
      <c r="W15" s="565">
        <f t="shared" si="10"/>
        <v>6.3458408664239885</v>
      </c>
      <c r="X15" s="558"/>
      <c r="Y15" s="561">
        <f>'23solcasaad'!X16</f>
        <v>31968</v>
      </c>
      <c r="Z15" s="565">
        <f t="shared" si="11"/>
        <v>32.496391322910526</v>
      </c>
      <c r="AA15" s="566"/>
      <c r="AB15" s="567">
        <f t="shared" si="12"/>
        <v>16</v>
      </c>
      <c r="AC15" s="567">
        <v>5</v>
      </c>
      <c r="AD15" s="567">
        <f t="shared" si="13"/>
        <v>1</v>
      </c>
      <c r="AE15" s="568" t="str">
        <f t="shared" si="2"/>
        <v>Andalucía</v>
      </c>
      <c r="AF15" s="569">
        <f t="shared" si="3"/>
        <v>4.907092108278202</v>
      </c>
      <c r="AH15" s="567">
        <f t="shared" si="14"/>
        <v>12</v>
      </c>
      <c r="AI15" s="567">
        <v>5</v>
      </c>
      <c r="AJ15" s="567">
        <f t="shared" si="15"/>
        <v>1</v>
      </c>
      <c r="AK15" s="568" t="str">
        <f t="shared" si="16"/>
        <v>Andalucía</v>
      </c>
      <c r="AL15" s="569">
        <f t="shared" si="17"/>
        <v>1.7093239883599267</v>
      </c>
      <c r="AN15" s="567">
        <f t="shared" si="18"/>
        <v>11</v>
      </c>
      <c r="AO15" s="567">
        <v>5</v>
      </c>
      <c r="AP15" s="567">
        <f t="shared" si="19"/>
        <v>4</v>
      </c>
      <c r="AQ15" s="568" t="str">
        <f t="shared" si="20"/>
        <v>Balears, Illes</v>
      </c>
      <c r="AR15" s="569">
        <f t="shared" si="21"/>
        <v>7.4145107320656169</v>
      </c>
      <c r="AT15" s="567">
        <f t="shared" si="22"/>
        <v>16</v>
      </c>
      <c r="AU15" s="567">
        <v>5</v>
      </c>
      <c r="AV15" s="567">
        <f t="shared" si="23"/>
        <v>8</v>
      </c>
      <c r="AW15" s="568" t="str">
        <f t="shared" si="24"/>
        <v>Castilla - La Mancha</v>
      </c>
      <c r="AX15" s="569">
        <f t="shared" si="25"/>
        <v>43.090392806436348</v>
      </c>
    </row>
    <row r="16" spans="1:50" s="396" customFormat="1" ht="18" customHeight="1" x14ac:dyDescent="0.3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23597</v>
      </c>
      <c r="Q16" s="564">
        <f t="shared" si="8"/>
        <v>4.010455703474074</v>
      </c>
      <c r="R16" s="558"/>
      <c r="S16" s="572">
        <f>'23solcasaad'!J17</f>
        <v>6598</v>
      </c>
      <c r="T16" s="565">
        <f t="shared" si="9"/>
        <v>1.4655252835318315</v>
      </c>
      <c r="U16" s="558"/>
      <c r="V16" s="572">
        <f>'23solcasaad'!Q17</f>
        <v>5025</v>
      </c>
      <c r="W16" s="565">
        <f t="shared" si="10"/>
        <v>5.1541104672034459</v>
      </c>
      <c r="X16" s="558"/>
      <c r="Y16" s="572">
        <f>'23solcasaad'!X17</f>
        <v>11974</v>
      </c>
      <c r="Z16" s="565">
        <f t="shared" si="11"/>
        <v>29.436058803284329</v>
      </c>
      <c r="AA16" s="566"/>
      <c r="AB16" s="567">
        <f t="shared" si="12"/>
        <v>13</v>
      </c>
      <c r="AC16" s="567">
        <v>6</v>
      </c>
      <c r="AD16" s="567">
        <f t="shared" si="13"/>
        <v>9</v>
      </c>
      <c r="AE16" s="568" t="str">
        <f t="shared" si="2"/>
        <v>Cataluña</v>
      </c>
      <c r="AF16" s="569">
        <f t="shared" si="3"/>
        <v>4.8181825199637105</v>
      </c>
      <c r="AH16" s="567">
        <f t="shared" si="14"/>
        <v>9</v>
      </c>
      <c r="AI16" s="567">
        <v>6</v>
      </c>
      <c r="AJ16" s="567">
        <f t="shared" si="15"/>
        <v>11</v>
      </c>
      <c r="AK16" s="568" t="str">
        <f t="shared" si="16"/>
        <v>Extremadura</v>
      </c>
      <c r="AL16" s="569">
        <f t="shared" si="17"/>
        <v>1.6700665866542723</v>
      </c>
      <c r="AN16" s="567">
        <f t="shared" si="18"/>
        <v>17</v>
      </c>
      <c r="AO16" s="567">
        <v>6</v>
      </c>
      <c r="AP16" s="567">
        <f t="shared" si="19"/>
        <v>8</v>
      </c>
      <c r="AQ16" s="568" t="str">
        <f t="shared" si="20"/>
        <v>Castilla - La Mancha</v>
      </c>
      <c r="AR16" s="569">
        <f t="shared" si="21"/>
        <v>7.1784368942691001</v>
      </c>
      <c r="AT16" s="567">
        <f t="shared" si="22"/>
        <v>17</v>
      </c>
      <c r="AU16" s="567">
        <v>6</v>
      </c>
      <c r="AV16" s="567">
        <f t="shared" si="23"/>
        <v>4</v>
      </c>
      <c r="AW16" s="568" t="str">
        <f t="shared" si="24"/>
        <v>Balears, Illes</v>
      </c>
      <c r="AX16" s="569">
        <f t="shared" si="25"/>
        <v>41.878211227402474</v>
      </c>
    </row>
    <row r="17" spans="1:50" s="396" customFormat="1" ht="18" customHeight="1" x14ac:dyDescent="0.3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160569</v>
      </c>
      <c r="Q17" s="564">
        <f>P17*100/D17</f>
        <v>6.7361160345898794</v>
      </c>
      <c r="R17" s="558"/>
      <c r="S17" s="561">
        <f>'23solcasaad'!J18</f>
        <v>32333</v>
      </c>
      <c r="T17" s="565">
        <f>S17*100/G17</f>
        <v>1.8448938043452832</v>
      </c>
      <c r="U17" s="558"/>
      <c r="V17" s="561">
        <f>'23solcasaad'!Q18</f>
        <v>29383</v>
      </c>
      <c r="W17" s="565">
        <f>V17*100/J17</f>
        <v>7.1017858998745593</v>
      </c>
      <c r="X17" s="558"/>
      <c r="Y17" s="561">
        <f>'23solcasaad'!X18</f>
        <v>98853</v>
      </c>
      <c r="Z17" s="565">
        <f>Y17*100/M17</f>
        <v>45.471606982681294</v>
      </c>
      <c r="AA17" s="566"/>
      <c r="AB17" s="567">
        <f t="shared" si="12"/>
        <v>1</v>
      </c>
      <c r="AC17" s="567">
        <v>7</v>
      </c>
      <c r="AD17" s="567">
        <f t="shared" si="13"/>
        <v>8</v>
      </c>
      <c r="AE17" s="568" t="str">
        <f t="shared" si="2"/>
        <v>Castilla - La Mancha</v>
      </c>
      <c r="AF17" s="569">
        <f t="shared" si="3"/>
        <v>4.7546022572964839</v>
      </c>
      <c r="AH17" s="567">
        <f t="shared" si="14"/>
        <v>2</v>
      </c>
      <c r="AI17" s="567">
        <v>7</v>
      </c>
      <c r="AJ17" s="567">
        <f t="shared" si="15"/>
        <v>3</v>
      </c>
      <c r="AK17" s="568" t="str">
        <f t="shared" si="16"/>
        <v>Asturias, Principado de</v>
      </c>
      <c r="AL17" s="569">
        <f t="shared" si="17"/>
        <v>1.4940833476247641</v>
      </c>
      <c r="AN17" s="567">
        <f t="shared" si="18"/>
        <v>7</v>
      </c>
      <c r="AO17" s="567">
        <v>7</v>
      </c>
      <c r="AP17" s="567">
        <f t="shared" si="19"/>
        <v>7</v>
      </c>
      <c r="AQ17" s="568" t="str">
        <f t="shared" si="20"/>
        <v>Castilla y León</v>
      </c>
      <c r="AR17" s="569">
        <f t="shared" si="21"/>
        <v>7.1017858998745593</v>
      </c>
      <c r="AT17" s="567">
        <f t="shared" si="22"/>
        <v>2</v>
      </c>
      <c r="AU17" s="567">
        <v>7</v>
      </c>
      <c r="AV17" s="567">
        <f t="shared" si="23"/>
        <v>14</v>
      </c>
      <c r="AW17" s="568" t="str">
        <f t="shared" si="24"/>
        <v>Murcia, Región de</v>
      </c>
      <c r="AX17" s="569">
        <f t="shared" si="25"/>
        <v>39.644364666451644</v>
      </c>
    </row>
    <row r="18" spans="1:50" s="396" customFormat="1" ht="18" customHeight="1" x14ac:dyDescent="0.3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99090</v>
      </c>
      <c r="Q18" s="564">
        <f t="shared" si="8"/>
        <v>4.7546022572964839</v>
      </c>
      <c r="R18" s="558"/>
      <c r="S18" s="561">
        <f>'23solcasaad'!J19</f>
        <v>23011</v>
      </c>
      <c r="T18" s="565">
        <f t="shared" si="9"/>
        <v>1.3699877950763553</v>
      </c>
      <c r="U18" s="558"/>
      <c r="V18" s="561">
        <f>'23solcasaad'!Q19</f>
        <v>19628</v>
      </c>
      <c r="W18" s="565">
        <f t="shared" si="10"/>
        <v>7.1784368942691001</v>
      </c>
      <c r="X18" s="558"/>
      <c r="Y18" s="561">
        <f>'23solcasaad'!X19</f>
        <v>56451</v>
      </c>
      <c r="Z18" s="565">
        <f t="shared" si="11"/>
        <v>43.090392806436348</v>
      </c>
      <c r="AA18" s="566"/>
      <c r="AB18" s="567">
        <f t="shared" si="12"/>
        <v>7</v>
      </c>
      <c r="AC18" s="567">
        <v>8</v>
      </c>
      <c r="AD18" s="567">
        <f t="shared" si="13"/>
        <v>17</v>
      </c>
      <c r="AE18" s="568" t="str">
        <f t="shared" si="2"/>
        <v>Rioja, La</v>
      </c>
      <c r="AF18" s="569">
        <f t="shared" si="3"/>
        <v>4.5860457611656873</v>
      </c>
      <c r="AH18" s="567">
        <f t="shared" si="14"/>
        <v>13</v>
      </c>
      <c r="AI18" s="567">
        <v>8</v>
      </c>
      <c r="AJ18" s="567">
        <f t="shared" si="15"/>
        <v>9</v>
      </c>
      <c r="AK18" s="568" t="str">
        <f t="shared" si="16"/>
        <v>Cataluña</v>
      </c>
      <c r="AL18" s="569">
        <f t="shared" si="17"/>
        <v>1.4929389739108356</v>
      </c>
      <c r="AN18" s="567">
        <f t="shared" si="18"/>
        <v>6</v>
      </c>
      <c r="AO18" s="567">
        <v>8</v>
      </c>
      <c r="AP18" s="567">
        <f t="shared" si="19"/>
        <v>20</v>
      </c>
      <c r="AQ18" s="568" t="str">
        <f t="shared" si="20"/>
        <v>TOTAL</v>
      </c>
      <c r="AR18" s="569">
        <f t="shared" si="21"/>
        <v>6.8864931259483306</v>
      </c>
      <c r="AT18" s="567">
        <f t="shared" si="22"/>
        <v>5</v>
      </c>
      <c r="AU18" s="567">
        <v>8</v>
      </c>
      <c r="AV18" s="567">
        <f t="shared" si="23"/>
        <v>16</v>
      </c>
      <c r="AW18" s="568" t="str">
        <f t="shared" si="24"/>
        <v>País Vasco</v>
      </c>
      <c r="AX18" s="569">
        <f t="shared" si="25"/>
        <v>39.63996275042787</v>
      </c>
    </row>
    <row r="19" spans="1:50" s="396" customFormat="1" ht="18" customHeight="1" x14ac:dyDescent="0.3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380731</v>
      </c>
      <c r="Q19" s="564">
        <f t="shared" si="8"/>
        <v>4.8181825199637105</v>
      </c>
      <c r="R19" s="558"/>
      <c r="S19" s="561">
        <f>'23solcasaad'!J20</f>
        <v>95142</v>
      </c>
      <c r="T19" s="565">
        <f t="shared" si="9"/>
        <v>1.4929389739108356</v>
      </c>
      <c r="U19" s="558"/>
      <c r="V19" s="561">
        <f>'23solcasaad'!Q20</f>
        <v>87641</v>
      </c>
      <c r="W19" s="565">
        <f t="shared" si="10"/>
        <v>8.1437271529431001</v>
      </c>
      <c r="X19" s="558"/>
      <c r="Y19" s="561">
        <f>'23solcasaad'!X20</f>
        <v>197948</v>
      </c>
      <c r="Z19" s="565">
        <f t="shared" si="11"/>
        <v>43.698480747749379</v>
      </c>
      <c r="AA19" s="566"/>
      <c r="AB19" s="567">
        <f t="shared" si="12"/>
        <v>6</v>
      </c>
      <c r="AC19" s="567">
        <v>9</v>
      </c>
      <c r="AD19" s="567">
        <f t="shared" si="13"/>
        <v>20</v>
      </c>
      <c r="AE19" s="568" t="str">
        <f t="shared" si="2"/>
        <v>TOTAL</v>
      </c>
      <c r="AF19" s="569">
        <f t="shared" si="3"/>
        <v>4.4944156704989693</v>
      </c>
      <c r="AH19" s="567">
        <f t="shared" si="14"/>
        <v>8</v>
      </c>
      <c r="AI19" s="567">
        <v>9</v>
      </c>
      <c r="AJ19" s="567">
        <f t="shared" si="15"/>
        <v>6</v>
      </c>
      <c r="AK19" s="568" t="str">
        <f t="shared" si="16"/>
        <v>Cantabria</v>
      </c>
      <c r="AL19" s="569">
        <f t="shared" si="17"/>
        <v>1.4655252835318315</v>
      </c>
      <c r="AN19" s="567">
        <f t="shared" si="18"/>
        <v>4</v>
      </c>
      <c r="AO19" s="567">
        <v>9</v>
      </c>
      <c r="AP19" s="567">
        <f t="shared" si="19"/>
        <v>16</v>
      </c>
      <c r="AQ19" s="568" t="str">
        <f t="shared" si="20"/>
        <v>País Vasco</v>
      </c>
      <c r="AR19" s="569">
        <f t="shared" si="21"/>
        <v>6.5668279290150453</v>
      </c>
      <c r="AT19" s="567">
        <f t="shared" si="22"/>
        <v>4</v>
      </c>
      <c r="AU19" s="567">
        <v>9</v>
      </c>
      <c r="AV19" s="567">
        <f t="shared" si="23"/>
        <v>20</v>
      </c>
      <c r="AW19" s="568" t="str">
        <f t="shared" si="24"/>
        <v>TOTAL</v>
      </c>
      <c r="AX19" s="569">
        <f t="shared" si="25"/>
        <v>39.403639600063237</v>
      </c>
    </row>
    <row r="20" spans="1:50" s="396" customFormat="1" ht="18" customHeight="1" x14ac:dyDescent="0.3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216542</v>
      </c>
      <c r="Q20" s="564">
        <f t="shared" si="8"/>
        <v>4.1513402010469314</v>
      </c>
      <c r="R20" s="558"/>
      <c r="S20" s="561">
        <f>'23solcasaad'!J21</f>
        <v>57912</v>
      </c>
      <c r="T20" s="565">
        <f t="shared" si="9"/>
        <v>1.3892230622734734</v>
      </c>
      <c r="U20" s="558"/>
      <c r="V20" s="561">
        <f>'23solcasaad'!Q21</f>
        <v>47582</v>
      </c>
      <c r="W20" s="565">
        <f t="shared" si="10"/>
        <v>6.2999486280512027</v>
      </c>
      <c r="X20" s="558"/>
      <c r="Y20" s="561">
        <f>'23solcasaad'!X21</f>
        <v>111048</v>
      </c>
      <c r="Z20" s="565">
        <f t="shared" si="11"/>
        <v>37.996564679153352</v>
      </c>
      <c r="AA20" s="566"/>
      <c r="AB20" s="567">
        <f t="shared" si="12"/>
        <v>12</v>
      </c>
      <c r="AC20" s="567">
        <v>10</v>
      </c>
      <c r="AD20" s="567">
        <f t="shared" si="13"/>
        <v>14</v>
      </c>
      <c r="AE20" s="568" t="str">
        <f t="shared" si="2"/>
        <v>Murcia, Región de</v>
      </c>
      <c r="AF20" s="570">
        <f t="shared" si="3"/>
        <v>4.3205094825519499</v>
      </c>
      <c r="AH20" s="567">
        <f t="shared" si="14"/>
        <v>11</v>
      </c>
      <c r="AI20" s="567">
        <v>10</v>
      </c>
      <c r="AJ20" s="567">
        <f t="shared" si="15"/>
        <v>20</v>
      </c>
      <c r="AK20" s="568" t="str">
        <f t="shared" si="16"/>
        <v>TOTAL</v>
      </c>
      <c r="AL20" s="569">
        <f t="shared" si="17"/>
        <v>1.4588495604606384</v>
      </c>
      <c r="AN20" s="567">
        <f t="shared" si="18"/>
        <v>12</v>
      </c>
      <c r="AO20" s="567">
        <v>10</v>
      </c>
      <c r="AP20" s="567">
        <f t="shared" si="19"/>
        <v>18</v>
      </c>
      <c r="AQ20" s="568" t="str">
        <f t="shared" si="20"/>
        <v>Ceuta y Melilla</v>
      </c>
      <c r="AR20" s="569">
        <f t="shared" si="21"/>
        <v>6.510830210252176</v>
      </c>
      <c r="AT20" s="567">
        <f t="shared" si="22"/>
        <v>12</v>
      </c>
      <c r="AU20" s="567">
        <v>10</v>
      </c>
      <c r="AV20" s="567">
        <f t="shared" si="23"/>
        <v>13</v>
      </c>
      <c r="AW20" s="568" t="str">
        <f t="shared" si="24"/>
        <v>Madrid, Comunidad de</v>
      </c>
      <c r="AX20" s="569">
        <f t="shared" si="25"/>
        <v>39.1280858447683</v>
      </c>
    </row>
    <row r="21" spans="1:50" s="329" customFormat="1" ht="18" customHeight="1" x14ac:dyDescent="0.3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59493</v>
      </c>
      <c r="Q21" s="579">
        <f t="shared" si="8"/>
        <v>5.6428589043408648</v>
      </c>
      <c r="R21" s="573"/>
      <c r="S21" s="576">
        <f>'23solcasaad'!J22</f>
        <v>13762</v>
      </c>
      <c r="T21" s="580">
        <f t="shared" si="9"/>
        <v>1.6700665866542723</v>
      </c>
      <c r="U21" s="573"/>
      <c r="V21" s="576">
        <f>'23solcasaad'!Q22</f>
        <v>13015</v>
      </c>
      <c r="W21" s="580">
        <f t="shared" si="10"/>
        <v>8.2788407714620114</v>
      </c>
      <c r="X21" s="573"/>
      <c r="Y21" s="576">
        <f>'23solcasaad'!X22</f>
        <v>32716</v>
      </c>
      <c r="Z21" s="565">
        <f t="shared" si="11"/>
        <v>44.780246102465128</v>
      </c>
      <c r="AA21" s="566"/>
      <c r="AB21" s="567">
        <f t="shared" si="12"/>
        <v>2</v>
      </c>
      <c r="AC21" s="567">
        <v>11</v>
      </c>
      <c r="AD21" s="567">
        <f t="shared" si="13"/>
        <v>2</v>
      </c>
      <c r="AE21" s="568" t="str">
        <f t="shared" si="2"/>
        <v>Aragón</v>
      </c>
      <c r="AF21" s="569">
        <f t="shared" si="3"/>
        <v>4.3112259923103817</v>
      </c>
      <c r="AG21" s="396"/>
      <c r="AH21" s="567">
        <f t="shared" si="14"/>
        <v>6</v>
      </c>
      <c r="AI21" s="567">
        <v>11</v>
      </c>
      <c r="AJ21" s="567">
        <f t="shared" si="15"/>
        <v>10</v>
      </c>
      <c r="AK21" s="568" t="str">
        <f t="shared" si="16"/>
        <v>Comunitat Valenciana</v>
      </c>
      <c r="AL21" s="569">
        <f t="shared" si="17"/>
        <v>1.3892230622734734</v>
      </c>
      <c r="AM21" s="396"/>
      <c r="AN21" s="567">
        <f t="shared" si="18"/>
        <v>3</v>
      </c>
      <c r="AO21" s="567">
        <v>11</v>
      </c>
      <c r="AP21" s="567">
        <f t="shared" si="19"/>
        <v>5</v>
      </c>
      <c r="AQ21" s="568" t="str">
        <f t="shared" si="20"/>
        <v>Canarias</v>
      </c>
      <c r="AR21" s="569">
        <f t="shared" si="21"/>
        <v>6.3458408664239885</v>
      </c>
      <c r="AS21" s="396"/>
      <c r="AT21" s="567">
        <f t="shared" si="22"/>
        <v>3</v>
      </c>
      <c r="AU21" s="567">
        <v>11</v>
      </c>
      <c r="AV21" s="567">
        <f t="shared" si="23"/>
        <v>17</v>
      </c>
      <c r="AW21" s="568" t="str">
        <f t="shared" si="24"/>
        <v>Rioja, La</v>
      </c>
      <c r="AX21" s="569">
        <f t="shared" si="25"/>
        <v>38.840579710144929</v>
      </c>
    </row>
    <row r="22" spans="1:50" s="329" customFormat="1" ht="18" customHeight="1" x14ac:dyDescent="0.3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85172</v>
      </c>
      <c r="Q22" s="579">
        <f t="shared" si="8"/>
        <v>3.1551916260654123</v>
      </c>
      <c r="R22" s="573"/>
      <c r="S22" s="576">
        <f>'23solcasaad'!J23</f>
        <v>25074</v>
      </c>
      <c r="T22" s="580">
        <f t="shared" si="9"/>
        <v>1.2603660761768996</v>
      </c>
      <c r="U22" s="573"/>
      <c r="V22" s="576">
        <f>'23solcasaad'!Q23</f>
        <v>14942</v>
      </c>
      <c r="W22" s="580">
        <f t="shared" si="10"/>
        <v>3.1579436803083971</v>
      </c>
      <c r="X22" s="573"/>
      <c r="Y22" s="576">
        <f>'23solcasaad'!X23</f>
        <v>45156</v>
      </c>
      <c r="Z22" s="565">
        <f t="shared" si="11"/>
        <v>19.065553144237185</v>
      </c>
      <c r="AA22" s="566"/>
      <c r="AB22" s="567">
        <f t="shared" si="12"/>
        <v>18</v>
      </c>
      <c r="AC22" s="567">
        <v>12</v>
      </c>
      <c r="AD22" s="567">
        <f t="shared" si="13"/>
        <v>10</v>
      </c>
      <c r="AE22" s="568" t="str">
        <f t="shared" si="2"/>
        <v>Comunitat Valenciana</v>
      </c>
      <c r="AF22" s="569">
        <f t="shared" si="3"/>
        <v>4.1513402010469314</v>
      </c>
      <c r="AG22" s="396"/>
      <c r="AH22" s="567">
        <f t="shared" si="14"/>
        <v>16</v>
      </c>
      <c r="AI22" s="567">
        <v>12</v>
      </c>
      <c r="AJ22" s="567">
        <f t="shared" si="15"/>
        <v>5</v>
      </c>
      <c r="AK22" s="568" t="str">
        <f t="shared" si="16"/>
        <v>Canarias</v>
      </c>
      <c r="AL22" s="569">
        <f t="shared" si="17"/>
        <v>1.3869384041010278</v>
      </c>
      <c r="AM22" s="396"/>
      <c r="AN22" s="567">
        <f t="shared" si="18"/>
        <v>19</v>
      </c>
      <c r="AO22" s="567">
        <v>12</v>
      </c>
      <c r="AP22" s="567">
        <f t="shared" si="19"/>
        <v>10</v>
      </c>
      <c r="AQ22" s="568" t="str">
        <f t="shared" si="20"/>
        <v>Comunitat Valenciana</v>
      </c>
      <c r="AR22" s="569">
        <f t="shared" si="21"/>
        <v>6.2999486280512027</v>
      </c>
      <c r="AS22" s="396"/>
      <c r="AT22" s="567">
        <f t="shared" si="22"/>
        <v>19</v>
      </c>
      <c r="AU22" s="567">
        <v>12</v>
      </c>
      <c r="AV22" s="567">
        <f t="shared" si="23"/>
        <v>10</v>
      </c>
      <c r="AW22" s="568" t="str">
        <f t="shared" si="24"/>
        <v>Comunitat Valenciana</v>
      </c>
      <c r="AX22" s="569">
        <f t="shared" si="25"/>
        <v>37.996564679153352</v>
      </c>
    </row>
    <row r="23" spans="1:50" s="329" customFormat="1" ht="18" customHeight="1" x14ac:dyDescent="0.3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257624</v>
      </c>
      <c r="Q23" s="579">
        <f t="shared" si="8"/>
        <v>3.7489469801887485</v>
      </c>
      <c r="R23" s="573"/>
      <c r="S23" s="576">
        <f>'23solcasaad'!J24</f>
        <v>60412</v>
      </c>
      <c r="T23" s="580">
        <f t="shared" si="9"/>
        <v>1.0777531882401949</v>
      </c>
      <c r="U23" s="573"/>
      <c r="V23" s="576">
        <f>'23solcasaad'!Q24</f>
        <v>50189</v>
      </c>
      <c r="W23" s="580">
        <f t="shared" si="10"/>
        <v>5.6342123283826719</v>
      </c>
      <c r="X23" s="573"/>
      <c r="Y23" s="576">
        <f>'23solcasaad'!X24</f>
        <v>147023</v>
      </c>
      <c r="Z23" s="565">
        <f t="shared" si="11"/>
        <v>39.1280858447683</v>
      </c>
      <c r="AA23" s="566"/>
      <c r="AB23" s="567">
        <f t="shared" si="12"/>
        <v>15</v>
      </c>
      <c r="AC23" s="567">
        <v>13</v>
      </c>
      <c r="AD23" s="567">
        <f t="shared" si="13"/>
        <v>6</v>
      </c>
      <c r="AE23" s="568" t="str">
        <f t="shared" si="2"/>
        <v>Cantabria</v>
      </c>
      <c r="AF23" s="569">
        <f t="shared" si="3"/>
        <v>4.010455703474074</v>
      </c>
      <c r="AG23" s="396"/>
      <c r="AH23" s="567">
        <f t="shared" si="14"/>
        <v>17</v>
      </c>
      <c r="AI23" s="567">
        <v>13</v>
      </c>
      <c r="AJ23" s="567">
        <f t="shared" si="15"/>
        <v>8</v>
      </c>
      <c r="AK23" s="568" t="str">
        <f t="shared" si="16"/>
        <v>Castilla - La Mancha</v>
      </c>
      <c r="AL23" s="569">
        <f t="shared" si="17"/>
        <v>1.3699877950763553</v>
      </c>
      <c r="AM23" s="396"/>
      <c r="AN23" s="567">
        <f t="shared" si="18"/>
        <v>16</v>
      </c>
      <c r="AO23" s="567">
        <v>13</v>
      </c>
      <c r="AP23" s="567">
        <f t="shared" si="19"/>
        <v>3</v>
      </c>
      <c r="AQ23" s="568" t="str">
        <f t="shared" si="20"/>
        <v>Asturias, Principado de</v>
      </c>
      <c r="AR23" s="569">
        <f t="shared" si="21"/>
        <v>6.0840593506197873</v>
      </c>
      <c r="AS23" s="396"/>
      <c r="AT23" s="567">
        <f t="shared" si="22"/>
        <v>10</v>
      </c>
      <c r="AU23" s="567">
        <v>13</v>
      </c>
      <c r="AV23" s="567">
        <f t="shared" si="23"/>
        <v>2</v>
      </c>
      <c r="AW23" s="568" t="str">
        <f t="shared" si="24"/>
        <v>Aragón</v>
      </c>
      <c r="AX23" s="569">
        <f t="shared" si="25"/>
        <v>36.826051198767395</v>
      </c>
    </row>
    <row r="24" spans="1:50" s="329" customFormat="1" ht="18" customHeight="1" x14ac:dyDescent="0.3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67041</v>
      </c>
      <c r="Q24" s="579">
        <f t="shared" si="8"/>
        <v>4.3205094825519499</v>
      </c>
      <c r="R24" s="573"/>
      <c r="S24" s="576">
        <f>'23solcasaad'!J25</f>
        <v>22996</v>
      </c>
      <c r="T24" s="580">
        <f t="shared" si="9"/>
        <v>1.7715954605370101</v>
      </c>
      <c r="U24" s="573"/>
      <c r="V24" s="576">
        <f>'23solcasaad'!Q25</f>
        <v>15775</v>
      </c>
      <c r="W24" s="580">
        <f t="shared" si="10"/>
        <v>8.6512306409862685</v>
      </c>
      <c r="X24" s="573"/>
      <c r="Y24" s="576">
        <f>'23solcasaad'!X25</f>
        <v>28270</v>
      </c>
      <c r="Z24" s="565">
        <f t="shared" si="11"/>
        <v>39.644364666451644</v>
      </c>
      <c r="AA24" s="566"/>
      <c r="AB24" s="567">
        <f t="shared" si="12"/>
        <v>10</v>
      </c>
      <c r="AC24" s="567">
        <v>14</v>
      </c>
      <c r="AD24" s="567">
        <f t="shared" si="13"/>
        <v>4</v>
      </c>
      <c r="AE24" s="568" t="str">
        <f t="shared" si="2"/>
        <v>Balears, Illes</v>
      </c>
      <c r="AF24" s="569">
        <f t="shared" si="3"/>
        <v>3.8204620854843268</v>
      </c>
      <c r="AG24" s="396"/>
      <c r="AH24" s="567">
        <f t="shared" si="14"/>
        <v>4</v>
      </c>
      <c r="AI24" s="567">
        <v>14</v>
      </c>
      <c r="AJ24" s="567">
        <f t="shared" si="15"/>
        <v>17</v>
      </c>
      <c r="AK24" s="568" t="str">
        <f t="shared" si="16"/>
        <v>Rioja, La</v>
      </c>
      <c r="AL24" s="569">
        <f t="shared" si="17"/>
        <v>1.3546158087433211</v>
      </c>
      <c r="AM24" s="396"/>
      <c r="AN24" s="567">
        <f t="shared" si="18"/>
        <v>2</v>
      </c>
      <c r="AO24" s="567">
        <v>14</v>
      </c>
      <c r="AP24" s="567">
        <f t="shared" si="19"/>
        <v>17</v>
      </c>
      <c r="AQ24" s="568" t="str">
        <f t="shared" si="20"/>
        <v>Rioja, La</v>
      </c>
      <c r="AR24" s="569">
        <f t="shared" si="21"/>
        <v>5.798216253300347</v>
      </c>
      <c r="AS24" s="396"/>
      <c r="AT24" s="567">
        <f t="shared" si="22"/>
        <v>7</v>
      </c>
      <c r="AU24" s="567">
        <v>14</v>
      </c>
      <c r="AV24" s="567">
        <f t="shared" si="23"/>
        <v>3</v>
      </c>
      <c r="AW24" s="568" t="str">
        <f t="shared" si="24"/>
        <v>Asturias, Principado de</v>
      </c>
      <c r="AX24" s="569">
        <f t="shared" si="25"/>
        <v>34.045748751385695</v>
      </c>
    </row>
    <row r="25" spans="1:50" s="329" customFormat="1" ht="18" customHeight="1" x14ac:dyDescent="0.3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21196</v>
      </c>
      <c r="Q25" s="579">
        <f t="shared" si="8"/>
        <v>3.1534393108732361</v>
      </c>
      <c r="R25" s="573"/>
      <c r="S25" s="582">
        <f>'23solcasaad'!J26</f>
        <v>5145</v>
      </c>
      <c r="T25" s="580">
        <f t="shared" si="9"/>
        <v>0.96218401745957238</v>
      </c>
      <c r="U25" s="573"/>
      <c r="V25" s="582">
        <f>'23solcasaad'!Q26</f>
        <v>3884</v>
      </c>
      <c r="W25" s="580">
        <f t="shared" si="10"/>
        <v>4.0585586056280629</v>
      </c>
      <c r="X25" s="573"/>
      <c r="Y25" s="582">
        <f>'23solcasaad'!X26</f>
        <v>12167</v>
      </c>
      <c r="Z25" s="565">
        <f t="shared" si="11"/>
        <v>29.152989097879477</v>
      </c>
      <c r="AA25" s="566"/>
      <c r="AB25" s="567">
        <f t="shared" si="12"/>
        <v>19</v>
      </c>
      <c r="AC25" s="567">
        <v>15</v>
      </c>
      <c r="AD25" s="567">
        <f t="shared" si="13"/>
        <v>13</v>
      </c>
      <c r="AE25" s="568" t="str">
        <f t="shared" si="2"/>
        <v>Madrid, Comunidad de</v>
      </c>
      <c r="AF25" s="569">
        <f t="shared" si="3"/>
        <v>3.7489469801887485</v>
      </c>
      <c r="AG25" s="396"/>
      <c r="AH25" s="567">
        <f t="shared" si="14"/>
        <v>19</v>
      </c>
      <c r="AI25" s="567">
        <v>15</v>
      </c>
      <c r="AJ25" s="567">
        <f t="shared" si="15"/>
        <v>4</v>
      </c>
      <c r="AK25" s="568" t="str">
        <f t="shared" si="16"/>
        <v>Balears, Illes</v>
      </c>
      <c r="AL25" s="569">
        <f t="shared" si="17"/>
        <v>1.3178992794362183</v>
      </c>
      <c r="AM25" s="396"/>
      <c r="AN25" s="567">
        <f t="shared" si="18"/>
        <v>18</v>
      </c>
      <c r="AO25" s="567">
        <v>15</v>
      </c>
      <c r="AP25" s="567">
        <f t="shared" si="19"/>
        <v>2</v>
      </c>
      <c r="AQ25" s="568" t="str">
        <f t="shared" si="20"/>
        <v>Aragón</v>
      </c>
      <c r="AR25" s="569">
        <f t="shared" si="21"/>
        <v>5.6937306274347863</v>
      </c>
      <c r="AS25" s="396"/>
      <c r="AT25" s="567">
        <f t="shared" si="22"/>
        <v>18</v>
      </c>
      <c r="AU25" s="567">
        <v>15</v>
      </c>
      <c r="AV25" s="567">
        <f t="shared" si="23"/>
        <v>18</v>
      </c>
      <c r="AW25" s="568" t="str">
        <f t="shared" si="24"/>
        <v>Ceuta y Melilla</v>
      </c>
      <c r="AX25" s="569">
        <f t="shared" si="25"/>
        <v>32.880937692782233</v>
      </c>
    </row>
    <row r="26" spans="1:50" s="329" customFormat="1" ht="18" customHeight="1" x14ac:dyDescent="0.3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117632</v>
      </c>
      <c r="Q26" s="579">
        <f t="shared" si="8"/>
        <v>5.3075799236746617</v>
      </c>
      <c r="R26" s="573"/>
      <c r="S26" s="582">
        <f>'23solcasaad'!J27</f>
        <v>30906</v>
      </c>
      <c r="T26" s="580">
        <f t="shared" si="9"/>
        <v>1.8222254191778819</v>
      </c>
      <c r="U26" s="573"/>
      <c r="V26" s="582">
        <f>'23solcasaad'!Q27</f>
        <v>23727</v>
      </c>
      <c r="W26" s="580">
        <f t="shared" si="10"/>
        <v>6.5668279290150453</v>
      </c>
      <c r="X26" s="573"/>
      <c r="Y26" s="582">
        <f>'23solcasaad'!X27</f>
        <v>62999</v>
      </c>
      <c r="Z26" s="565">
        <f t="shared" si="11"/>
        <v>39.63996275042787</v>
      </c>
      <c r="AA26" s="566"/>
      <c r="AB26" s="567">
        <f t="shared" si="12"/>
        <v>3</v>
      </c>
      <c r="AC26" s="567">
        <v>16</v>
      </c>
      <c r="AD26" s="567">
        <f t="shared" si="13"/>
        <v>5</v>
      </c>
      <c r="AE26" s="568" t="str">
        <f t="shared" si="2"/>
        <v>Canarias</v>
      </c>
      <c r="AF26" s="570">
        <f t="shared" si="3"/>
        <v>3.4155650026931572</v>
      </c>
      <c r="AG26" s="396"/>
      <c r="AH26" s="567">
        <f t="shared" si="14"/>
        <v>3</v>
      </c>
      <c r="AI26" s="567">
        <v>16</v>
      </c>
      <c r="AJ26" s="567">
        <f t="shared" si="15"/>
        <v>12</v>
      </c>
      <c r="AK26" s="568" t="str">
        <f t="shared" si="16"/>
        <v>Galicia</v>
      </c>
      <c r="AL26" s="569">
        <f t="shared" si="17"/>
        <v>1.2603660761768996</v>
      </c>
      <c r="AM26" s="396"/>
      <c r="AN26" s="567">
        <f t="shared" si="18"/>
        <v>9</v>
      </c>
      <c r="AO26" s="567">
        <v>16</v>
      </c>
      <c r="AP26" s="567">
        <f t="shared" si="19"/>
        <v>13</v>
      </c>
      <c r="AQ26" s="568" t="str">
        <f t="shared" si="20"/>
        <v>Madrid, Comunidad de</v>
      </c>
      <c r="AR26" s="569">
        <f t="shared" si="21"/>
        <v>5.6342123283826719</v>
      </c>
      <c r="AS26" s="396"/>
      <c r="AT26" s="567">
        <f t="shared" si="22"/>
        <v>8</v>
      </c>
      <c r="AU26" s="567">
        <v>16</v>
      </c>
      <c r="AV26" s="567">
        <f t="shared" si="23"/>
        <v>5</v>
      </c>
      <c r="AW26" s="568" t="str">
        <f t="shared" si="24"/>
        <v>Canarias</v>
      </c>
      <c r="AX26" s="569">
        <f t="shared" si="25"/>
        <v>32.496391322910526</v>
      </c>
    </row>
    <row r="27" spans="1:50" s="329" customFormat="1" ht="18" customHeight="1" x14ac:dyDescent="0.3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14780</v>
      </c>
      <c r="Q27" s="586">
        <f t="shared" si="8"/>
        <v>4.5860457611656873</v>
      </c>
      <c r="R27" s="573"/>
      <c r="S27" s="582">
        <f>'23solcasaad'!J28</f>
        <v>3415</v>
      </c>
      <c r="T27" s="587">
        <f t="shared" si="9"/>
        <v>1.3546158087433211</v>
      </c>
      <c r="U27" s="573"/>
      <c r="V27" s="582">
        <f>'23solcasaad'!Q28</f>
        <v>2789</v>
      </c>
      <c r="W27" s="587">
        <f t="shared" si="10"/>
        <v>5.798216253300347</v>
      </c>
      <c r="X27" s="573"/>
      <c r="Y27" s="582">
        <f>'23solcasaad'!X28</f>
        <v>8576</v>
      </c>
      <c r="Z27" s="588">
        <f t="shared" si="11"/>
        <v>38.840579710144929</v>
      </c>
      <c r="AA27" s="566"/>
      <c r="AB27" s="567">
        <f t="shared" si="12"/>
        <v>8</v>
      </c>
      <c r="AC27" s="567">
        <v>17</v>
      </c>
      <c r="AD27" s="567">
        <f t="shared" si="13"/>
        <v>18</v>
      </c>
      <c r="AE27" s="568" t="str">
        <f t="shared" si="2"/>
        <v>Ceuta y Melilla</v>
      </c>
      <c r="AF27" s="569">
        <f t="shared" si="3"/>
        <v>3.3273013141890888</v>
      </c>
      <c r="AG27" s="396"/>
      <c r="AH27" s="567">
        <f t="shared" si="14"/>
        <v>14</v>
      </c>
      <c r="AI27" s="567">
        <v>17</v>
      </c>
      <c r="AJ27" s="567">
        <f t="shared" si="15"/>
        <v>13</v>
      </c>
      <c r="AK27" s="568" t="str">
        <f t="shared" si="16"/>
        <v>Madrid, Comunidad de</v>
      </c>
      <c r="AL27" s="569">
        <f t="shared" si="17"/>
        <v>1.0777531882401949</v>
      </c>
      <c r="AM27" s="396"/>
      <c r="AN27" s="567">
        <f t="shared" si="18"/>
        <v>14</v>
      </c>
      <c r="AO27" s="567">
        <v>17</v>
      </c>
      <c r="AP27" s="567">
        <f t="shared" si="19"/>
        <v>6</v>
      </c>
      <c r="AQ27" s="568" t="str">
        <f t="shared" si="20"/>
        <v>Cantabria</v>
      </c>
      <c r="AR27" s="569">
        <f t="shared" si="21"/>
        <v>5.1541104672034459</v>
      </c>
      <c r="AS27" s="396"/>
      <c r="AT27" s="567">
        <f t="shared" si="22"/>
        <v>11</v>
      </c>
      <c r="AU27" s="567">
        <v>17</v>
      </c>
      <c r="AV27" s="567">
        <f t="shared" si="23"/>
        <v>6</v>
      </c>
      <c r="AW27" s="568" t="str">
        <f t="shared" si="24"/>
        <v>Cantabria</v>
      </c>
      <c r="AX27" s="569">
        <f t="shared" si="25"/>
        <v>29.436058803284329</v>
      </c>
    </row>
    <row r="28" spans="1:50" s="329" customFormat="1" ht="18" customHeight="1" x14ac:dyDescent="0.3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5608</v>
      </c>
      <c r="Q28" s="586">
        <f t="shared" si="8"/>
        <v>3.3273013141890888</v>
      </c>
      <c r="R28" s="573"/>
      <c r="S28" s="582">
        <f>'23solcasaad'!J29</f>
        <v>2984</v>
      </c>
      <c r="T28" s="587">
        <f t="shared" si="9"/>
        <v>2.0170475669025749</v>
      </c>
      <c r="U28" s="573"/>
      <c r="V28" s="582">
        <f>'23solcasaad'!Q29</f>
        <v>1025</v>
      </c>
      <c r="W28" s="587">
        <f t="shared" si="10"/>
        <v>6.510830210252176</v>
      </c>
      <c r="X28" s="573"/>
      <c r="Y28" s="582">
        <f>'23solcasaad'!X29</f>
        <v>1599</v>
      </c>
      <c r="Z28" s="588">
        <f t="shared" si="11"/>
        <v>32.880937692782233</v>
      </c>
      <c r="AA28" s="566"/>
      <c r="AB28" s="567">
        <f t="shared" si="12"/>
        <v>17</v>
      </c>
      <c r="AC28" s="567">
        <v>18</v>
      </c>
      <c r="AD28" s="567">
        <f t="shared" si="13"/>
        <v>12</v>
      </c>
      <c r="AE28" s="568" t="str">
        <f t="shared" si="2"/>
        <v>Galicia</v>
      </c>
      <c r="AF28" s="569">
        <f t="shared" si="3"/>
        <v>3.1551916260654123</v>
      </c>
      <c r="AG28" s="396"/>
      <c r="AH28" s="567">
        <f t="shared" si="14"/>
        <v>1</v>
      </c>
      <c r="AI28" s="567">
        <v>18</v>
      </c>
      <c r="AJ28" s="567">
        <f t="shared" si="15"/>
        <v>2</v>
      </c>
      <c r="AK28" s="568" t="str">
        <f t="shared" si="16"/>
        <v>Aragón</v>
      </c>
      <c r="AL28" s="569">
        <f t="shared" si="17"/>
        <v>1.0541648032682174</v>
      </c>
      <c r="AM28" s="396"/>
      <c r="AN28" s="567">
        <f t="shared" si="18"/>
        <v>10</v>
      </c>
      <c r="AO28" s="567">
        <v>18</v>
      </c>
      <c r="AP28" s="567">
        <f t="shared" si="19"/>
        <v>15</v>
      </c>
      <c r="AQ28" s="568" t="str">
        <f t="shared" si="20"/>
        <v>Navarra, Comunidad Foral de</v>
      </c>
      <c r="AR28" s="569">
        <f t="shared" si="21"/>
        <v>4.0585586056280629</v>
      </c>
      <c r="AS28" s="396"/>
      <c r="AT28" s="567">
        <f t="shared" si="22"/>
        <v>15</v>
      </c>
      <c r="AU28" s="567">
        <v>18</v>
      </c>
      <c r="AV28" s="567">
        <f t="shared" si="23"/>
        <v>15</v>
      </c>
      <c r="AW28" s="568" t="str">
        <f t="shared" si="24"/>
        <v>Navarra, Comunidad Foral de</v>
      </c>
      <c r="AX28" s="569">
        <f t="shared" si="25"/>
        <v>29.152989097879477</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15</v>
      </c>
      <c r="AE29" s="568" t="str">
        <f t="shared" si="2"/>
        <v>Navarra, Comunidad Foral de</v>
      </c>
      <c r="AF29" s="569">
        <f t="shared" si="3"/>
        <v>3.1534393108732361</v>
      </c>
      <c r="AG29" s="396"/>
      <c r="AH29" s="396"/>
      <c r="AI29" s="396"/>
      <c r="AJ29" s="567">
        <f>MATCH(AI30,AH$11:AH$30,0)</f>
        <v>15</v>
      </c>
      <c r="AK29" s="568" t="str">
        <f t="shared" si="16"/>
        <v>Navarra, Comunidad Foral de</v>
      </c>
      <c r="AL29" s="569">
        <f t="shared" si="17"/>
        <v>0.96218401745957238</v>
      </c>
      <c r="AM29" s="396"/>
      <c r="AN29" s="396"/>
      <c r="AO29" s="396"/>
      <c r="AP29" s="567">
        <f>MATCH(AO30,AN$11:AN$30,0)</f>
        <v>12</v>
      </c>
      <c r="AQ29" s="568" t="str">
        <f t="shared" si="20"/>
        <v>Galicia</v>
      </c>
      <c r="AR29" s="569">
        <f>INDEX(W$11:W$30,AP29,1)</f>
        <v>3.1579436803083971</v>
      </c>
      <c r="AS29" s="396"/>
      <c r="AT29" s="396"/>
      <c r="AU29" s="396"/>
      <c r="AV29" s="567">
        <f>MATCH(AU30,AT$11:AT$30,0)</f>
        <v>12</v>
      </c>
      <c r="AW29" s="568" t="str">
        <f t="shared" si="24"/>
        <v>Galicia</v>
      </c>
      <c r="AX29" s="569">
        <f t="shared" si="25"/>
        <v>19.065553144237185</v>
      </c>
    </row>
    <row r="30" spans="1:50" s="329" customFormat="1" ht="18" customHeight="1" x14ac:dyDescent="0.3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2161156</v>
      </c>
      <c r="Q30" s="545">
        <f>P30*100/D30</f>
        <v>4.4944156704989693</v>
      </c>
      <c r="R30" s="320"/>
      <c r="S30" s="549">
        <f>SUM(S11:S28)</f>
        <v>560163</v>
      </c>
      <c r="T30" s="546">
        <f>S30*100/G30</f>
        <v>1.4588495604606384</v>
      </c>
      <c r="U30" s="320"/>
      <c r="V30" s="549">
        <f>SUM(V11:V28)</f>
        <v>469378</v>
      </c>
      <c r="W30" s="546">
        <f>V30*100/J30</f>
        <v>6.8864931259483306</v>
      </c>
      <c r="X30" s="320"/>
      <c r="Y30" s="549">
        <f>SUM(Y11:Y28)</f>
        <v>1131615</v>
      </c>
      <c r="Z30" s="551">
        <f>Y30*100/M30</f>
        <v>39.403639600063237</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9</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458" t="s">
        <v>171</v>
      </c>
      <c r="C33" s="1458"/>
      <c r="D33" s="1458"/>
      <c r="E33" s="1458"/>
      <c r="F33" s="1458"/>
      <c r="G33" s="1458"/>
      <c r="H33" s="1458"/>
      <c r="I33" s="1458"/>
      <c r="J33" s="1458"/>
      <c r="K33" s="1458"/>
      <c r="L33" s="1458"/>
      <c r="M33" s="1458"/>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459"/>
      <c r="C34" s="1459"/>
      <c r="D34" s="1459"/>
      <c r="E34" s="1459"/>
      <c r="F34" s="1459"/>
      <c r="G34" s="1459"/>
      <c r="H34" s="1459"/>
      <c r="I34" s="1459"/>
      <c r="J34" s="1459"/>
      <c r="K34" s="1459"/>
      <c r="L34" s="1459"/>
      <c r="M34" s="1459"/>
      <c r="N34" s="1459"/>
      <c r="O34" s="1459"/>
      <c r="P34" s="1459"/>
    </row>
    <row r="35" spans="2:50" s="329" customFormat="1" ht="4.5" customHeight="1" x14ac:dyDescent="0.25">
      <c r="B35" s="1381"/>
      <c r="C35" s="1381"/>
      <c r="D35" s="1381"/>
      <c r="E35" s="1381"/>
      <c r="F35" s="1381"/>
      <c r="G35" s="1381"/>
      <c r="H35" s="1381"/>
      <c r="I35" s="1381"/>
      <c r="J35" s="1381"/>
      <c r="K35" s="1381"/>
      <c r="L35" s="1381"/>
      <c r="M35" s="1381"/>
      <c r="N35" s="1381"/>
      <c r="O35" s="1381"/>
      <c r="P35" s="1381"/>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5"/>
  <sheetViews>
    <sheetView topLeftCell="A10"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32"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311"/>
    </row>
    <row r="2" spans="1:34" s="343" customFormat="1" x14ac:dyDescent="0.35">
      <c r="B2" s="1392"/>
      <c r="C2" s="1392"/>
      <c r="X2" s="599"/>
      <c r="Y2" s="599"/>
      <c r="Z2" s="599"/>
      <c r="AA2" s="1340"/>
      <c r="AB2" s="556"/>
      <c r="AC2" s="556"/>
      <c r="AD2" s="891"/>
    </row>
    <row r="3" spans="1:34" s="345" customFormat="1" ht="32.25" customHeight="1" x14ac:dyDescent="0.25">
      <c r="B3" s="1393"/>
      <c r="C3" s="1393"/>
      <c r="X3" s="599"/>
      <c r="Y3" s="599"/>
      <c r="Z3" s="599"/>
      <c r="AA3" s="1340"/>
      <c r="AB3" s="556"/>
      <c r="AC3" s="556"/>
      <c r="AD3" s="891"/>
    </row>
    <row r="4" spans="1:34" s="492" customFormat="1" ht="19.5" customHeight="1" x14ac:dyDescent="0.25">
      <c r="A4" s="1464" t="s">
        <v>397</v>
      </c>
      <c r="B4" s="1464"/>
      <c r="C4" s="1464"/>
      <c r="D4" s="1464"/>
      <c r="E4" s="1464"/>
      <c r="F4" s="1464"/>
      <c r="G4" s="1464"/>
      <c r="H4" s="1464"/>
      <c r="I4" s="1464"/>
      <c r="J4" s="1464"/>
      <c r="K4" s="1464"/>
      <c r="L4" s="1464"/>
      <c r="M4" s="1464"/>
      <c r="N4" s="1464"/>
      <c r="O4" s="1464"/>
      <c r="P4" s="1464"/>
      <c r="Q4" s="1464"/>
      <c r="R4" s="1464"/>
      <c r="S4" s="1464"/>
      <c r="T4" s="1464"/>
      <c r="U4" s="1464"/>
      <c r="V4" s="1464"/>
      <c r="AA4" s="1340"/>
      <c r="AB4" s="556"/>
      <c r="AC4" s="556"/>
      <c r="AD4" s="891"/>
    </row>
    <row r="5" spans="1:34" s="492" customFormat="1" ht="15.5"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AA5" s="1340"/>
      <c r="AB5" s="556"/>
      <c r="AC5" s="556"/>
      <c r="AD5" s="891"/>
    </row>
    <row r="6" spans="1:34" s="492" customFormat="1" ht="6" customHeight="1" x14ac:dyDescent="0.25">
      <c r="AA6" s="1340"/>
      <c r="AB6" s="556"/>
      <c r="AC6" s="556"/>
      <c r="AD6" s="891"/>
    </row>
    <row r="7" spans="1:34" s="437" customFormat="1" ht="7.5" customHeight="1" x14ac:dyDescent="0.25">
      <c r="A7" s="488"/>
      <c r="B7" s="1396" t="s">
        <v>12</v>
      </c>
      <c r="D7" s="1421" t="s">
        <v>13</v>
      </c>
      <c r="E7" s="593"/>
      <c r="F7" s="1461"/>
      <c r="G7" s="1461"/>
      <c r="H7" s="489"/>
      <c r="I7" s="445"/>
      <c r="J7" s="445"/>
      <c r="K7" s="445"/>
      <c r="L7" s="445"/>
      <c r="M7" s="489"/>
      <c r="N7" s="489"/>
      <c r="O7" s="489"/>
      <c r="P7" s="489"/>
      <c r="Q7" s="489"/>
      <c r="R7" s="489"/>
      <c r="S7" s="594"/>
      <c r="T7" s="489"/>
      <c r="U7" s="489"/>
      <c r="V7" s="595"/>
      <c r="AA7" s="1345"/>
      <c r="AB7" s="513"/>
      <c r="AC7" s="513"/>
      <c r="AD7" s="320"/>
    </row>
    <row r="8" spans="1:34" s="437" customFormat="1" ht="15" customHeight="1" x14ac:dyDescent="0.25">
      <c r="A8" s="488"/>
      <c r="B8" s="1397"/>
      <c r="D8" s="1460"/>
      <c r="F8" s="1421" t="s">
        <v>242</v>
      </c>
      <c r="G8" s="1422"/>
      <c r="I8" s="1421" t="s">
        <v>243</v>
      </c>
      <c r="J8" s="1423"/>
      <c r="K8" s="1469" t="s">
        <v>372</v>
      </c>
      <c r="L8" s="1470"/>
      <c r="M8" s="1470"/>
      <c r="N8" s="1470"/>
      <c r="O8" s="1470"/>
      <c r="P8" s="1470"/>
      <c r="Q8" s="1470"/>
      <c r="R8" s="1470"/>
      <c r="S8" s="1470"/>
      <c r="T8" s="1470"/>
      <c r="U8" s="1470"/>
      <c r="V8" s="1471"/>
      <c r="AA8" s="1345"/>
      <c r="AB8" s="513"/>
      <c r="AC8" s="513"/>
      <c r="AD8" s="320"/>
    </row>
    <row r="9" spans="1:34" s="437" customFormat="1" ht="25.5" customHeight="1" x14ac:dyDescent="0.25">
      <c r="A9" s="488"/>
      <c r="B9" s="1397"/>
      <c r="D9" s="1432"/>
      <c r="E9" s="491"/>
      <c r="F9" s="1462"/>
      <c r="G9" s="1463"/>
      <c r="I9" s="1462"/>
      <c r="J9" s="1468"/>
      <c r="K9" s="1465" t="s">
        <v>373</v>
      </c>
      <c r="L9" s="1466"/>
      <c r="M9" s="1465" t="s">
        <v>374</v>
      </c>
      <c r="N9" s="1467"/>
      <c r="O9" s="1465" t="s">
        <v>375</v>
      </c>
      <c r="P9" s="1466"/>
      <c r="Q9" s="1473" t="s">
        <v>376</v>
      </c>
      <c r="R9" s="1473"/>
      <c r="S9" s="1474" t="s">
        <v>377</v>
      </c>
      <c r="T9" s="1475"/>
      <c r="U9" s="1476" t="s">
        <v>378</v>
      </c>
      <c r="V9" s="1477"/>
      <c r="AA9" s="1345"/>
      <c r="AB9" s="513"/>
      <c r="AC9" s="513"/>
      <c r="AD9" s="320"/>
    </row>
    <row r="10" spans="1:34" s="437" customFormat="1" ht="39" x14ac:dyDescent="0.25">
      <c r="A10" s="488"/>
      <c r="B10" s="1398"/>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5" t="s">
        <v>379</v>
      </c>
      <c r="S10" s="406" t="s">
        <v>9</v>
      </c>
      <c r="T10" s="736" t="s">
        <v>379</v>
      </c>
      <c r="U10" s="407" t="s">
        <v>9</v>
      </c>
      <c r="V10" s="735" t="s">
        <v>379</v>
      </c>
      <c r="AA10" s="1341" t="s">
        <v>208</v>
      </c>
      <c r="AB10" s="602" t="s">
        <v>380</v>
      </c>
      <c r="AC10" s="603" t="s">
        <v>381</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41">
        <v>44286</v>
      </c>
      <c r="AB11" s="602">
        <v>27728</v>
      </c>
      <c r="AC11" s="602">
        <v>26286</v>
      </c>
      <c r="AD11" s="329"/>
    </row>
    <row r="12" spans="1:34" s="331" customFormat="1" x14ac:dyDescent="0.35">
      <c r="A12" s="330"/>
      <c r="B12" s="349" t="s">
        <v>8</v>
      </c>
      <c r="C12" s="350"/>
      <c r="D12" s="605">
        <v>421232</v>
      </c>
      <c r="E12" s="350"/>
      <c r="F12" s="355">
        <v>12183</v>
      </c>
      <c r="G12" s="358">
        <v>2.8922304098454061</v>
      </c>
      <c r="H12" s="350"/>
      <c r="I12" s="355">
        <v>3846</v>
      </c>
      <c r="J12" s="358">
        <v>0.91303604664412963</v>
      </c>
      <c r="K12" s="355">
        <v>3417</v>
      </c>
      <c r="L12" s="358">
        <v>88.845553822152894</v>
      </c>
      <c r="M12" s="355">
        <v>36</v>
      </c>
      <c r="N12" s="358">
        <v>0.93603744149765999</v>
      </c>
      <c r="O12" s="355">
        <v>2</v>
      </c>
      <c r="P12" s="358">
        <v>5.2002080083203332E-2</v>
      </c>
      <c r="Q12" s="355">
        <v>163</v>
      </c>
      <c r="R12" s="358">
        <v>4.2381695267810713</v>
      </c>
      <c r="S12" s="355">
        <v>189</v>
      </c>
      <c r="T12" s="358">
        <v>4.9141965678627146</v>
      </c>
      <c r="U12" s="355">
        <v>39</v>
      </c>
      <c r="V12" s="358">
        <v>1.014040561622465</v>
      </c>
      <c r="X12" s="606"/>
      <c r="Y12" s="606"/>
      <c r="Z12" s="606"/>
      <c r="AA12" s="1341">
        <v>44316</v>
      </c>
      <c r="AB12" s="602">
        <v>26001</v>
      </c>
      <c r="AC12" s="602">
        <v>20329</v>
      </c>
      <c r="AD12" s="360"/>
      <c r="AE12" s="360"/>
      <c r="AF12" s="360"/>
      <c r="AG12" s="361"/>
      <c r="AH12" s="607"/>
    </row>
    <row r="13" spans="1:34" s="331" customFormat="1" x14ac:dyDescent="0.35">
      <c r="A13" s="330"/>
      <c r="B13" s="363" t="s">
        <v>7</v>
      </c>
      <c r="C13" s="350"/>
      <c r="D13" s="608">
        <v>57826</v>
      </c>
      <c r="E13" s="350"/>
      <c r="F13" s="368">
        <v>947</v>
      </c>
      <c r="G13" s="372">
        <v>1.6376716355964445</v>
      </c>
      <c r="H13" s="350"/>
      <c r="I13" s="368">
        <v>656</v>
      </c>
      <c r="J13" s="372">
        <v>1.134437796147062</v>
      </c>
      <c r="K13" s="368">
        <v>611</v>
      </c>
      <c r="L13" s="372">
        <v>93.140243902439025</v>
      </c>
      <c r="M13" s="368">
        <v>14</v>
      </c>
      <c r="N13" s="372">
        <v>2.1341463414634148</v>
      </c>
      <c r="O13" s="368">
        <v>0</v>
      </c>
      <c r="P13" s="372">
        <v>0</v>
      </c>
      <c r="Q13" s="368">
        <v>3</v>
      </c>
      <c r="R13" s="372">
        <v>0.45731707317073167</v>
      </c>
      <c r="S13" s="368">
        <v>13</v>
      </c>
      <c r="T13" s="372">
        <v>1.9817073170731707</v>
      </c>
      <c r="U13" s="368">
        <v>15</v>
      </c>
      <c r="V13" s="372">
        <v>2.2865853658536586</v>
      </c>
      <c r="X13" s="606"/>
      <c r="Y13" s="606"/>
      <c r="Z13" s="606"/>
      <c r="AA13" s="1341">
        <v>44347</v>
      </c>
      <c r="AB13" s="602">
        <v>27218</v>
      </c>
      <c r="AC13" s="602">
        <v>17469</v>
      </c>
      <c r="AD13" s="360"/>
      <c r="AE13" s="360"/>
      <c r="AF13" s="360"/>
      <c r="AG13" s="361"/>
      <c r="AH13" s="607"/>
    </row>
    <row r="14" spans="1:34" s="331" customFormat="1" x14ac:dyDescent="0.35">
      <c r="A14" s="330"/>
      <c r="B14" s="363" t="s">
        <v>37</v>
      </c>
      <c r="C14" s="350"/>
      <c r="D14" s="608">
        <v>51212</v>
      </c>
      <c r="E14" s="350"/>
      <c r="F14" s="368">
        <v>1092</v>
      </c>
      <c r="G14" s="372">
        <v>2.1323127392017494</v>
      </c>
      <c r="H14" s="350"/>
      <c r="I14" s="368">
        <v>629</v>
      </c>
      <c r="J14" s="372">
        <v>1.2282277591189565</v>
      </c>
      <c r="K14" s="368">
        <v>565</v>
      </c>
      <c r="L14" s="372">
        <v>89.82511923688395</v>
      </c>
      <c r="M14" s="368">
        <v>13</v>
      </c>
      <c r="N14" s="372">
        <v>2.066772655007949</v>
      </c>
      <c r="O14" s="368">
        <v>8</v>
      </c>
      <c r="P14" s="372">
        <v>1.2718600953895072</v>
      </c>
      <c r="Q14" s="368">
        <v>1</v>
      </c>
      <c r="R14" s="372">
        <v>0.1589825119236884</v>
      </c>
      <c r="S14" s="368">
        <v>6</v>
      </c>
      <c r="T14" s="372">
        <v>0.95389507154213027</v>
      </c>
      <c r="U14" s="368">
        <v>36</v>
      </c>
      <c r="V14" s="372">
        <v>5.7233704292527827</v>
      </c>
      <c r="X14" s="606"/>
      <c r="Y14" s="606"/>
      <c r="Z14" s="606"/>
      <c r="AA14" s="1341">
        <v>44377</v>
      </c>
      <c r="AB14" s="602">
        <v>28579</v>
      </c>
      <c r="AC14" s="602">
        <v>20931</v>
      </c>
      <c r="AD14" s="360"/>
      <c r="AE14" s="360"/>
      <c r="AF14" s="360"/>
      <c r="AG14" s="361"/>
      <c r="AH14" s="607"/>
    </row>
    <row r="15" spans="1:34" s="331" customFormat="1" x14ac:dyDescent="0.35">
      <c r="A15" s="330"/>
      <c r="B15" s="363" t="s">
        <v>38</v>
      </c>
      <c r="C15" s="350"/>
      <c r="D15" s="608">
        <v>46224</v>
      </c>
      <c r="E15" s="350"/>
      <c r="F15" s="368">
        <v>627</v>
      </c>
      <c r="G15" s="372">
        <v>1.3564382139148494</v>
      </c>
      <c r="H15" s="350"/>
      <c r="I15" s="368">
        <v>449</v>
      </c>
      <c r="J15" s="372">
        <v>0.97135687088958123</v>
      </c>
      <c r="K15" s="368">
        <v>424</v>
      </c>
      <c r="L15" s="372">
        <v>94.43207126948775</v>
      </c>
      <c r="M15" s="368">
        <v>17</v>
      </c>
      <c r="N15" s="372">
        <v>3.7861915367483299</v>
      </c>
      <c r="O15" s="368">
        <v>0</v>
      </c>
      <c r="P15" s="372">
        <v>0</v>
      </c>
      <c r="Q15" s="368">
        <v>1</v>
      </c>
      <c r="R15" s="372">
        <v>0.22271714922048996</v>
      </c>
      <c r="S15" s="368">
        <v>4</v>
      </c>
      <c r="T15" s="372">
        <v>0.89086859688195985</v>
      </c>
      <c r="U15" s="368">
        <v>3</v>
      </c>
      <c r="V15" s="372">
        <v>0.66815144766146994</v>
      </c>
      <c r="X15" s="606"/>
      <c r="Y15" s="606"/>
      <c r="Z15" s="606"/>
      <c r="AA15" s="1341">
        <v>44408</v>
      </c>
      <c r="AB15" s="602">
        <v>30723</v>
      </c>
      <c r="AC15" s="602">
        <v>25882</v>
      </c>
      <c r="AD15" s="360"/>
      <c r="AE15" s="360"/>
      <c r="AF15" s="360"/>
      <c r="AG15" s="361"/>
      <c r="AH15" s="607"/>
    </row>
    <row r="16" spans="1:34" s="331" customFormat="1" x14ac:dyDescent="0.35">
      <c r="A16" s="330"/>
      <c r="B16" s="363" t="s">
        <v>6</v>
      </c>
      <c r="C16" s="350"/>
      <c r="D16" s="608">
        <v>75587</v>
      </c>
      <c r="E16" s="350"/>
      <c r="F16" s="368">
        <v>1517</v>
      </c>
      <c r="G16" s="372">
        <v>2.006958868588514</v>
      </c>
      <c r="H16" s="350"/>
      <c r="I16" s="368">
        <v>747</v>
      </c>
      <c r="J16" s="372">
        <v>0.9882651778745023</v>
      </c>
      <c r="K16" s="368">
        <v>624</v>
      </c>
      <c r="L16" s="372">
        <v>83.53413654618474</v>
      </c>
      <c r="M16" s="368">
        <v>16</v>
      </c>
      <c r="N16" s="372">
        <v>2.14190093708166</v>
      </c>
      <c r="O16" s="368">
        <v>0</v>
      </c>
      <c r="P16" s="372">
        <v>0</v>
      </c>
      <c r="Q16" s="368">
        <v>5</v>
      </c>
      <c r="R16" s="372">
        <v>0.66934404283801874</v>
      </c>
      <c r="S16" s="368">
        <v>14</v>
      </c>
      <c r="T16" s="372">
        <v>1.8741633199464525</v>
      </c>
      <c r="U16" s="368">
        <v>88</v>
      </c>
      <c r="V16" s="372">
        <v>11.780455153949129</v>
      </c>
      <c r="X16" s="606"/>
      <c r="Y16" s="606"/>
      <c r="Z16" s="606"/>
      <c r="AA16" s="1341">
        <v>44439</v>
      </c>
      <c r="AB16" s="602">
        <v>23332</v>
      </c>
      <c r="AC16" s="602">
        <v>22391</v>
      </c>
      <c r="AD16" s="360"/>
      <c r="AE16" s="360"/>
      <c r="AF16" s="360"/>
      <c r="AG16" s="361"/>
      <c r="AH16" s="607"/>
    </row>
    <row r="17" spans="1:34" s="331" customFormat="1" x14ac:dyDescent="0.35">
      <c r="A17" s="330"/>
      <c r="B17" s="363" t="s">
        <v>5</v>
      </c>
      <c r="C17" s="350"/>
      <c r="D17" s="609">
        <v>23597</v>
      </c>
      <c r="E17" s="350"/>
      <c r="F17" s="377">
        <v>369</v>
      </c>
      <c r="G17" s="372">
        <v>1.5637581048438363</v>
      </c>
      <c r="H17" s="350"/>
      <c r="I17" s="377">
        <v>1365</v>
      </c>
      <c r="J17" s="372">
        <v>5.7846336398694751</v>
      </c>
      <c r="K17" s="377">
        <v>199</v>
      </c>
      <c r="L17" s="372">
        <v>14.57875457875458</v>
      </c>
      <c r="M17" s="377">
        <v>8</v>
      </c>
      <c r="N17" s="372">
        <v>0.58608058608058611</v>
      </c>
      <c r="O17" s="377">
        <v>0</v>
      </c>
      <c r="P17" s="372">
        <v>0</v>
      </c>
      <c r="Q17" s="377">
        <v>636</v>
      </c>
      <c r="R17" s="372">
        <v>46.593406593406591</v>
      </c>
      <c r="S17" s="377">
        <v>10</v>
      </c>
      <c r="T17" s="372">
        <v>0.73260073260073255</v>
      </c>
      <c r="U17" s="377">
        <v>512</v>
      </c>
      <c r="V17" s="372">
        <v>37.509157509157511</v>
      </c>
      <c r="X17" s="606"/>
      <c r="Y17" s="606"/>
      <c r="Z17" s="606"/>
      <c r="AA17" s="1341">
        <v>44469</v>
      </c>
      <c r="AB17" s="602">
        <v>26490</v>
      </c>
      <c r="AC17" s="602">
        <v>22335</v>
      </c>
      <c r="AD17" s="360"/>
      <c r="AE17" s="360"/>
      <c r="AF17" s="360"/>
      <c r="AG17" s="361"/>
      <c r="AH17" s="607"/>
    </row>
    <row r="18" spans="1:34" s="331" customFormat="1" x14ac:dyDescent="0.35">
      <c r="A18" s="330"/>
      <c r="B18" s="363" t="s">
        <v>4</v>
      </c>
      <c r="C18" s="350"/>
      <c r="D18" s="608">
        <v>160569</v>
      </c>
      <c r="E18" s="350"/>
      <c r="F18" s="368">
        <v>1619</v>
      </c>
      <c r="G18" s="372">
        <v>1.0082892712790141</v>
      </c>
      <c r="H18" s="350"/>
      <c r="I18" s="368">
        <v>1454</v>
      </c>
      <c r="J18" s="372">
        <v>0.9055297099689229</v>
      </c>
      <c r="K18" s="368">
        <v>1340</v>
      </c>
      <c r="L18" s="372">
        <v>92.159559834938094</v>
      </c>
      <c r="M18" s="368">
        <v>46</v>
      </c>
      <c r="N18" s="372">
        <v>3.1636863823933976</v>
      </c>
      <c r="O18" s="368">
        <v>0</v>
      </c>
      <c r="P18" s="372">
        <v>0</v>
      </c>
      <c r="Q18" s="368">
        <v>11</v>
      </c>
      <c r="R18" s="372">
        <v>0.75653370013755161</v>
      </c>
      <c r="S18" s="368">
        <v>26</v>
      </c>
      <c r="T18" s="372">
        <v>1.7881705639614855</v>
      </c>
      <c r="U18" s="368">
        <v>31</v>
      </c>
      <c r="V18" s="372">
        <v>2.1320495185694637</v>
      </c>
      <c r="X18" s="606"/>
      <c r="Y18" s="606"/>
      <c r="Z18" s="606"/>
      <c r="AA18" s="1341">
        <v>44500</v>
      </c>
      <c r="AB18" s="602">
        <v>29231</v>
      </c>
      <c r="AC18" s="602">
        <v>19576</v>
      </c>
      <c r="AD18" s="360"/>
      <c r="AE18" s="360"/>
      <c r="AF18" s="360"/>
      <c r="AG18" s="361"/>
      <c r="AH18" s="607"/>
    </row>
    <row r="19" spans="1:34" s="331" customFormat="1" x14ac:dyDescent="0.35">
      <c r="A19" s="330"/>
      <c r="B19" s="363" t="s">
        <v>40</v>
      </c>
      <c r="C19" s="350"/>
      <c r="D19" s="608">
        <v>99090</v>
      </c>
      <c r="E19" s="350"/>
      <c r="F19" s="368">
        <v>1213</v>
      </c>
      <c r="G19" s="372">
        <v>1.2241396710061561</v>
      </c>
      <c r="H19" s="350"/>
      <c r="I19" s="368">
        <v>1516</v>
      </c>
      <c r="J19" s="372">
        <v>1.5299222928650722</v>
      </c>
      <c r="K19" s="368">
        <v>942</v>
      </c>
      <c r="L19" s="372">
        <v>62.137203166226918</v>
      </c>
      <c r="M19" s="368">
        <v>40</v>
      </c>
      <c r="N19" s="372">
        <v>2.6385224274406331</v>
      </c>
      <c r="O19" s="368">
        <v>0</v>
      </c>
      <c r="P19" s="372">
        <v>0</v>
      </c>
      <c r="Q19" s="368">
        <v>154</v>
      </c>
      <c r="R19" s="372">
        <v>10.158311345646439</v>
      </c>
      <c r="S19" s="368">
        <v>2</v>
      </c>
      <c r="T19" s="372">
        <v>0.13192612137203166</v>
      </c>
      <c r="U19" s="368">
        <v>378</v>
      </c>
      <c r="V19" s="372">
        <v>24.934036939313984</v>
      </c>
      <c r="X19" s="606"/>
      <c r="Y19" s="606"/>
      <c r="Z19" s="606"/>
      <c r="AA19" s="1341">
        <v>44530</v>
      </c>
      <c r="AB19" s="602">
        <v>29856</v>
      </c>
      <c r="AC19" s="602">
        <v>21916</v>
      </c>
      <c r="AD19" s="360"/>
      <c r="AE19" s="360"/>
      <c r="AF19" s="360"/>
      <c r="AG19" s="361"/>
      <c r="AH19" s="607"/>
    </row>
    <row r="20" spans="1:34" s="331" customFormat="1" x14ac:dyDescent="0.35">
      <c r="A20" s="330"/>
      <c r="B20" s="363" t="s">
        <v>41</v>
      </c>
      <c r="C20" s="350"/>
      <c r="D20" s="608">
        <v>380731</v>
      </c>
      <c r="E20" s="350"/>
      <c r="F20" s="368">
        <v>6765</v>
      </c>
      <c r="G20" s="372">
        <v>1.7768450690907753</v>
      </c>
      <c r="H20" s="350"/>
      <c r="I20" s="368">
        <v>4369</v>
      </c>
      <c r="J20" s="372">
        <v>1.1475293579981667</v>
      </c>
      <c r="K20" s="368">
        <v>3107</v>
      </c>
      <c r="L20" s="372">
        <v>71.114671549553677</v>
      </c>
      <c r="M20" s="368">
        <v>29</v>
      </c>
      <c r="N20" s="372">
        <v>0.66376745250629432</v>
      </c>
      <c r="O20" s="368">
        <v>496</v>
      </c>
      <c r="P20" s="372">
        <v>11.352712291142138</v>
      </c>
      <c r="Q20" s="368">
        <v>0</v>
      </c>
      <c r="R20" s="372">
        <v>0</v>
      </c>
      <c r="S20" s="368">
        <v>505</v>
      </c>
      <c r="T20" s="372">
        <v>11.558709086747539</v>
      </c>
      <c r="U20" s="368">
        <v>232</v>
      </c>
      <c r="V20" s="372">
        <v>5.3101396200503546</v>
      </c>
      <c r="X20" s="606"/>
      <c r="Y20" s="606"/>
      <c r="Z20" s="606"/>
      <c r="AA20" s="1341">
        <v>44561</v>
      </c>
      <c r="AB20" s="602">
        <v>24104</v>
      </c>
      <c r="AC20" s="602">
        <v>29010</v>
      </c>
      <c r="AD20" s="360"/>
      <c r="AE20" s="360"/>
      <c r="AF20" s="360"/>
      <c r="AG20" s="361"/>
      <c r="AH20" s="607"/>
    </row>
    <row r="21" spans="1:34" s="331" customFormat="1" x14ac:dyDescent="0.35">
      <c r="A21" s="330"/>
      <c r="B21" s="363" t="s">
        <v>3</v>
      </c>
      <c r="C21" s="350"/>
      <c r="D21" s="608">
        <v>216542</v>
      </c>
      <c r="E21" s="350"/>
      <c r="F21" s="368">
        <v>3337</v>
      </c>
      <c r="G21" s="372">
        <v>1.5410405371706182</v>
      </c>
      <c r="H21" s="350"/>
      <c r="I21" s="368">
        <v>2005</v>
      </c>
      <c r="J21" s="372">
        <v>0.92591737399673035</v>
      </c>
      <c r="K21" s="368">
        <v>1897</v>
      </c>
      <c r="L21" s="372">
        <v>94.613466334164585</v>
      </c>
      <c r="M21" s="368">
        <v>38</v>
      </c>
      <c r="N21" s="372">
        <v>1.8952618453865335</v>
      </c>
      <c r="O21" s="368">
        <v>0</v>
      </c>
      <c r="P21" s="372">
        <v>0</v>
      </c>
      <c r="Q21" s="368">
        <v>31</v>
      </c>
      <c r="R21" s="372">
        <v>1.546134663341646</v>
      </c>
      <c r="S21" s="368">
        <v>9</v>
      </c>
      <c r="T21" s="372">
        <v>0.44887780548628431</v>
      </c>
      <c r="U21" s="368">
        <v>30</v>
      </c>
      <c r="V21" s="372">
        <v>1.4962593516209477</v>
      </c>
      <c r="X21" s="606"/>
      <c r="Y21" s="606"/>
      <c r="Z21" s="606"/>
      <c r="AA21" s="1341">
        <v>44592</v>
      </c>
      <c r="AB21" s="602">
        <v>22642</v>
      </c>
      <c r="AC21" s="602">
        <v>24609</v>
      </c>
      <c r="AD21" s="360"/>
      <c r="AE21" s="360"/>
      <c r="AF21" s="360"/>
      <c r="AG21" s="361"/>
      <c r="AH21" s="607"/>
    </row>
    <row r="22" spans="1:34" s="331" customFormat="1" x14ac:dyDescent="0.35">
      <c r="A22" s="330"/>
      <c r="B22" s="363" t="s">
        <v>2</v>
      </c>
      <c r="C22" s="350"/>
      <c r="D22" s="608">
        <v>59493</v>
      </c>
      <c r="E22" s="350"/>
      <c r="F22" s="368">
        <v>1011</v>
      </c>
      <c r="G22" s="372">
        <v>1.6993595885230195</v>
      </c>
      <c r="H22" s="350"/>
      <c r="I22" s="368">
        <v>699</v>
      </c>
      <c r="J22" s="372">
        <v>1.1749281428067166</v>
      </c>
      <c r="K22" s="368">
        <v>474</v>
      </c>
      <c r="L22" s="372">
        <v>67.811158798283273</v>
      </c>
      <c r="M22" s="368">
        <v>21</v>
      </c>
      <c r="N22" s="372">
        <v>3.0042918454935621</v>
      </c>
      <c r="O22" s="368">
        <v>0</v>
      </c>
      <c r="P22" s="372">
        <v>0</v>
      </c>
      <c r="Q22" s="368">
        <v>15</v>
      </c>
      <c r="R22" s="372">
        <v>2.1459227467811157</v>
      </c>
      <c r="S22" s="368">
        <v>3</v>
      </c>
      <c r="T22" s="372">
        <v>0.42918454935622319</v>
      </c>
      <c r="U22" s="368">
        <v>186</v>
      </c>
      <c r="V22" s="372">
        <v>26.609442060085836</v>
      </c>
      <c r="X22" s="606"/>
      <c r="Y22" s="606"/>
      <c r="Z22" s="606"/>
      <c r="AA22" s="1341">
        <v>44620</v>
      </c>
      <c r="AB22" s="602">
        <v>24889</v>
      </c>
      <c r="AC22" s="602">
        <v>26478</v>
      </c>
      <c r="AD22" s="360"/>
      <c r="AE22" s="360"/>
      <c r="AF22" s="360"/>
      <c r="AG22" s="361"/>
      <c r="AH22" s="607"/>
    </row>
    <row r="23" spans="1:34" s="331" customFormat="1" x14ac:dyDescent="0.35">
      <c r="A23" s="330"/>
      <c r="B23" s="363" t="s">
        <v>35</v>
      </c>
      <c r="C23" s="350"/>
      <c r="D23" s="608">
        <v>85172</v>
      </c>
      <c r="E23" s="350"/>
      <c r="F23" s="368">
        <v>1167</v>
      </c>
      <c r="G23" s="372">
        <v>1.3701686000093927</v>
      </c>
      <c r="H23" s="350"/>
      <c r="I23" s="368">
        <v>881</v>
      </c>
      <c r="J23" s="372">
        <v>1.0343774949513924</v>
      </c>
      <c r="K23" s="368">
        <v>863</v>
      </c>
      <c r="L23" s="372">
        <v>97.956867196367753</v>
      </c>
      <c r="M23" s="368">
        <v>11</v>
      </c>
      <c r="N23" s="372">
        <v>1.2485811577752552</v>
      </c>
      <c r="O23" s="368">
        <v>0</v>
      </c>
      <c r="P23" s="372">
        <v>0</v>
      </c>
      <c r="Q23" s="368">
        <v>6</v>
      </c>
      <c r="R23" s="372">
        <v>0.68104426787741201</v>
      </c>
      <c r="S23" s="368">
        <v>1</v>
      </c>
      <c r="T23" s="372">
        <v>0.11350737797956867</v>
      </c>
      <c r="U23" s="368">
        <v>0</v>
      </c>
      <c r="V23" s="372">
        <v>0</v>
      </c>
      <c r="X23" s="606"/>
      <c r="Y23" s="606"/>
      <c r="Z23" s="606"/>
      <c r="AA23" s="1341">
        <v>44651</v>
      </c>
      <c r="AB23" s="602">
        <v>30256</v>
      </c>
      <c r="AC23" s="602">
        <v>24903</v>
      </c>
      <c r="AD23" s="360"/>
      <c r="AE23" s="360"/>
      <c r="AF23" s="360"/>
      <c r="AG23" s="361"/>
      <c r="AH23" s="607"/>
    </row>
    <row r="24" spans="1:34" s="331" customFormat="1" x14ac:dyDescent="0.35">
      <c r="A24" s="330"/>
      <c r="B24" s="363" t="s">
        <v>42</v>
      </c>
      <c r="C24" s="350"/>
      <c r="D24" s="608">
        <v>257624</v>
      </c>
      <c r="E24" s="350"/>
      <c r="F24" s="368">
        <v>3728</v>
      </c>
      <c r="G24" s="372">
        <v>1.4470701487439059</v>
      </c>
      <c r="H24" s="350"/>
      <c r="I24" s="368">
        <v>2678</v>
      </c>
      <c r="J24" s="372">
        <v>1.0394994255193615</v>
      </c>
      <c r="K24" s="368">
        <v>1961</v>
      </c>
      <c r="L24" s="372">
        <v>73.226288274831958</v>
      </c>
      <c r="M24" s="368">
        <v>127</v>
      </c>
      <c r="N24" s="372">
        <v>4.7423450336071697</v>
      </c>
      <c r="O24" s="368">
        <v>0</v>
      </c>
      <c r="P24" s="372">
        <v>0</v>
      </c>
      <c r="Q24" s="368">
        <v>36</v>
      </c>
      <c r="R24" s="372">
        <v>1.344286781179985</v>
      </c>
      <c r="S24" s="368">
        <v>4</v>
      </c>
      <c r="T24" s="372">
        <v>0.14936519790888725</v>
      </c>
      <c r="U24" s="368">
        <v>550</v>
      </c>
      <c r="V24" s="372">
        <v>20.537714712471995</v>
      </c>
      <c r="X24" s="606"/>
      <c r="Y24" s="606"/>
      <c r="Z24" s="606"/>
      <c r="AA24" s="1341">
        <v>44681</v>
      </c>
      <c r="AB24" s="602">
        <v>32696</v>
      </c>
      <c r="AC24" s="602">
        <v>22635</v>
      </c>
      <c r="AD24" s="360"/>
      <c r="AE24" s="360"/>
      <c r="AF24" s="360"/>
      <c r="AG24" s="361"/>
      <c r="AH24" s="607"/>
    </row>
    <row r="25" spans="1:34" x14ac:dyDescent="0.35">
      <c r="A25" s="332"/>
      <c r="B25" s="363" t="s">
        <v>43</v>
      </c>
      <c r="C25" s="350"/>
      <c r="D25" s="608">
        <v>67041</v>
      </c>
      <c r="E25" s="350"/>
      <c r="F25" s="368">
        <v>812</v>
      </c>
      <c r="G25" s="372">
        <v>1.2111991169582792</v>
      </c>
      <c r="H25" s="350"/>
      <c r="I25" s="368">
        <v>697</v>
      </c>
      <c r="J25" s="372">
        <v>1.039662296206799</v>
      </c>
      <c r="K25" s="368">
        <v>439</v>
      </c>
      <c r="L25" s="372">
        <v>62.984218077474893</v>
      </c>
      <c r="M25" s="368">
        <v>13</v>
      </c>
      <c r="N25" s="372">
        <v>1.8651362984218076</v>
      </c>
      <c r="O25" s="368">
        <v>0</v>
      </c>
      <c r="P25" s="372">
        <v>0</v>
      </c>
      <c r="Q25" s="368">
        <v>190</v>
      </c>
      <c r="R25" s="372">
        <v>27.259684361549496</v>
      </c>
      <c r="S25" s="368">
        <v>19</v>
      </c>
      <c r="T25" s="372">
        <v>2.7259684361549499</v>
      </c>
      <c r="U25" s="368">
        <v>36</v>
      </c>
      <c r="V25" s="372">
        <v>5.1649928263988523</v>
      </c>
      <c r="X25" s="606"/>
      <c r="Y25" s="606"/>
      <c r="Z25" s="606"/>
      <c r="AA25" s="1341">
        <v>44712</v>
      </c>
      <c r="AB25" s="602">
        <v>38586</v>
      </c>
      <c r="AC25" s="602">
        <v>22335</v>
      </c>
      <c r="AD25" s="360"/>
      <c r="AE25" s="360"/>
      <c r="AF25" s="360"/>
      <c r="AG25" s="361"/>
      <c r="AH25" s="607"/>
    </row>
    <row r="26" spans="1:34" s="331" customFormat="1" x14ac:dyDescent="0.35">
      <c r="B26" s="363" t="s">
        <v>44</v>
      </c>
      <c r="C26" s="350"/>
      <c r="D26" s="610">
        <v>21196</v>
      </c>
      <c r="E26" s="350"/>
      <c r="F26" s="377">
        <v>133</v>
      </c>
      <c r="G26" s="372">
        <v>0.62747688243064725</v>
      </c>
      <c r="H26" s="350"/>
      <c r="I26" s="377">
        <v>262</v>
      </c>
      <c r="J26" s="372">
        <v>1.2360822796754105</v>
      </c>
      <c r="K26" s="377">
        <v>262</v>
      </c>
      <c r="L26" s="372">
        <v>100</v>
      </c>
      <c r="M26" s="377">
        <v>0</v>
      </c>
      <c r="N26" s="372">
        <v>0</v>
      </c>
      <c r="O26" s="377">
        <v>0</v>
      </c>
      <c r="P26" s="372">
        <v>0</v>
      </c>
      <c r="Q26" s="377">
        <v>0</v>
      </c>
      <c r="R26" s="372">
        <v>0</v>
      </c>
      <c r="S26" s="377">
        <v>0</v>
      </c>
      <c r="T26" s="372">
        <v>0</v>
      </c>
      <c r="U26" s="377">
        <v>0</v>
      </c>
      <c r="V26" s="372">
        <v>0</v>
      </c>
      <c r="X26" s="606"/>
      <c r="Y26" s="606"/>
      <c r="Z26" s="606"/>
      <c r="AA26" s="1341">
        <v>44742</v>
      </c>
      <c r="AB26" s="602">
        <v>41750</v>
      </c>
      <c r="AC26" s="602">
        <v>23105</v>
      </c>
      <c r="AD26" s="360"/>
      <c r="AE26" s="360"/>
      <c r="AF26" s="360"/>
      <c r="AG26" s="361"/>
      <c r="AH26" s="607"/>
    </row>
    <row r="27" spans="1:34" s="331" customFormat="1" x14ac:dyDescent="0.35">
      <c r="B27" s="363" t="s">
        <v>45</v>
      </c>
      <c r="C27" s="350"/>
      <c r="D27" s="610">
        <v>117632</v>
      </c>
      <c r="E27" s="350"/>
      <c r="F27" s="377">
        <v>1785</v>
      </c>
      <c r="G27" s="372">
        <v>1.5174442328618063</v>
      </c>
      <c r="H27" s="350"/>
      <c r="I27" s="377">
        <v>1202</v>
      </c>
      <c r="J27" s="372">
        <v>1.0218307943416758</v>
      </c>
      <c r="K27" s="377">
        <v>1151</v>
      </c>
      <c r="L27" s="372">
        <v>95.757071547420963</v>
      </c>
      <c r="M27" s="377">
        <v>30</v>
      </c>
      <c r="N27" s="372">
        <v>2.4958402662229617</v>
      </c>
      <c r="O27" s="377">
        <v>0</v>
      </c>
      <c r="P27" s="372">
        <v>0</v>
      </c>
      <c r="Q27" s="377">
        <v>6</v>
      </c>
      <c r="R27" s="372">
        <v>0.49916805324459235</v>
      </c>
      <c r="S27" s="377">
        <v>10</v>
      </c>
      <c r="T27" s="372">
        <v>0.83194675540765384</v>
      </c>
      <c r="U27" s="377">
        <v>5</v>
      </c>
      <c r="V27" s="372">
        <v>0.41597337770382692</v>
      </c>
      <c r="X27" s="606"/>
      <c r="Y27" s="606"/>
      <c r="Z27" s="606"/>
      <c r="AA27" s="1341">
        <v>44773</v>
      </c>
      <c r="AB27" s="602">
        <v>30827</v>
      </c>
      <c r="AC27" s="602">
        <v>22962</v>
      </c>
      <c r="AD27" s="360"/>
      <c r="AE27" s="360"/>
      <c r="AF27" s="360"/>
      <c r="AG27" s="361"/>
      <c r="AH27" s="607"/>
    </row>
    <row r="28" spans="1:34" s="331" customFormat="1" x14ac:dyDescent="0.35">
      <c r="B28" s="363" t="s">
        <v>46</v>
      </c>
      <c r="C28" s="350"/>
      <c r="D28" s="610">
        <v>14780</v>
      </c>
      <c r="E28" s="350"/>
      <c r="F28" s="377">
        <v>300</v>
      </c>
      <c r="G28" s="383">
        <v>2.029769959404601</v>
      </c>
      <c r="H28" s="350"/>
      <c r="I28" s="377">
        <v>335</v>
      </c>
      <c r="J28" s="383">
        <v>2.266576454668471</v>
      </c>
      <c r="K28" s="377">
        <v>53</v>
      </c>
      <c r="L28" s="383">
        <v>15.82089552238806</v>
      </c>
      <c r="M28" s="377">
        <v>5</v>
      </c>
      <c r="N28" s="383">
        <v>1.4925373134328357</v>
      </c>
      <c r="O28" s="377">
        <v>96</v>
      </c>
      <c r="P28" s="383">
        <v>28.656716417910449</v>
      </c>
      <c r="Q28" s="377">
        <v>0</v>
      </c>
      <c r="R28" s="383">
        <v>0</v>
      </c>
      <c r="S28" s="377">
        <v>0</v>
      </c>
      <c r="T28" s="383">
        <v>0</v>
      </c>
      <c r="U28" s="377">
        <v>181</v>
      </c>
      <c r="V28" s="383">
        <v>54.029850746268657</v>
      </c>
      <c r="X28" s="606"/>
      <c r="Y28" s="606"/>
      <c r="Z28" s="606"/>
      <c r="AA28" s="1341">
        <v>44804</v>
      </c>
      <c r="AB28" s="602">
        <v>26047</v>
      </c>
      <c r="AC28" s="602">
        <v>23877</v>
      </c>
      <c r="AD28" s="360"/>
      <c r="AE28" s="360"/>
      <c r="AF28" s="360"/>
      <c r="AG28" s="361"/>
      <c r="AH28" s="607"/>
    </row>
    <row r="29" spans="1:34" s="331" customFormat="1" x14ac:dyDescent="0.35">
      <c r="B29" s="384" t="s">
        <v>1</v>
      </c>
      <c r="C29" s="350"/>
      <c r="D29" s="611">
        <v>5608</v>
      </c>
      <c r="E29" s="350"/>
      <c r="F29" s="389">
        <v>67</v>
      </c>
      <c r="G29" s="393">
        <v>1.1947218259629102</v>
      </c>
      <c r="H29" s="350"/>
      <c r="I29" s="389">
        <v>47</v>
      </c>
      <c r="J29" s="393">
        <v>0.83808844507845937</v>
      </c>
      <c r="K29" s="389">
        <v>30</v>
      </c>
      <c r="L29" s="393">
        <v>63.829787234042556</v>
      </c>
      <c r="M29" s="389">
        <v>4</v>
      </c>
      <c r="N29" s="393">
        <v>8.5106382978723403</v>
      </c>
      <c r="O29" s="389">
        <v>0</v>
      </c>
      <c r="P29" s="393">
        <v>0</v>
      </c>
      <c r="Q29" s="389">
        <v>6</v>
      </c>
      <c r="R29" s="393">
        <v>12.76595744680851</v>
      </c>
      <c r="S29" s="389">
        <v>2</v>
      </c>
      <c r="T29" s="393">
        <v>4.2553191489361701</v>
      </c>
      <c r="U29" s="389">
        <v>5</v>
      </c>
      <c r="V29" s="393">
        <v>10.638297872340425</v>
      </c>
      <c r="X29" s="606"/>
      <c r="Y29" s="606"/>
      <c r="Z29" s="606"/>
      <c r="AA29" s="1341">
        <v>44834</v>
      </c>
      <c r="AB29" s="602">
        <v>32379</v>
      </c>
      <c r="AC29" s="602">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41">
        <v>44865</v>
      </c>
      <c r="AB30" s="602">
        <v>29932</v>
      </c>
      <c r="AC30" s="602">
        <v>19815</v>
      </c>
      <c r="AD30" s="329"/>
      <c r="AE30" s="329"/>
      <c r="AF30" s="360"/>
      <c r="AG30" s="361"/>
      <c r="AH30" s="607"/>
    </row>
    <row r="31" spans="1:34" s="329" customFormat="1" x14ac:dyDescent="0.35">
      <c r="B31" s="1240" t="s">
        <v>0</v>
      </c>
      <c r="C31" s="320"/>
      <c r="D31" s="1248">
        <v>2161156</v>
      </c>
      <c r="E31" s="320"/>
      <c r="F31" s="1246">
        <v>38672</v>
      </c>
      <c r="G31" s="1247">
        <v>1.7894127032014349</v>
      </c>
      <c r="H31" s="320"/>
      <c r="I31" s="1246">
        <v>23837</v>
      </c>
      <c r="J31" s="1247">
        <v>1.1029745191925062</v>
      </c>
      <c r="K31" s="1246">
        <v>18359</v>
      </c>
      <c r="L31" s="1247">
        <v>77.018920166128297</v>
      </c>
      <c r="M31" s="1246">
        <v>468</v>
      </c>
      <c r="N31" s="1247">
        <v>1.963334312203717</v>
      </c>
      <c r="O31" s="1246">
        <v>602</v>
      </c>
      <c r="P31" s="1247">
        <v>2.5254855896295676</v>
      </c>
      <c r="Q31" s="1246">
        <v>1264</v>
      </c>
      <c r="R31" s="1247">
        <v>5.3026807064647397</v>
      </c>
      <c r="S31" s="1246">
        <v>817</v>
      </c>
      <c r="T31" s="1247">
        <v>3.4274447287829841</v>
      </c>
      <c r="U31" s="1246">
        <v>2327</v>
      </c>
      <c r="V31" s="1247">
        <v>9.7621344967907024</v>
      </c>
      <c r="X31" s="360"/>
      <c r="Y31" s="360"/>
      <c r="AA31" s="1341">
        <v>44895</v>
      </c>
      <c r="AB31" s="602">
        <v>32038</v>
      </c>
      <c r="AC31" s="602">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1">
        <v>44926</v>
      </c>
      <c r="AB32" s="602">
        <v>25446</v>
      </c>
      <c r="AC32" s="602">
        <v>23015</v>
      </c>
      <c r="AD32" s="329"/>
    </row>
    <row r="33" spans="2:30" s="394" customFormat="1" x14ac:dyDescent="0.25">
      <c r="B33" s="1472" t="s">
        <v>382</v>
      </c>
      <c r="C33" s="1472"/>
      <c r="D33" s="1472"/>
      <c r="E33" s="1472"/>
      <c r="F33" s="1472"/>
      <c r="G33" s="1472"/>
      <c r="H33" s="1472"/>
      <c r="I33" s="1472"/>
      <c r="J33" s="1472"/>
      <c r="K33" s="1472"/>
      <c r="L33" s="1472"/>
      <c r="M33" s="1472"/>
      <c r="N33" s="1472"/>
      <c r="O33" s="1472"/>
      <c r="P33" s="1472"/>
      <c r="Q33" s="1472"/>
      <c r="R33" s="1472"/>
      <c r="S33" s="1472"/>
      <c r="T33" s="1472"/>
      <c r="U33" s="1472"/>
      <c r="V33" s="1472"/>
      <c r="X33" s="596"/>
      <c r="Y33" s="596"/>
      <c r="Z33" s="596"/>
      <c r="AA33" s="1341">
        <v>44957</v>
      </c>
      <c r="AB33" s="602">
        <v>28819</v>
      </c>
      <c r="AC33" s="602">
        <v>24165</v>
      </c>
      <c r="AD33" s="329"/>
    </row>
    <row r="34" spans="2:30" s="394" customFormat="1" ht="12" customHeight="1" x14ac:dyDescent="0.25">
      <c r="B34" s="1472"/>
      <c r="C34" s="1472"/>
      <c r="D34" s="1472"/>
      <c r="E34" s="1472"/>
      <c r="F34" s="1472"/>
      <c r="G34" s="1472"/>
      <c r="H34" s="1472"/>
      <c r="I34" s="1472"/>
      <c r="J34" s="1472"/>
      <c r="K34" s="1472"/>
      <c r="L34" s="1472"/>
      <c r="M34" s="1472"/>
      <c r="N34" s="1472"/>
      <c r="O34" s="1472"/>
      <c r="P34" s="1472"/>
      <c r="Q34" s="1472"/>
      <c r="R34" s="1472"/>
      <c r="S34" s="1472"/>
      <c r="T34" s="1472"/>
      <c r="U34" s="1472"/>
      <c r="V34" s="1472"/>
      <c r="X34" s="596"/>
      <c r="Y34" s="596"/>
      <c r="Z34" s="596"/>
      <c r="AA34" s="1341">
        <v>44985</v>
      </c>
      <c r="AB34" s="602">
        <v>34747</v>
      </c>
      <c r="AC34" s="602">
        <v>23214</v>
      </c>
      <c r="AD34" s="329"/>
    </row>
    <row r="35" spans="2:30" x14ac:dyDescent="0.25">
      <c r="B35" s="1438"/>
      <c r="C35" s="1438"/>
      <c r="D35" s="1438"/>
      <c r="AA35" s="1341">
        <v>45016</v>
      </c>
      <c r="AB35" s="602">
        <v>39866</v>
      </c>
      <c r="AC35" s="602">
        <v>28170</v>
      </c>
    </row>
    <row r="36" spans="2:30" x14ac:dyDescent="0.25">
      <c r="B36" s="1418"/>
      <c r="C36" s="1418"/>
      <c r="D36" s="1418"/>
      <c r="AA36" s="1341">
        <v>45046</v>
      </c>
      <c r="AB36" s="602">
        <v>35704</v>
      </c>
      <c r="AC36" s="602">
        <v>24597</v>
      </c>
    </row>
    <row r="37" spans="2:30" x14ac:dyDescent="0.25">
      <c r="AA37" s="1341">
        <v>45077</v>
      </c>
      <c r="AB37" s="602">
        <v>38659</v>
      </c>
      <c r="AC37" s="602">
        <v>21489</v>
      </c>
    </row>
    <row r="38" spans="2:30" x14ac:dyDescent="0.25">
      <c r="AA38" s="1341">
        <v>45107</v>
      </c>
      <c r="AB38" s="602">
        <v>38600</v>
      </c>
      <c r="AC38" s="602">
        <v>21018</v>
      </c>
    </row>
    <row r="39" spans="2:30" x14ac:dyDescent="0.25">
      <c r="AA39" s="1341">
        <v>45138</v>
      </c>
      <c r="AB39" s="602">
        <v>27853</v>
      </c>
      <c r="AC39" s="602">
        <v>19454</v>
      </c>
    </row>
    <row r="40" spans="2:30" x14ac:dyDescent="0.25">
      <c r="AA40" s="1341">
        <v>45169</v>
      </c>
      <c r="AB40" s="602">
        <v>23854</v>
      </c>
      <c r="AC40" s="602">
        <v>17588</v>
      </c>
    </row>
    <row r="41" spans="2:30" x14ac:dyDescent="0.25">
      <c r="AA41" s="1341">
        <v>45199</v>
      </c>
      <c r="AB41" s="602">
        <v>30663</v>
      </c>
      <c r="AC41" s="602">
        <v>23194</v>
      </c>
    </row>
    <row r="42" spans="2:30" x14ac:dyDescent="0.25">
      <c r="AA42" s="1341">
        <v>45230</v>
      </c>
      <c r="AB42" s="602">
        <v>29848</v>
      </c>
      <c r="AC42" s="602">
        <v>22671</v>
      </c>
    </row>
    <row r="43" spans="2:30" x14ac:dyDescent="0.25">
      <c r="AA43" s="1341">
        <v>45260</v>
      </c>
      <c r="AB43" s="602">
        <v>25851</v>
      </c>
      <c r="AC43" s="602">
        <v>49513</v>
      </c>
    </row>
    <row r="44" spans="2:30" x14ac:dyDescent="0.25">
      <c r="AA44" s="1341">
        <v>45291</v>
      </c>
      <c r="AB44" s="602">
        <v>20461</v>
      </c>
      <c r="AC44" s="602">
        <v>20498</v>
      </c>
    </row>
    <row r="45" spans="2:30" x14ac:dyDescent="0.25">
      <c r="AA45" s="1341">
        <v>45322</v>
      </c>
      <c r="AB45" s="602">
        <v>31387</v>
      </c>
      <c r="AC45" s="602">
        <v>25158</v>
      </c>
    </row>
    <row r="46" spans="2:30" x14ac:dyDescent="0.25">
      <c r="AA46" s="1341">
        <v>45351</v>
      </c>
      <c r="AB46" s="602">
        <v>32616</v>
      </c>
      <c r="AC46" s="602">
        <v>29865</v>
      </c>
    </row>
    <row r="47" spans="2:30" x14ac:dyDescent="0.25">
      <c r="AA47" s="1341">
        <v>45382</v>
      </c>
      <c r="AB47" s="602">
        <v>37480</v>
      </c>
      <c r="AC47" s="602">
        <v>24763</v>
      </c>
    </row>
    <row r="48" spans="2:30" x14ac:dyDescent="0.25">
      <c r="AA48" s="1341">
        <v>45412</v>
      </c>
      <c r="AB48" s="602">
        <v>30764</v>
      </c>
      <c r="AC48" s="602">
        <v>22655</v>
      </c>
    </row>
    <row r="49" spans="27:29" x14ac:dyDescent="0.25">
      <c r="AA49" s="1341">
        <v>45443</v>
      </c>
      <c r="AB49" s="602">
        <v>29722</v>
      </c>
      <c r="AC49" s="602">
        <v>24266</v>
      </c>
    </row>
    <row r="50" spans="27:29" x14ac:dyDescent="0.25">
      <c r="AA50" s="1341">
        <v>45473</v>
      </c>
      <c r="AB50" s="602">
        <v>31629</v>
      </c>
      <c r="AC50" s="602">
        <v>22269</v>
      </c>
    </row>
    <row r="51" spans="27:29" x14ac:dyDescent="0.25">
      <c r="AA51" s="1341">
        <v>45504</v>
      </c>
      <c r="AB51" s="602">
        <v>35840</v>
      </c>
      <c r="AC51" s="602">
        <v>19983</v>
      </c>
    </row>
    <row r="52" spans="27:29" x14ac:dyDescent="0.25">
      <c r="AA52" s="1341">
        <v>45535</v>
      </c>
      <c r="AB52" s="602">
        <v>29604</v>
      </c>
      <c r="AC52" s="602">
        <v>21249</v>
      </c>
    </row>
    <row r="53" spans="27:29" x14ac:dyDescent="0.25">
      <c r="AA53" s="1341">
        <v>45565</v>
      </c>
      <c r="AB53" s="602">
        <v>23701</v>
      </c>
      <c r="AC53" s="602">
        <v>20835</v>
      </c>
    </row>
    <row r="54" spans="27:29" x14ac:dyDescent="0.25">
      <c r="AA54" s="1341">
        <v>45596</v>
      </c>
      <c r="AB54" s="602">
        <v>33448</v>
      </c>
      <c r="AC54" s="602">
        <v>20199</v>
      </c>
    </row>
    <row r="55" spans="27:29" x14ac:dyDescent="0.25">
      <c r="AA55" s="1341">
        <v>45626</v>
      </c>
      <c r="AB55" s="602">
        <v>38672</v>
      </c>
      <c r="AC55" s="602">
        <v>23837</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481"/>
      <c r="C3" s="1481"/>
      <c r="D3" s="1481"/>
      <c r="E3" s="1481"/>
      <c r="F3" s="1481"/>
      <c r="G3" s="1481"/>
      <c r="H3" s="1481"/>
      <c r="I3" s="1481"/>
      <c r="J3" s="1481"/>
      <c r="K3" s="1481"/>
      <c r="L3" s="618"/>
      <c r="M3" s="618"/>
      <c r="W3" s="620"/>
      <c r="AA3" s="620"/>
      <c r="AD3" s="620"/>
    </row>
    <row r="4" spans="2:30" s="621" customFormat="1" ht="7.5" customHeight="1" x14ac:dyDescent="0.25">
      <c r="B4" s="1482"/>
      <c r="C4" s="1482"/>
      <c r="D4" s="1482"/>
      <c r="E4" s="1482"/>
      <c r="F4" s="1482"/>
      <c r="G4" s="1482"/>
      <c r="H4" s="1482"/>
      <c r="I4" s="1482"/>
      <c r="J4" s="1482"/>
      <c r="K4" s="1482"/>
      <c r="L4" s="1482"/>
      <c r="M4" s="1482"/>
      <c r="N4" s="1482"/>
      <c r="O4" s="1482"/>
      <c r="P4" s="1482"/>
      <c r="Q4" s="1482"/>
      <c r="R4" s="1482"/>
      <c r="S4" s="1482"/>
      <c r="T4" s="1482"/>
      <c r="U4" s="1482"/>
      <c r="V4" s="1482"/>
      <c r="W4" s="1482"/>
      <c r="X4" s="1482"/>
      <c r="Y4" s="1482"/>
      <c r="Z4" s="1482"/>
      <c r="AA4" s="1482"/>
      <c r="AB4" s="1482"/>
      <c r="AC4" s="1482"/>
      <c r="AD4" s="1482"/>
    </row>
    <row r="5" spans="2:30" s="621" customFormat="1" ht="21" x14ac:dyDescent="0.25">
      <c r="B5" s="1483" t="s">
        <v>398</v>
      </c>
      <c r="C5" s="1483"/>
      <c r="D5" s="1483"/>
      <c r="E5" s="1483"/>
      <c r="F5" s="1483"/>
      <c r="G5" s="1483"/>
      <c r="H5" s="1483"/>
      <c r="I5" s="1483"/>
      <c r="J5" s="1483"/>
      <c r="K5" s="1483"/>
      <c r="L5" s="1483"/>
      <c r="M5" s="1483"/>
      <c r="N5" s="1483"/>
      <c r="O5" s="1483"/>
      <c r="P5" s="1483"/>
      <c r="Q5" s="1483"/>
      <c r="R5" s="1483"/>
      <c r="S5" s="1483"/>
      <c r="T5" s="1483"/>
      <c r="U5" s="1483"/>
      <c r="V5" s="1483"/>
      <c r="W5" s="1483"/>
      <c r="X5" s="1483"/>
      <c r="Y5" s="1483"/>
      <c r="Z5" s="1483"/>
      <c r="AA5" s="1483"/>
      <c r="AB5" s="1483"/>
      <c r="AC5" s="1483"/>
      <c r="AD5" s="1483"/>
    </row>
    <row r="6" spans="2:30" s="621" customFormat="1" ht="16.5" customHeight="1" x14ac:dyDescent="0.25">
      <c r="B6" s="1420" t="str">
        <f>porsaad!$B$6</f>
        <v>Situación a 30 de noviembre de 2024</v>
      </c>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15" t="s">
        <v>27</v>
      </c>
      <c r="C8" s="625"/>
      <c r="D8" s="625"/>
      <c r="E8" s="1485" t="s">
        <v>26</v>
      </c>
      <c r="F8" s="1486"/>
      <c r="G8" s="1486"/>
      <c r="H8" s="1486"/>
      <c r="I8" s="1486"/>
      <c r="J8" s="1486"/>
      <c r="K8" s="1486"/>
      <c r="L8" s="1486"/>
      <c r="M8" s="1486"/>
      <c r="N8" s="1486"/>
      <c r="O8" s="1486"/>
      <c r="P8" s="1486"/>
      <c r="Q8" s="1486"/>
      <c r="R8" s="1486"/>
      <c r="S8" s="1486"/>
      <c r="T8" s="1486"/>
      <c r="U8" s="1486"/>
      <c r="V8" s="1486"/>
      <c r="W8" s="1486"/>
      <c r="X8" s="1486"/>
      <c r="Y8" s="1486"/>
      <c r="Z8" s="1486"/>
      <c r="AA8" s="1487"/>
      <c r="AB8" s="625"/>
      <c r="AC8" s="1413" t="s">
        <v>0</v>
      </c>
      <c r="AD8" s="1414"/>
    </row>
    <row r="9" spans="2:30" s="626" customFormat="1" ht="21.75" customHeight="1" x14ac:dyDescent="0.25">
      <c r="B9" s="1484"/>
      <c r="C9" s="625"/>
      <c r="D9" s="627"/>
      <c r="E9" s="1478" t="s">
        <v>22</v>
      </c>
      <c r="F9" s="1479"/>
      <c r="G9" s="627"/>
      <c r="H9" s="1478" t="s">
        <v>21</v>
      </c>
      <c r="I9" s="1479"/>
      <c r="J9" s="627"/>
      <c r="K9" s="1478" t="s">
        <v>20</v>
      </c>
      <c r="L9" s="1479"/>
      <c r="M9" s="627"/>
      <c r="N9" s="1478" t="s">
        <v>19</v>
      </c>
      <c r="O9" s="1479"/>
      <c r="P9" s="627"/>
      <c r="Q9" s="1478" t="s">
        <v>18</v>
      </c>
      <c r="R9" s="1479"/>
      <c r="S9" s="627"/>
      <c r="T9" s="1478" t="s">
        <v>17</v>
      </c>
      <c r="U9" s="1479"/>
      <c r="V9" s="627"/>
      <c r="W9" s="1478" t="s">
        <v>16</v>
      </c>
      <c r="X9" s="1479"/>
      <c r="Y9" s="627"/>
      <c r="Z9" s="1478" t="s">
        <v>15</v>
      </c>
      <c r="AA9" s="1479"/>
      <c r="AB9" s="625"/>
      <c r="AC9" s="1488"/>
      <c r="AD9" s="1489"/>
    </row>
    <row r="10" spans="2:30" s="626" customFormat="1" ht="21.75" customHeight="1" x14ac:dyDescent="0.25">
      <c r="B10" s="1416"/>
      <c r="C10" s="628"/>
      <c r="D10" s="627"/>
      <c r="E10" s="1218"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2677</v>
      </c>
      <c r="F12" s="636">
        <v>0.19897236016004008</v>
      </c>
      <c r="G12" s="634"/>
      <c r="H12" s="635">
        <v>45492</v>
      </c>
      <c r="I12" s="636">
        <v>3.3812665701907147</v>
      </c>
      <c r="J12" s="634"/>
      <c r="K12" s="635">
        <v>27064</v>
      </c>
      <c r="L12" s="636">
        <v>2.0115756277068826</v>
      </c>
      <c r="M12" s="634"/>
      <c r="N12" s="635">
        <v>37556</v>
      </c>
      <c r="O12" s="636">
        <v>2.7914105185545255</v>
      </c>
      <c r="P12" s="634"/>
      <c r="Q12" s="635">
        <v>46103</v>
      </c>
      <c r="R12" s="636">
        <v>3.4266801346501037</v>
      </c>
      <c r="S12" s="634"/>
      <c r="T12" s="635">
        <v>79142</v>
      </c>
      <c r="U12" s="636">
        <v>5.8823573133305533</v>
      </c>
      <c r="V12" s="634"/>
      <c r="W12" s="635">
        <v>293057</v>
      </c>
      <c r="X12" s="636">
        <v>21.781936104378357</v>
      </c>
      <c r="Y12" s="634"/>
      <c r="Z12" s="635">
        <v>814322</v>
      </c>
      <c r="AA12" s="636">
        <f>Z12*100/$AC$12</f>
        <v>60.52580137102882</v>
      </c>
      <c r="AB12" s="637"/>
      <c r="AC12" s="638">
        <f>E12+H12+K12+N12+Q12+T12+W12+Z12</f>
        <v>1345413</v>
      </c>
      <c r="AD12" s="446">
        <f>F12+I12+L12+O12+R12+U12+X12+AA12</f>
        <v>100</v>
      </c>
    </row>
    <row r="13" spans="2:30" s="633" customFormat="1" ht="20.25" customHeight="1" x14ac:dyDescent="0.25">
      <c r="B13" s="639" t="s">
        <v>23</v>
      </c>
      <c r="D13" s="634"/>
      <c r="E13" s="640">
        <v>3457</v>
      </c>
      <c r="F13" s="641">
        <v>0.42378543242173089</v>
      </c>
      <c r="G13" s="634"/>
      <c r="H13" s="640">
        <v>95694</v>
      </c>
      <c r="I13" s="641">
        <v>11.730900540979205</v>
      </c>
      <c r="J13" s="634"/>
      <c r="K13" s="640">
        <v>43450</v>
      </c>
      <c r="L13" s="641">
        <v>5.3264324670882868</v>
      </c>
      <c r="M13" s="634"/>
      <c r="N13" s="640">
        <v>48810</v>
      </c>
      <c r="O13" s="641">
        <v>5.983502156929327</v>
      </c>
      <c r="P13" s="634"/>
      <c r="Q13" s="640">
        <v>51199</v>
      </c>
      <c r="R13" s="641">
        <v>6.2763640018976563</v>
      </c>
      <c r="S13" s="634"/>
      <c r="T13" s="640">
        <v>79519</v>
      </c>
      <c r="U13" s="641">
        <v>9.7480456467294232</v>
      </c>
      <c r="V13" s="634"/>
      <c r="W13" s="640">
        <v>176321</v>
      </c>
      <c r="X13" s="641">
        <v>21.614773280310096</v>
      </c>
      <c r="Y13" s="634"/>
      <c r="Z13" s="640">
        <v>317293</v>
      </c>
      <c r="AA13" s="641">
        <f>Z13*100/$AC$13</f>
        <v>38.896196473644274</v>
      </c>
      <c r="AB13" s="637"/>
      <c r="AC13" s="642">
        <f>E13+H13+K13+N13+Q13+T13+W13+Z13</f>
        <v>815743</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8" t="s">
        <v>0</v>
      </c>
      <c r="C15" s="1229"/>
      <c r="D15" s="1249"/>
      <c r="E15" s="1230">
        <f>SUM(E12:E13)</f>
        <v>6134</v>
      </c>
      <c r="F15" s="1250">
        <f>E15*100/$AC$15</f>
        <v>0.28382958009509723</v>
      </c>
      <c r="G15" s="1249"/>
      <c r="H15" s="1230">
        <f>SUM(H12:H13)</f>
        <v>141186</v>
      </c>
      <c r="I15" s="1250">
        <f>H15*100/$AC$15</f>
        <v>6.5328925815628303</v>
      </c>
      <c r="J15" s="1249"/>
      <c r="K15" s="1230">
        <f>SUM(K12:K13)</f>
        <v>70514</v>
      </c>
      <c r="L15" s="1250">
        <f>K15*100/$AC$15</f>
        <v>3.2627908397172622</v>
      </c>
      <c r="M15" s="1249"/>
      <c r="N15" s="1230">
        <f>SUM(N12:N13)</f>
        <v>86366</v>
      </c>
      <c r="O15" s="1250">
        <f>N15*100/$AC$15</f>
        <v>3.9962871722355997</v>
      </c>
      <c r="P15" s="1249"/>
      <c r="Q15" s="1230">
        <f>SUM(Q12:Q13)</f>
        <v>97302</v>
      </c>
      <c r="R15" s="1250">
        <f>Q15*100/$AC$15</f>
        <v>4.5023126511922325</v>
      </c>
      <c r="S15" s="1249"/>
      <c r="T15" s="1230">
        <f>SUM(T12:T13)</f>
        <v>158661</v>
      </c>
      <c r="U15" s="1250">
        <f>T15*100/$AC$15</f>
        <v>7.3414876112598995</v>
      </c>
      <c r="V15" s="1249"/>
      <c r="W15" s="1230">
        <f>SUM(W12:W13)</f>
        <v>469378</v>
      </c>
      <c r="X15" s="1250">
        <f>W15*100/$AC$15</f>
        <v>21.718839361897057</v>
      </c>
      <c r="Y15" s="1249"/>
      <c r="Z15" s="1230">
        <f>SUM(Z12:Z13)</f>
        <v>1131615</v>
      </c>
      <c r="AA15" s="1250">
        <f>Z15*100/$AC$15</f>
        <v>52.361560202040017</v>
      </c>
      <c r="AB15" s="1249"/>
      <c r="AC15" s="1230">
        <f>E15+H15+K15+N15+Q15+T15+W15+Z15</f>
        <v>2161156</v>
      </c>
      <c r="AD15" s="1251">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6134</v>
      </c>
      <c r="F19" s="655">
        <f>H15</f>
        <v>141186</v>
      </c>
      <c r="G19" s="655"/>
      <c r="H19" s="655">
        <f>K15</f>
        <v>70514</v>
      </c>
      <c r="I19" s="655">
        <f>N15</f>
        <v>86366</v>
      </c>
      <c r="J19" s="655"/>
      <c r="K19" s="655">
        <f>Q15</f>
        <v>97302</v>
      </c>
      <c r="L19" s="655">
        <f>T15</f>
        <v>158661</v>
      </c>
      <c r="M19" s="655"/>
      <c r="N19" s="655">
        <f>W15</f>
        <v>469378</v>
      </c>
      <c r="O19" s="655">
        <f>Z15</f>
        <v>1131615</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480" t="s">
        <v>14</v>
      </c>
      <c r="C36" s="1480"/>
      <c r="D36" s="1480"/>
      <c r="E36" s="1480"/>
      <c r="F36" s="1480"/>
      <c r="G36" s="1480"/>
      <c r="H36" s="1480"/>
      <c r="I36" s="1480"/>
      <c r="J36" s="1480"/>
      <c r="K36" s="1480"/>
    </row>
    <row r="37" spans="2:16" s="657" customFormat="1" ht="12.75" customHeight="1" x14ac:dyDescent="0.25">
      <c r="B37" s="1490"/>
      <c r="C37" s="1491"/>
      <c r="D37" s="1491"/>
      <c r="E37" s="1491"/>
      <c r="F37" s="1491"/>
      <c r="G37" s="1491"/>
      <c r="H37" s="1491"/>
      <c r="I37" s="1491"/>
      <c r="J37" s="1491"/>
      <c r="K37" s="1491"/>
      <c r="L37" s="1491"/>
      <c r="M37" s="1491"/>
      <c r="N37" s="1491"/>
      <c r="O37" s="1491"/>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360"/>
      <c r="C2" s="1360"/>
      <c r="D2" s="1360"/>
      <c r="E2" s="1360"/>
      <c r="F2" s="1360"/>
      <c r="G2" s="1360"/>
      <c r="H2" s="1360"/>
      <c r="I2" s="1360"/>
      <c r="J2" s="1360"/>
      <c r="K2" s="1360"/>
      <c r="L2" s="1360"/>
      <c r="M2" s="1360"/>
      <c r="N2" s="1360"/>
      <c r="O2" s="1360"/>
      <c r="P2" s="1360"/>
      <c r="Q2" s="1360"/>
      <c r="R2" s="1360"/>
      <c r="S2" s="210"/>
      <c r="T2" s="210"/>
    </row>
    <row r="3" spans="1:20" x14ac:dyDescent="0.25">
      <c r="C3" s="1361" t="s">
        <v>290</v>
      </c>
      <c r="D3" s="1361"/>
      <c r="E3" s="1361"/>
    </row>
    <row r="5" spans="1:20" ht="23.25" customHeight="1" x14ac:dyDescent="0.25">
      <c r="B5" s="1362" t="s">
        <v>291</v>
      </c>
      <c r="C5" s="1363"/>
      <c r="D5" s="1363"/>
      <c r="E5" s="1363"/>
      <c r="F5" s="1363"/>
      <c r="G5" s="1363"/>
      <c r="H5" s="1363"/>
      <c r="I5" s="1363"/>
      <c r="J5" s="1363"/>
      <c r="K5" s="1363"/>
      <c r="L5" s="1363"/>
      <c r="M5" s="1363"/>
      <c r="N5" s="1363"/>
      <c r="O5" s="1363"/>
      <c r="P5" s="1363"/>
      <c r="Q5" s="1364">
        <v>45626</v>
      </c>
      <c r="R5" s="1365"/>
      <c r="S5" s="1365"/>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366" t="s">
        <v>292</v>
      </c>
      <c r="C7" s="1366"/>
      <c r="D7" s="1366"/>
      <c r="E7" s="1366"/>
      <c r="F7" s="1366"/>
      <c r="G7" s="1366"/>
      <c r="H7" s="1366"/>
      <c r="I7" s="1366"/>
      <c r="J7" s="1366"/>
      <c r="K7" s="1366"/>
      <c r="L7" s="1366"/>
      <c r="M7" s="1366"/>
      <c r="N7" s="1366"/>
      <c r="O7" s="1366"/>
      <c r="P7" s="1366"/>
      <c r="Q7" s="1366"/>
      <c r="R7" s="1366"/>
      <c r="S7" s="1366"/>
    </row>
    <row r="8" spans="1:20" ht="18.75" customHeight="1" x14ac:dyDescent="0.25">
      <c r="B8" s="1359" t="s">
        <v>293</v>
      </c>
      <c r="C8" s="1359"/>
      <c r="D8" s="1359"/>
      <c r="E8" s="1359"/>
      <c r="F8" s="1359"/>
      <c r="G8" s="1359"/>
      <c r="H8" s="1359"/>
      <c r="I8" s="1359"/>
      <c r="J8" s="1359"/>
      <c r="K8" s="1359"/>
      <c r="L8" s="1359"/>
      <c r="M8" s="1359"/>
      <c r="N8" s="1359"/>
      <c r="O8" s="1359"/>
      <c r="P8" s="1359"/>
      <c r="Q8" s="1359"/>
      <c r="R8" s="1359"/>
      <c r="S8" s="1359"/>
    </row>
    <row r="9" spans="1:20" ht="18.75" customHeight="1" x14ac:dyDescent="0.25">
      <c r="B9" s="1359" t="s">
        <v>294</v>
      </c>
      <c r="C9" s="1359"/>
      <c r="D9" s="1359"/>
      <c r="E9" s="1359"/>
      <c r="F9" s="1359"/>
      <c r="G9" s="1359"/>
      <c r="H9" s="1359"/>
      <c r="I9" s="1359"/>
      <c r="J9" s="1359"/>
      <c r="K9" s="1359"/>
      <c r="L9" s="1359"/>
      <c r="M9" s="1359"/>
      <c r="N9" s="1359"/>
      <c r="O9" s="1359"/>
      <c r="P9" s="1359"/>
      <c r="Q9" s="1359"/>
      <c r="R9" s="1359"/>
      <c r="S9" s="1359"/>
    </row>
    <row r="10" spans="1:20" ht="18.75" customHeight="1" x14ac:dyDescent="0.25">
      <c r="B10" s="1359" t="s">
        <v>295</v>
      </c>
      <c r="C10" s="1359"/>
      <c r="D10" s="1359"/>
      <c r="E10" s="1359"/>
      <c r="F10" s="1359"/>
      <c r="G10" s="1359"/>
      <c r="H10" s="1359"/>
      <c r="I10" s="1359"/>
      <c r="J10" s="1359"/>
      <c r="K10" s="1359"/>
      <c r="L10" s="1359"/>
      <c r="M10" s="1359"/>
      <c r="N10" s="1359"/>
      <c r="O10" s="1359"/>
      <c r="P10" s="1359"/>
      <c r="Q10" s="1359"/>
      <c r="R10" s="1359"/>
      <c r="S10" s="1359"/>
    </row>
    <row r="11" spans="1:20" ht="18.75" customHeight="1" x14ac:dyDescent="0.25">
      <c r="B11" s="1359" t="s">
        <v>296</v>
      </c>
      <c r="C11" s="1359"/>
      <c r="D11" s="1359"/>
      <c r="E11" s="1359"/>
      <c r="F11" s="1359"/>
      <c r="G11" s="1359"/>
      <c r="H11" s="1359"/>
      <c r="I11" s="1359"/>
      <c r="J11" s="1359"/>
      <c r="K11" s="1359"/>
      <c r="L11" s="1359"/>
      <c r="M11" s="1359"/>
      <c r="N11" s="1359"/>
      <c r="O11" s="1359"/>
      <c r="P11" s="1359"/>
      <c r="Q11" s="1359"/>
      <c r="R11" s="1359"/>
      <c r="S11" s="1359"/>
    </row>
    <row r="12" spans="1:20" ht="18.75" customHeight="1" x14ac:dyDescent="0.25">
      <c r="B12" s="1359" t="s">
        <v>297</v>
      </c>
      <c r="C12" s="1359"/>
      <c r="D12" s="1359"/>
      <c r="E12" s="1359"/>
      <c r="F12" s="1359"/>
      <c r="G12" s="1359"/>
      <c r="H12" s="1359"/>
      <c r="I12" s="1359"/>
      <c r="J12" s="1359"/>
      <c r="K12" s="1359"/>
      <c r="L12" s="1359"/>
      <c r="M12" s="1359"/>
      <c r="N12" s="1359"/>
      <c r="O12" s="1359"/>
      <c r="P12" s="1359"/>
      <c r="Q12" s="1359"/>
      <c r="R12" s="1359"/>
      <c r="S12" s="1359"/>
    </row>
    <row r="13" spans="1:20" ht="18.75" customHeight="1" x14ac:dyDescent="0.25">
      <c r="B13" s="1359" t="s">
        <v>298</v>
      </c>
      <c r="C13" s="1359"/>
      <c r="D13" s="1359"/>
      <c r="E13" s="1359"/>
      <c r="F13" s="1359"/>
      <c r="G13" s="1359"/>
      <c r="H13" s="1359"/>
      <c r="I13" s="1359"/>
      <c r="J13" s="1359"/>
      <c r="K13" s="1359"/>
      <c r="L13" s="1359"/>
      <c r="M13" s="1359"/>
      <c r="N13" s="1359"/>
      <c r="O13" s="1359"/>
      <c r="P13" s="1359"/>
      <c r="Q13" s="1359"/>
      <c r="R13" s="1359"/>
      <c r="S13" s="1359"/>
    </row>
    <row r="14" spans="1:20" ht="18.75" customHeight="1" x14ac:dyDescent="0.25">
      <c r="B14" s="1359" t="s">
        <v>299</v>
      </c>
      <c r="C14" s="1359"/>
      <c r="D14" s="1359"/>
      <c r="E14" s="1359"/>
      <c r="F14" s="1359"/>
      <c r="G14" s="1359"/>
      <c r="H14" s="1359"/>
      <c r="I14" s="1359"/>
      <c r="J14" s="1359"/>
      <c r="K14" s="1359"/>
      <c r="L14" s="1359"/>
      <c r="M14" s="1359"/>
      <c r="N14" s="1359"/>
      <c r="O14" s="1359"/>
      <c r="P14" s="1359"/>
      <c r="Q14" s="1359"/>
      <c r="R14" s="1359"/>
      <c r="S14" s="1359"/>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366" t="s">
        <v>300</v>
      </c>
      <c r="C16" s="1366"/>
      <c r="D16" s="1366"/>
      <c r="E16" s="1366"/>
      <c r="F16" s="1366"/>
      <c r="G16" s="1366"/>
      <c r="H16" s="1366"/>
      <c r="I16" s="1366"/>
      <c r="J16" s="1366"/>
      <c r="K16" s="1366"/>
      <c r="L16" s="1366"/>
      <c r="M16" s="1366"/>
      <c r="N16" s="1366"/>
      <c r="O16" s="1366"/>
      <c r="P16" s="1366"/>
      <c r="Q16" s="1366"/>
      <c r="R16" s="1366"/>
      <c r="S16" s="1366"/>
    </row>
    <row r="17" spans="2:21" ht="18.75" customHeight="1" x14ac:dyDescent="0.25">
      <c r="B17" s="1359" t="s">
        <v>301</v>
      </c>
      <c r="C17" s="1359"/>
      <c r="D17" s="1359"/>
      <c r="E17" s="1359"/>
      <c r="F17" s="1359"/>
      <c r="G17" s="1359"/>
      <c r="H17" s="1359"/>
      <c r="I17" s="1359"/>
      <c r="J17" s="1359"/>
      <c r="K17" s="1359"/>
      <c r="L17" s="1359"/>
      <c r="M17" s="1359"/>
      <c r="N17" s="1359"/>
      <c r="O17" s="1359"/>
      <c r="P17" s="1359"/>
      <c r="Q17" s="1359"/>
      <c r="R17" s="1359"/>
      <c r="S17" s="1359"/>
      <c r="T17" s="214"/>
    </row>
    <row r="18" spans="2:21" ht="18.75" customHeight="1" x14ac:dyDescent="0.25">
      <c r="B18" s="1359" t="s">
        <v>302</v>
      </c>
      <c r="C18" s="1359"/>
      <c r="D18" s="1359"/>
      <c r="E18" s="1359"/>
      <c r="F18" s="1359"/>
      <c r="G18" s="1359"/>
      <c r="H18" s="1359"/>
      <c r="I18" s="1359"/>
      <c r="J18" s="1359"/>
      <c r="K18" s="1359"/>
      <c r="L18" s="1359"/>
      <c r="M18" s="1359"/>
      <c r="N18" s="1359"/>
      <c r="O18" s="1359"/>
      <c r="P18" s="1359"/>
      <c r="Q18" s="1359"/>
      <c r="R18" s="1359"/>
      <c r="S18" s="1359"/>
      <c r="T18" s="214"/>
    </row>
    <row r="19" spans="2:21" ht="18.75" customHeight="1" x14ac:dyDescent="0.25">
      <c r="B19" s="1359" t="s">
        <v>303</v>
      </c>
      <c r="C19" s="1359"/>
      <c r="D19" s="1359"/>
      <c r="E19" s="1359"/>
      <c r="F19" s="1359"/>
      <c r="G19" s="1359"/>
      <c r="H19" s="1359"/>
      <c r="I19" s="1359"/>
      <c r="J19" s="1359"/>
      <c r="K19" s="1359"/>
      <c r="L19" s="1359"/>
      <c r="M19" s="1359"/>
      <c r="N19" s="1359"/>
      <c r="O19" s="1359"/>
      <c r="P19" s="1359"/>
      <c r="Q19" s="1359"/>
      <c r="R19" s="1359"/>
      <c r="S19" s="1359"/>
      <c r="T19" s="214"/>
    </row>
    <row r="20" spans="2:21" ht="18.75" customHeight="1" x14ac:dyDescent="0.25">
      <c r="B20" s="1359" t="s">
        <v>304</v>
      </c>
      <c r="C20" s="1359"/>
      <c r="D20" s="1359"/>
      <c r="E20" s="1359"/>
      <c r="F20" s="1359"/>
      <c r="G20" s="1359"/>
      <c r="H20" s="1359"/>
      <c r="I20" s="1359"/>
      <c r="J20" s="1359"/>
      <c r="K20" s="1359"/>
      <c r="L20" s="1359"/>
      <c r="M20" s="1359"/>
      <c r="N20" s="1359"/>
      <c r="O20" s="1359"/>
      <c r="P20" s="1359"/>
      <c r="Q20" s="1359"/>
      <c r="R20" s="1359"/>
      <c r="S20" s="1359"/>
      <c r="T20" s="214"/>
    </row>
    <row r="21" spans="2:21" ht="18.75" customHeight="1" x14ac:dyDescent="0.25">
      <c r="B21" s="1359" t="s">
        <v>305</v>
      </c>
      <c r="C21" s="1359"/>
      <c r="D21" s="1359"/>
      <c r="E21" s="1359"/>
      <c r="F21" s="1359"/>
      <c r="G21" s="1359"/>
      <c r="H21" s="1359"/>
      <c r="I21" s="1359"/>
      <c r="J21" s="1359"/>
      <c r="K21" s="1359"/>
      <c r="L21" s="1359"/>
      <c r="M21" s="1359"/>
      <c r="N21" s="1359"/>
      <c r="O21" s="1359"/>
      <c r="P21" s="1359"/>
      <c r="Q21" s="1359"/>
      <c r="R21" s="1359"/>
      <c r="S21" s="1359"/>
      <c r="T21" s="1359"/>
    </row>
    <row r="22" spans="2:21" ht="18.75" customHeight="1" x14ac:dyDescent="0.25">
      <c r="B22" s="1359" t="s">
        <v>306</v>
      </c>
      <c r="C22" s="1359"/>
      <c r="D22" s="1359"/>
      <c r="E22" s="1359"/>
      <c r="F22" s="1359"/>
      <c r="G22" s="1359"/>
      <c r="H22" s="1359"/>
      <c r="I22" s="1359"/>
      <c r="J22" s="1359"/>
      <c r="K22" s="1359"/>
      <c r="L22" s="1359"/>
      <c r="M22" s="1359"/>
      <c r="N22" s="1359"/>
      <c r="O22" s="1359"/>
      <c r="P22" s="1359"/>
      <c r="Q22" s="1359"/>
      <c r="R22" s="1359"/>
      <c r="S22" s="1359"/>
      <c r="T22" s="214"/>
    </row>
    <row r="23" spans="2:21" ht="18.75" customHeight="1" x14ac:dyDescent="0.25">
      <c r="B23" s="1359" t="s">
        <v>307</v>
      </c>
      <c r="C23" s="1359"/>
      <c r="D23" s="1359"/>
      <c r="E23" s="1359"/>
      <c r="F23" s="1359"/>
      <c r="G23" s="1359"/>
      <c r="H23" s="1359"/>
      <c r="I23" s="1359"/>
      <c r="J23" s="1359"/>
      <c r="K23" s="1359"/>
      <c r="L23" s="1359"/>
      <c r="M23" s="1359"/>
      <c r="N23" s="1359"/>
      <c r="O23" s="1359"/>
      <c r="P23" s="1359"/>
      <c r="Q23" s="1359"/>
      <c r="R23" s="1359"/>
      <c r="S23" s="1359"/>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366" t="s">
        <v>308</v>
      </c>
      <c r="C25" s="1366"/>
      <c r="D25" s="1366"/>
      <c r="E25" s="1366"/>
      <c r="F25" s="1366"/>
      <c r="G25" s="1366"/>
      <c r="H25" s="1366"/>
      <c r="I25" s="1366"/>
      <c r="J25" s="1366"/>
      <c r="K25" s="1366"/>
      <c r="L25" s="1366"/>
      <c r="M25" s="1366"/>
      <c r="N25" s="1366"/>
      <c r="O25" s="1366"/>
      <c r="P25" s="1366"/>
      <c r="Q25" s="1366"/>
      <c r="R25" s="1366"/>
      <c r="S25" s="1366"/>
    </row>
    <row r="26" spans="2:21" ht="18.75" customHeight="1" x14ac:dyDescent="0.25">
      <c r="B26" s="1359" t="s">
        <v>309</v>
      </c>
      <c r="C26" s="1359"/>
      <c r="D26" s="1359"/>
      <c r="E26" s="1359"/>
      <c r="F26" s="1359"/>
      <c r="G26" s="1359"/>
      <c r="H26" s="1359"/>
      <c r="I26" s="1359"/>
      <c r="J26" s="1359"/>
      <c r="K26" s="1359"/>
      <c r="L26" s="1359"/>
      <c r="M26" s="1359"/>
      <c r="N26" s="1359"/>
      <c r="O26" s="1359"/>
      <c r="P26" s="1359"/>
      <c r="Q26" s="1359"/>
      <c r="R26" s="1359"/>
      <c r="S26" s="1359"/>
      <c r="T26" s="1359"/>
      <c r="U26" s="1359"/>
    </row>
    <row r="27" spans="2:21" ht="18.75" customHeight="1" x14ac:dyDescent="0.25">
      <c r="B27" s="1359" t="s">
        <v>310</v>
      </c>
      <c r="C27" s="1359"/>
      <c r="D27" s="1359"/>
      <c r="E27" s="1359"/>
      <c r="F27" s="1359"/>
      <c r="G27" s="1359"/>
      <c r="H27" s="1359"/>
      <c r="I27" s="1359"/>
      <c r="J27" s="1359"/>
      <c r="K27" s="1359"/>
      <c r="L27" s="1359"/>
      <c r="M27" s="1359"/>
      <c r="N27" s="1359"/>
      <c r="O27" s="1359"/>
      <c r="P27" s="1359"/>
      <c r="Q27" s="1359"/>
      <c r="R27" s="1359"/>
      <c r="S27" s="1359"/>
      <c r="T27" s="1359"/>
      <c r="U27" s="1359"/>
    </row>
    <row r="28" spans="2:21" ht="18.75" customHeight="1" x14ac:dyDescent="0.25">
      <c r="B28" s="1359" t="s">
        <v>311</v>
      </c>
      <c r="C28" s="1359"/>
      <c r="D28" s="1359"/>
      <c r="E28" s="1359"/>
      <c r="F28" s="1359"/>
      <c r="G28" s="1359"/>
      <c r="H28" s="1359"/>
      <c r="I28" s="1359"/>
      <c r="J28" s="1359"/>
      <c r="K28" s="1359"/>
      <c r="L28" s="1359"/>
      <c r="M28" s="1359"/>
      <c r="N28" s="1359"/>
      <c r="O28" s="1359"/>
      <c r="P28" s="1359"/>
      <c r="Q28" s="1359"/>
      <c r="R28" s="1359"/>
      <c r="S28" s="1359"/>
      <c r="T28" s="1359"/>
      <c r="U28" s="1359"/>
    </row>
    <row r="29" spans="2:21" ht="18.75" customHeight="1" x14ac:dyDescent="0.25">
      <c r="B29" s="1359" t="s">
        <v>312</v>
      </c>
      <c r="C29" s="1359"/>
      <c r="D29" s="1359"/>
      <c r="E29" s="1359"/>
      <c r="F29" s="1359"/>
      <c r="G29" s="1359"/>
      <c r="H29" s="1359"/>
      <c r="I29" s="1359"/>
      <c r="J29" s="1359"/>
      <c r="K29" s="1359"/>
      <c r="L29" s="1359"/>
      <c r="M29" s="1359"/>
      <c r="N29" s="1359"/>
      <c r="O29" s="1359"/>
      <c r="P29" s="1359"/>
      <c r="Q29" s="1359"/>
      <c r="R29" s="1359"/>
      <c r="S29" s="1359"/>
      <c r="T29" s="1359"/>
      <c r="U29" s="1359"/>
    </row>
    <row r="30" spans="2:21" ht="15" customHeight="1" x14ac:dyDescent="0.25">
      <c r="B30" s="1359" t="s">
        <v>313</v>
      </c>
      <c r="C30" s="1359"/>
      <c r="D30" s="1359"/>
      <c r="E30" s="1359"/>
      <c r="F30" s="1359"/>
      <c r="G30" s="1359"/>
      <c r="H30" s="1359"/>
      <c r="I30" s="1359"/>
      <c r="J30" s="1359"/>
      <c r="K30" s="1359"/>
      <c r="L30" s="1359"/>
      <c r="M30" s="1359"/>
      <c r="N30" s="1359"/>
      <c r="O30" s="1359"/>
      <c r="P30" s="1359"/>
      <c r="Q30" s="1359"/>
      <c r="R30" s="1359"/>
      <c r="S30" s="1359"/>
      <c r="T30" s="1359"/>
      <c r="U30" s="1359"/>
    </row>
    <row r="31" spans="2:21" ht="18.75" customHeight="1" x14ac:dyDescent="0.25">
      <c r="B31" s="1359" t="s">
        <v>314</v>
      </c>
      <c r="C31" s="1359"/>
      <c r="D31" s="1359"/>
      <c r="E31" s="1359"/>
      <c r="F31" s="1359"/>
      <c r="G31" s="1359"/>
      <c r="H31" s="1359"/>
      <c r="I31" s="1359"/>
      <c r="J31" s="1359"/>
      <c r="K31" s="1359"/>
      <c r="L31" s="1359"/>
      <c r="M31" s="1359"/>
      <c r="N31" s="1359"/>
      <c r="O31" s="1359"/>
      <c r="P31" s="1359"/>
      <c r="Q31" s="1359"/>
      <c r="R31" s="1359"/>
      <c r="S31" s="1359"/>
      <c r="T31" s="1359"/>
      <c r="U31" s="1359"/>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481"/>
      <c r="C2" s="1481"/>
      <c r="D2" s="1481"/>
      <c r="E2" s="1481"/>
      <c r="F2" s="1481"/>
      <c r="G2" s="667"/>
      <c r="H2" s="1496"/>
      <c r="I2" s="1496"/>
      <c r="J2" s="1496"/>
      <c r="K2" s="1496"/>
      <c r="L2" s="1496"/>
      <c r="M2" s="1496"/>
      <c r="N2" s="1496"/>
      <c r="O2" s="1496"/>
      <c r="P2" s="667"/>
      <c r="Q2" s="667"/>
      <c r="R2" s="667"/>
      <c r="T2" s="618"/>
      <c r="U2" s="667"/>
      <c r="V2" s="667"/>
      <c r="W2" s="667"/>
      <c r="X2" s="667"/>
      <c r="Z2" s="1219"/>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9"/>
    </row>
    <row r="4" spans="1:26" s="623" customFormat="1" ht="15" customHeight="1" x14ac:dyDescent="0.25">
      <c r="B4" s="1483" t="s">
        <v>399</v>
      </c>
      <c r="C4" s="1483"/>
      <c r="D4" s="1483"/>
      <c r="E4" s="1483"/>
      <c r="F4" s="1483"/>
      <c r="G4" s="1483"/>
      <c r="H4" s="1483"/>
      <c r="I4" s="1483"/>
      <c r="J4" s="1483"/>
      <c r="K4" s="1483"/>
      <c r="L4" s="1483"/>
      <c r="M4" s="1483"/>
      <c r="N4" s="1483"/>
      <c r="O4" s="1483"/>
      <c r="P4" s="1483"/>
      <c r="Q4" s="1483"/>
      <c r="R4" s="1483"/>
      <c r="S4" s="1483"/>
      <c r="T4" s="1483"/>
      <c r="U4" s="1483"/>
      <c r="V4" s="1483"/>
      <c r="W4" s="1483"/>
      <c r="X4" s="1483"/>
      <c r="Z4" s="1219"/>
    </row>
    <row r="5" spans="1:26" s="623"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W5" s="1420"/>
      <c r="X5" s="1420"/>
      <c r="Z5" s="1219"/>
    </row>
    <row r="6" spans="1:26" s="623" customFormat="1" ht="4.5" customHeight="1" x14ac:dyDescent="0.25">
      <c r="G6" s="668"/>
      <c r="H6" s="668"/>
      <c r="I6" s="668"/>
      <c r="J6" s="668"/>
      <c r="K6" s="668"/>
      <c r="L6" s="668"/>
      <c r="M6" s="668"/>
      <c r="N6" s="668"/>
      <c r="O6" s="668"/>
      <c r="P6" s="668"/>
      <c r="Q6" s="668"/>
      <c r="R6" s="668"/>
      <c r="T6" s="668"/>
      <c r="U6" s="668"/>
      <c r="V6" s="668"/>
      <c r="W6" s="668"/>
      <c r="X6" s="668"/>
      <c r="Z6" s="1219"/>
    </row>
    <row r="7" spans="1:26" s="628" customFormat="1" ht="52.5" customHeight="1" x14ac:dyDescent="0.35">
      <c r="A7" s="661"/>
      <c r="B7" s="1497" t="s">
        <v>12</v>
      </c>
      <c r="C7" s="625"/>
      <c r="D7" s="1492" t="s">
        <v>29</v>
      </c>
      <c r="E7" s="1493"/>
      <c r="F7" s="669"/>
      <c r="G7" s="670"/>
      <c r="H7" s="1492" t="s">
        <v>244</v>
      </c>
      <c r="I7" s="1493"/>
      <c r="J7" s="627"/>
      <c r="K7" s="1492" t="s">
        <v>31</v>
      </c>
      <c r="L7" s="1493"/>
      <c r="M7" s="627"/>
      <c r="N7" s="1492" t="s">
        <v>49</v>
      </c>
      <c r="O7" s="1493"/>
      <c r="P7" s="627"/>
      <c r="Q7" s="1492" t="s">
        <v>50</v>
      </c>
      <c r="R7" s="1493"/>
      <c r="T7" s="1494" t="s">
        <v>51</v>
      </c>
      <c r="U7" s="1495"/>
      <c r="V7" s="627"/>
      <c r="W7" s="1492" t="s">
        <v>113</v>
      </c>
      <c r="X7" s="1493"/>
      <c r="Z7" s="1220"/>
    </row>
    <row r="8" spans="1:26" s="628" customFormat="1" ht="36" customHeight="1" x14ac:dyDescent="0.35">
      <c r="A8" s="661"/>
      <c r="B8" s="1498"/>
      <c r="D8" s="708" t="s">
        <v>9</v>
      </c>
      <c r="E8" s="710" t="s">
        <v>10</v>
      </c>
      <c r="F8" s="669"/>
      <c r="G8" s="670"/>
      <c r="H8" s="709" t="s">
        <v>9</v>
      </c>
      <c r="I8" s="711" t="s">
        <v>187</v>
      </c>
      <c r="J8" s="671"/>
      <c r="K8" s="708" t="s">
        <v>9</v>
      </c>
      <c r="L8" s="710" t="s">
        <v>479</v>
      </c>
      <c r="M8" s="671"/>
      <c r="N8" s="708" t="s">
        <v>9</v>
      </c>
      <c r="O8" s="710" t="s">
        <v>479</v>
      </c>
      <c r="P8" s="671"/>
      <c r="Q8" s="708" t="s">
        <v>9</v>
      </c>
      <c r="R8" s="710" t="s">
        <v>479</v>
      </c>
      <c r="T8" s="708" t="s">
        <v>9</v>
      </c>
      <c r="U8" s="710" t="s">
        <v>479</v>
      </c>
      <c r="V8" s="671"/>
      <c r="W8" s="708" t="s">
        <v>9</v>
      </c>
      <c r="X8" s="710" t="s">
        <v>479</v>
      </c>
      <c r="Z8" s="1220" t="s">
        <v>480</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421232</v>
      </c>
      <c r="E10" s="676">
        <v>19.491050160192046</v>
      </c>
      <c r="F10" s="677"/>
      <c r="G10" s="678"/>
      <c r="H10" s="675">
        <v>385264</v>
      </c>
      <c r="I10" s="676">
        <v>91.461237512819537</v>
      </c>
      <c r="J10" s="679"/>
      <c r="K10" s="675">
        <v>76848</v>
      </c>
      <c r="L10" s="676">
        <v>19.946841646247769</v>
      </c>
      <c r="M10" s="680">
        <v>53364</v>
      </c>
      <c r="N10" s="675">
        <v>137546</v>
      </c>
      <c r="O10" s="676">
        <v>35.701752564475271</v>
      </c>
      <c r="P10" s="678">
        <v>53364</v>
      </c>
      <c r="Q10" s="675">
        <v>96221</v>
      </c>
      <c r="R10" s="676">
        <f t="shared" ref="R10:R27" si="0">Q10*100/H10</f>
        <v>24.975341583952822</v>
      </c>
      <c r="S10" s="681"/>
      <c r="T10" s="675">
        <f t="shared" ref="T10:T27" si="1">K10+N10+Q10</f>
        <v>310615</v>
      </c>
      <c r="U10" s="676">
        <f>T10*100/H10</f>
        <v>80.623935794675859</v>
      </c>
      <c r="V10" s="678">
        <v>53364</v>
      </c>
      <c r="W10" s="675">
        <v>74649</v>
      </c>
      <c r="X10" s="676">
        <f>W10*100/H10</f>
        <v>19.376064205324141</v>
      </c>
      <c r="Z10" s="852"/>
    </row>
    <row r="11" spans="1:26" s="633" customFormat="1" ht="18" customHeight="1" x14ac:dyDescent="0.25">
      <c r="A11" s="673"/>
      <c r="B11" s="682" t="s">
        <v>7</v>
      </c>
      <c r="D11" s="683">
        <v>57826</v>
      </c>
      <c r="E11" s="684">
        <v>2.6756976358948639</v>
      </c>
      <c r="F11" s="677"/>
      <c r="G11" s="678"/>
      <c r="H11" s="683">
        <v>52839</v>
      </c>
      <c r="I11" s="684">
        <v>91.375851693010063</v>
      </c>
      <c r="J11" s="679"/>
      <c r="K11" s="683">
        <v>13231</v>
      </c>
      <c r="L11" s="684">
        <v>25.040216506746912</v>
      </c>
      <c r="M11" s="680">
        <v>5161</v>
      </c>
      <c r="N11" s="683">
        <v>16016</v>
      </c>
      <c r="O11" s="684">
        <v>30.310944567459643</v>
      </c>
      <c r="P11" s="678">
        <v>5161</v>
      </c>
      <c r="Q11" s="683">
        <v>15692</v>
      </c>
      <c r="R11" s="684">
        <f t="shared" si="0"/>
        <v>29.697761123412629</v>
      </c>
      <c r="S11" s="681"/>
      <c r="T11" s="683">
        <f t="shared" si="1"/>
        <v>44939</v>
      </c>
      <c r="U11" s="684">
        <f t="shared" ref="U11:U27" si="2">T11*100/H11</f>
        <v>85.048922197619177</v>
      </c>
      <c r="V11" s="678">
        <v>5161</v>
      </c>
      <c r="W11" s="683">
        <v>7900</v>
      </c>
      <c r="X11" s="684">
        <f t="shared" ref="X11:X27" si="3">W11*100/H11</f>
        <v>14.951077802380818</v>
      </c>
      <c r="Z11" s="852"/>
    </row>
    <row r="12" spans="1:26" s="633" customFormat="1" ht="18" customHeight="1" x14ac:dyDescent="0.25">
      <c r="A12" s="673"/>
      <c r="B12" s="682" t="s">
        <v>37</v>
      </c>
      <c r="D12" s="683">
        <v>51212</v>
      </c>
      <c r="E12" s="684">
        <v>2.3696577202201046</v>
      </c>
      <c r="F12" s="677"/>
      <c r="G12" s="678"/>
      <c r="H12" s="683">
        <v>42501</v>
      </c>
      <c r="I12" s="684">
        <v>82.990314769975782</v>
      </c>
      <c r="J12" s="679"/>
      <c r="K12" s="683">
        <v>7943</v>
      </c>
      <c r="L12" s="684">
        <v>18.688972024187667</v>
      </c>
      <c r="M12" s="680">
        <v>3593</v>
      </c>
      <c r="N12" s="683">
        <v>11098</v>
      </c>
      <c r="O12" s="684">
        <v>26.112326768781912</v>
      </c>
      <c r="P12" s="678">
        <v>3593</v>
      </c>
      <c r="Q12" s="683">
        <v>14320</v>
      </c>
      <c r="R12" s="684">
        <f t="shared" si="0"/>
        <v>33.693324862944401</v>
      </c>
      <c r="S12" s="681"/>
      <c r="T12" s="683">
        <f t="shared" si="1"/>
        <v>33361</v>
      </c>
      <c r="U12" s="684">
        <f t="shared" si="2"/>
        <v>78.494623655913983</v>
      </c>
      <c r="V12" s="678">
        <v>3593</v>
      </c>
      <c r="W12" s="683">
        <v>9140</v>
      </c>
      <c r="X12" s="684">
        <f t="shared" si="3"/>
        <v>21.50537634408602</v>
      </c>
      <c r="Z12" s="852"/>
    </row>
    <row r="13" spans="1:26" s="633" customFormat="1" ht="18" customHeight="1" x14ac:dyDescent="0.25">
      <c r="A13" s="673"/>
      <c r="B13" s="682" t="s">
        <v>38</v>
      </c>
      <c r="D13" s="683">
        <v>46224</v>
      </c>
      <c r="E13" s="684">
        <v>2.1388553163214503</v>
      </c>
      <c r="F13" s="677"/>
      <c r="G13" s="678"/>
      <c r="H13" s="683">
        <v>43954</v>
      </c>
      <c r="I13" s="684">
        <v>95.089131187262026</v>
      </c>
      <c r="J13" s="679"/>
      <c r="K13" s="683">
        <v>8607</v>
      </c>
      <c r="L13" s="684">
        <v>19.581835555353322</v>
      </c>
      <c r="M13" s="680">
        <v>2742</v>
      </c>
      <c r="N13" s="683">
        <v>11447</v>
      </c>
      <c r="O13" s="684">
        <v>26.04313600582427</v>
      </c>
      <c r="P13" s="678">
        <v>2742</v>
      </c>
      <c r="Q13" s="683">
        <v>15499</v>
      </c>
      <c r="R13" s="684">
        <f t="shared" si="0"/>
        <v>35.261864676707468</v>
      </c>
      <c r="S13" s="681"/>
      <c r="T13" s="683">
        <f t="shared" si="1"/>
        <v>35553</v>
      </c>
      <c r="U13" s="684">
        <f t="shared" si="2"/>
        <v>80.886836237885063</v>
      </c>
      <c r="V13" s="678">
        <v>2742</v>
      </c>
      <c r="W13" s="683">
        <v>8401</v>
      </c>
      <c r="X13" s="684">
        <f t="shared" si="3"/>
        <v>19.113163762114937</v>
      </c>
      <c r="Z13" s="852"/>
    </row>
    <row r="14" spans="1:26" s="633" customFormat="1" ht="18" customHeight="1" x14ac:dyDescent="0.25">
      <c r="A14" s="673"/>
      <c r="B14" s="682" t="s">
        <v>6</v>
      </c>
      <c r="D14" s="683">
        <v>75587</v>
      </c>
      <c r="E14" s="684">
        <v>3.4975263238748151</v>
      </c>
      <c r="F14" s="677"/>
      <c r="G14" s="678"/>
      <c r="H14" s="683">
        <v>58487</v>
      </c>
      <c r="I14" s="684">
        <v>77.377062193234281</v>
      </c>
      <c r="J14" s="679"/>
      <c r="K14" s="683">
        <v>17145</v>
      </c>
      <c r="L14" s="684">
        <v>29.314206575820268</v>
      </c>
      <c r="M14" s="680">
        <v>7296</v>
      </c>
      <c r="N14" s="683">
        <v>18280</v>
      </c>
      <c r="O14" s="684">
        <v>31.254808760921229</v>
      </c>
      <c r="P14" s="678">
        <v>7296</v>
      </c>
      <c r="Q14" s="683">
        <v>16402</v>
      </c>
      <c r="R14" s="684">
        <f t="shared" si="0"/>
        <v>28.043838801785011</v>
      </c>
      <c r="S14" s="681"/>
      <c r="T14" s="683">
        <f t="shared" si="1"/>
        <v>51827</v>
      </c>
      <c r="U14" s="684">
        <f t="shared" si="2"/>
        <v>88.612854138526515</v>
      </c>
      <c r="V14" s="678">
        <v>7296</v>
      </c>
      <c r="W14" s="683">
        <v>6660</v>
      </c>
      <c r="X14" s="684">
        <f t="shared" si="3"/>
        <v>11.38714586147349</v>
      </c>
      <c r="Z14" s="852"/>
    </row>
    <row r="15" spans="1:26" s="633" customFormat="1" ht="18" customHeight="1" x14ac:dyDescent="0.25">
      <c r="A15" s="673"/>
      <c r="B15" s="682" t="s">
        <v>5</v>
      </c>
      <c r="D15" s="683">
        <v>23597</v>
      </c>
      <c r="E15" s="684">
        <v>1.0918693514026752</v>
      </c>
      <c r="F15" s="677"/>
      <c r="G15" s="678"/>
      <c r="H15" s="683">
        <v>23385</v>
      </c>
      <c r="I15" s="684">
        <v>99.101580709412218</v>
      </c>
      <c r="J15" s="679"/>
      <c r="K15" s="683">
        <v>5392</v>
      </c>
      <c r="L15" s="684">
        <v>23.05751550138978</v>
      </c>
      <c r="M15" s="680">
        <v>3462</v>
      </c>
      <c r="N15" s="683">
        <v>7940</v>
      </c>
      <c r="O15" s="684">
        <v>33.953388924524269</v>
      </c>
      <c r="P15" s="678">
        <v>3462</v>
      </c>
      <c r="Q15" s="683">
        <v>5269</v>
      </c>
      <c r="R15" s="684">
        <f t="shared" si="0"/>
        <v>22.531537310241607</v>
      </c>
      <c r="S15" s="681"/>
      <c r="T15" s="683">
        <f t="shared" si="1"/>
        <v>18601</v>
      </c>
      <c r="U15" s="684">
        <f t="shared" si="2"/>
        <v>79.542441736155652</v>
      </c>
      <c r="V15" s="678">
        <v>3462</v>
      </c>
      <c r="W15" s="683">
        <v>4784</v>
      </c>
      <c r="X15" s="684">
        <f t="shared" si="3"/>
        <v>20.457558263844344</v>
      </c>
      <c r="Z15" s="852"/>
    </row>
    <row r="16" spans="1:26" s="633" customFormat="1" ht="18" customHeight="1" x14ac:dyDescent="0.25">
      <c r="A16" s="673"/>
      <c r="B16" s="682" t="s">
        <v>4</v>
      </c>
      <c r="D16" s="683">
        <v>160569</v>
      </c>
      <c r="E16" s="684">
        <v>7.4297736951890565</v>
      </c>
      <c r="F16" s="677"/>
      <c r="G16" s="678"/>
      <c r="H16" s="683">
        <v>155773</v>
      </c>
      <c r="I16" s="684">
        <v>97.013122084586684</v>
      </c>
      <c r="J16" s="679"/>
      <c r="K16" s="683">
        <v>35112</v>
      </c>
      <c r="L16" s="684">
        <v>22.540491612795542</v>
      </c>
      <c r="M16" s="680">
        <v>14325</v>
      </c>
      <c r="N16" s="683">
        <v>41418</v>
      </c>
      <c r="O16" s="684">
        <v>26.588689952687563</v>
      </c>
      <c r="P16" s="678">
        <v>14325</v>
      </c>
      <c r="Q16" s="683">
        <v>49388</v>
      </c>
      <c r="R16" s="684">
        <f t="shared" si="0"/>
        <v>31.705109357847636</v>
      </c>
      <c r="S16" s="681"/>
      <c r="T16" s="683">
        <f t="shared" si="1"/>
        <v>125918</v>
      </c>
      <c r="U16" s="684">
        <f t="shared" si="2"/>
        <v>80.834290923330741</v>
      </c>
      <c r="V16" s="678">
        <v>14325</v>
      </c>
      <c r="W16" s="683">
        <v>29855</v>
      </c>
      <c r="X16" s="684">
        <f t="shared" si="3"/>
        <v>19.165709076669255</v>
      </c>
      <c r="Z16" s="852"/>
    </row>
    <row r="17" spans="1:26" s="633" customFormat="1" ht="18" customHeight="1" x14ac:dyDescent="0.25">
      <c r="A17" s="673"/>
      <c r="B17" s="682" t="s">
        <v>40</v>
      </c>
      <c r="D17" s="683">
        <v>99090</v>
      </c>
      <c r="E17" s="684">
        <v>4.5850461512264733</v>
      </c>
      <c r="F17" s="677"/>
      <c r="G17" s="678"/>
      <c r="H17" s="683">
        <v>96855</v>
      </c>
      <c r="I17" s="684">
        <v>97.744474719951555</v>
      </c>
      <c r="J17" s="679"/>
      <c r="K17" s="683">
        <v>23726</v>
      </c>
      <c r="L17" s="684">
        <v>24.496412162510971</v>
      </c>
      <c r="M17" s="680">
        <v>9188</v>
      </c>
      <c r="N17" s="683">
        <v>26233</v>
      </c>
      <c r="O17" s="684">
        <v>27.08481751071189</v>
      </c>
      <c r="P17" s="678">
        <v>9188</v>
      </c>
      <c r="Q17" s="683">
        <v>29715</v>
      </c>
      <c r="R17" s="684">
        <f t="shared" si="0"/>
        <v>30.679882298280937</v>
      </c>
      <c r="S17" s="681"/>
      <c r="T17" s="683">
        <f t="shared" si="1"/>
        <v>79674</v>
      </c>
      <c r="U17" s="684">
        <f t="shared" si="2"/>
        <v>82.261111971503794</v>
      </c>
      <c r="V17" s="678">
        <v>9188</v>
      </c>
      <c r="W17" s="683">
        <v>17181</v>
      </c>
      <c r="X17" s="684">
        <f t="shared" si="3"/>
        <v>17.738888028496206</v>
      </c>
      <c r="Z17" s="852"/>
    </row>
    <row r="18" spans="1:26" s="633" customFormat="1" ht="18" customHeight="1" x14ac:dyDescent="0.25">
      <c r="A18" s="673"/>
      <c r="B18" s="682" t="s">
        <v>41</v>
      </c>
      <c r="D18" s="683">
        <v>380731</v>
      </c>
      <c r="E18" s="684">
        <v>17.617006824125607</v>
      </c>
      <c r="F18" s="677"/>
      <c r="G18" s="678"/>
      <c r="H18" s="683">
        <v>349423</v>
      </c>
      <c r="I18" s="684">
        <v>91.776871334354183</v>
      </c>
      <c r="J18" s="679"/>
      <c r="K18" s="683">
        <v>49592</v>
      </c>
      <c r="L18" s="684">
        <v>14.192540273536659</v>
      </c>
      <c r="M18" s="680">
        <v>34612</v>
      </c>
      <c r="N18" s="683">
        <v>101250</v>
      </c>
      <c r="O18" s="684">
        <v>28.976340996442708</v>
      </c>
      <c r="P18" s="678">
        <v>34612</v>
      </c>
      <c r="Q18" s="683">
        <v>115971</v>
      </c>
      <c r="R18" s="684">
        <f t="shared" si="0"/>
        <v>33.189286337762539</v>
      </c>
      <c r="S18" s="681"/>
      <c r="T18" s="683">
        <f t="shared" si="1"/>
        <v>266813</v>
      </c>
      <c r="U18" s="684">
        <f t="shared" si="2"/>
        <v>76.358167607741905</v>
      </c>
      <c r="V18" s="678">
        <v>34612</v>
      </c>
      <c r="W18" s="683">
        <v>82610</v>
      </c>
      <c r="X18" s="684">
        <f t="shared" si="3"/>
        <v>23.641832392258095</v>
      </c>
      <c r="Z18" s="852"/>
    </row>
    <row r="19" spans="1:26" s="633" customFormat="1" ht="18" customHeight="1" x14ac:dyDescent="0.25">
      <c r="A19" s="673"/>
      <c r="B19" s="682" t="s">
        <v>3</v>
      </c>
      <c r="D19" s="683">
        <v>216542</v>
      </c>
      <c r="E19" s="684">
        <v>10.019730181439932</v>
      </c>
      <c r="F19" s="677"/>
      <c r="G19" s="678"/>
      <c r="H19" s="683">
        <v>200058</v>
      </c>
      <c r="I19" s="684">
        <v>92.387619953634854</v>
      </c>
      <c r="J19" s="679"/>
      <c r="K19" s="683">
        <v>48217</v>
      </c>
      <c r="L19" s="684">
        <v>24.101510561937037</v>
      </c>
      <c r="M19" s="680">
        <v>13397</v>
      </c>
      <c r="N19" s="683">
        <v>64272</v>
      </c>
      <c r="O19" s="684">
        <v>32.126683261854062</v>
      </c>
      <c r="P19" s="678">
        <v>13397</v>
      </c>
      <c r="Q19" s="683">
        <v>59060</v>
      </c>
      <c r="R19" s="684">
        <f t="shared" si="0"/>
        <v>29.521438782753002</v>
      </c>
      <c r="S19" s="681"/>
      <c r="T19" s="683">
        <f t="shared" si="1"/>
        <v>171549</v>
      </c>
      <c r="U19" s="684">
        <f t="shared" si="2"/>
        <v>85.749632606544097</v>
      </c>
      <c r="V19" s="678">
        <v>13397</v>
      </c>
      <c r="W19" s="683">
        <v>28509</v>
      </c>
      <c r="X19" s="684">
        <f t="shared" si="3"/>
        <v>14.250367393455898</v>
      </c>
      <c r="Z19" s="852"/>
    </row>
    <row r="20" spans="1:26" s="633" customFormat="1" ht="18" customHeight="1" x14ac:dyDescent="0.25">
      <c r="A20" s="673"/>
      <c r="B20" s="682" t="s">
        <v>2</v>
      </c>
      <c r="D20" s="683">
        <v>59493</v>
      </c>
      <c r="E20" s="684">
        <v>2.7528322805017313</v>
      </c>
      <c r="F20" s="677"/>
      <c r="G20" s="678"/>
      <c r="H20" s="683">
        <v>56967</v>
      </c>
      <c r="I20" s="684">
        <v>95.754122333719934</v>
      </c>
      <c r="J20" s="679"/>
      <c r="K20" s="683">
        <v>13333</v>
      </c>
      <c r="L20" s="684">
        <v>23.404778204925659</v>
      </c>
      <c r="M20" s="680">
        <v>6540</v>
      </c>
      <c r="N20" s="683">
        <v>13707</v>
      </c>
      <c r="O20" s="684">
        <v>24.061298646584866</v>
      </c>
      <c r="P20" s="678">
        <v>6540</v>
      </c>
      <c r="Q20" s="683">
        <v>14168</v>
      </c>
      <c r="R20" s="684">
        <f t="shared" si="0"/>
        <v>24.870539084031105</v>
      </c>
      <c r="S20" s="681"/>
      <c r="T20" s="683">
        <f t="shared" si="1"/>
        <v>41208</v>
      </c>
      <c r="U20" s="684">
        <f t="shared" si="2"/>
        <v>72.33661593554163</v>
      </c>
      <c r="V20" s="678">
        <v>6540</v>
      </c>
      <c r="W20" s="683">
        <v>15759</v>
      </c>
      <c r="X20" s="684">
        <f t="shared" si="3"/>
        <v>27.66338406445837</v>
      </c>
      <c r="Z20" s="852"/>
    </row>
    <row r="21" spans="1:26" s="633" customFormat="1" ht="18" customHeight="1" x14ac:dyDescent="0.25">
      <c r="A21" s="673"/>
      <c r="B21" s="682" t="s">
        <v>35</v>
      </c>
      <c r="D21" s="683">
        <v>85172</v>
      </c>
      <c r="E21" s="684">
        <v>3.9410389624811906</v>
      </c>
      <c r="F21" s="677"/>
      <c r="G21" s="678"/>
      <c r="H21" s="683">
        <v>85120</v>
      </c>
      <c r="I21" s="684">
        <v>99.938947071807632</v>
      </c>
      <c r="J21" s="679"/>
      <c r="K21" s="683">
        <v>25967</v>
      </c>
      <c r="L21" s="684">
        <v>30.506343984962406</v>
      </c>
      <c r="M21" s="680">
        <v>13798</v>
      </c>
      <c r="N21" s="683">
        <v>26890</v>
      </c>
      <c r="O21" s="684">
        <v>31.590695488721803</v>
      </c>
      <c r="P21" s="678">
        <v>13798</v>
      </c>
      <c r="Q21" s="683">
        <v>25483</v>
      </c>
      <c r="R21" s="684">
        <f t="shared" si="0"/>
        <v>29.937734962406015</v>
      </c>
      <c r="S21" s="681"/>
      <c r="T21" s="683">
        <f t="shared" si="1"/>
        <v>78340</v>
      </c>
      <c r="U21" s="684">
        <f t="shared" si="2"/>
        <v>92.034774436090231</v>
      </c>
      <c r="V21" s="678">
        <v>13798</v>
      </c>
      <c r="W21" s="683">
        <v>6780</v>
      </c>
      <c r="X21" s="684">
        <f t="shared" si="3"/>
        <v>7.9652255639097742</v>
      </c>
      <c r="Z21" s="852"/>
    </row>
    <row r="22" spans="1:26" s="633" customFormat="1" ht="18" customHeight="1" x14ac:dyDescent="0.25">
      <c r="A22" s="673"/>
      <c r="B22" s="682" t="s">
        <v>42</v>
      </c>
      <c r="D22" s="683">
        <v>257624</v>
      </c>
      <c r="E22" s="684">
        <v>11.920657277864255</v>
      </c>
      <c r="F22" s="677"/>
      <c r="G22" s="678"/>
      <c r="H22" s="683">
        <v>257527</v>
      </c>
      <c r="I22" s="684">
        <v>99.962348228425924</v>
      </c>
      <c r="J22" s="679"/>
      <c r="K22" s="683">
        <v>64764</v>
      </c>
      <c r="L22" s="684">
        <v>25.148431038298895</v>
      </c>
      <c r="M22" s="680">
        <v>24812</v>
      </c>
      <c r="N22" s="683">
        <v>75546</v>
      </c>
      <c r="O22" s="684">
        <v>29.335176505764444</v>
      </c>
      <c r="P22" s="678">
        <v>24812</v>
      </c>
      <c r="Q22" s="683">
        <v>62384</v>
      </c>
      <c r="R22" s="684">
        <f t="shared" si="0"/>
        <v>24.224256097418913</v>
      </c>
      <c r="S22" s="681"/>
      <c r="T22" s="683">
        <f t="shared" si="1"/>
        <v>202694</v>
      </c>
      <c r="U22" s="684">
        <f t="shared" si="2"/>
        <v>78.707863641482248</v>
      </c>
      <c r="V22" s="678">
        <v>24812</v>
      </c>
      <c r="W22" s="683">
        <v>54833</v>
      </c>
      <c r="X22" s="684">
        <f t="shared" si="3"/>
        <v>21.292136358517748</v>
      </c>
      <c r="Z22" s="852"/>
    </row>
    <row r="23" spans="1:26" s="633" customFormat="1" ht="18" customHeight="1" x14ac:dyDescent="0.25">
      <c r="A23" s="673">
        <v>47094</v>
      </c>
      <c r="B23" s="682" t="s">
        <v>43</v>
      </c>
      <c r="D23" s="683">
        <v>67041</v>
      </c>
      <c r="E23" s="684">
        <v>3.1020898074919163</v>
      </c>
      <c r="F23" s="677"/>
      <c r="G23" s="678"/>
      <c r="H23" s="683">
        <v>59207</v>
      </c>
      <c r="I23" s="684">
        <v>88.314613445503497</v>
      </c>
      <c r="J23" s="679"/>
      <c r="K23" s="683">
        <v>15073</v>
      </c>
      <c r="L23" s="684">
        <v>25.458138395797793</v>
      </c>
      <c r="M23" s="680">
        <v>10064</v>
      </c>
      <c r="N23" s="683">
        <v>19398</v>
      </c>
      <c r="O23" s="684">
        <v>32.763017886398565</v>
      </c>
      <c r="P23" s="678">
        <v>10064</v>
      </c>
      <c r="Q23" s="683">
        <v>16940</v>
      </c>
      <c r="R23" s="684">
        <f t="shared" si="0"/>
        <v>28.611481750468695</v>
      </c>
      <c r="S23" s="681"/>
      <c r="T23" s="683">
        <f t="shared" si="1"/>
        <v>51411</v>
      </c>
      <c r="U23" s="684">
        <f t="shared" si="2"/>
        <v>86.832638032665059</v>
      </c>
      <c r="V23" s="678">
        <v>10064</v>
      </c>
      <c r="W23" s="683">
        <v>7796</v>
      </c>
      <c r="X23" s="684">
        <f t="shared" si="3"/>
        <v>13.167361967334944</v>
      </c>
      <c r="Z23" s="852"/>
    </row>
    <row r="24" spans="1:26" s="633" customFormat="1" ht="18" customHeight="1" x14ac:dyDescent="0.25">
      <c r="B24" s="682" t="s">
        <v>44</v>
      </c>
      <c r="D24" s="685">
        <v>21196</v>
      </c>
      <c r="E24" s="684">
        <v>0.9807714019719076</v>
      </c>
      <c r="F24" s="677"/>
      <c r="G24" s="678"/>
      <c r="H24" s="683">
        <v>21123</v>
      </c>
      <c r="I24" s="684">
        <v>99.655595395357608</v>
      </c>
      <c r="J24" s="679"/>
      <c r="K24" s="685">
        <v>3287</v>
      </c>
      <c r="L24" s="684">
        <v>15.561236566775552</v>
      </c>
      <c r="M24" s="680">
        <v>1275</v>
      </c>
      <c r="N24" s="683">
        <v>6331</v>
      </c>
      <c r="O24" s="684">
        <v>29.97206836150168</v>
      </c>
      <c r="P24" s="678">
        <v>1275</v>
      </c>
      <c r="Q24" s="683">
        <v>6900</v>
      </c>
      <c r="R24" s="684">
        <f t="shared" si="0"/>
        <v>32.665814514983666</v>
      </c>
      <c r="S24" s="681"/>
      <c r="T24" s="685">
        <f t="shared" si="1"/>
        <v>16518</v>
      </c>
      <c r="U24" s="684">
        <f t="shared" si="2"/>
        <v>78.199119443260898</v>
      </c>
      <c r="V24" s="678">
        <v>1275</v>
      </c>
      <c r="W24" s="683">
        <v>4605</v>
      </c>
      <c r="X24" s="684">
        <f t="shared" si="3"/>
        <v>21.800880556739099</v>
      </c>
      <c r="Z24" s="852"/>
    </row>
    <row r="25" spans="1:26" s="633" customFormat="1" ht="18" customHeight="1" x14ac:dyDescent="0.25">
      <c r="B25" s="682" t="s">
        <v>45</v>
      </c>
      <c r="D25" s="685">
        <v>117632</v>
      </c>
      <c r="E25" s="684">
        <v>5.4430129060558334</v>
      </c>
      <c r="F25" s="677"/>
      <c r="G25" s="678"/>
      <c r="H25" s="683">
        <v>117475</v>
      </c>
      <c r="I25" s="684">
        <v>99.866532916213274</v>
      </c>
      <c r="J25" s="679"/>
      <c r="K25" s="685">
        <v>19949</v>
      </c>
      <c r="L25" s="684">
        <v>16.981485422430303</v>
      </c>
      <c r="M25" s="680">
        <v>8030</v>
      </c>
      <c r="N25" s="685">
        <v>27074</v>
      </c>
      <c r="O25" s="684">
        <v>23.046605660778891</v>
      </c>
      <c r="P25" s="678">
        <v>8030</v>
      </c>
      <c r="Q25" s="683">
        <v>38104</v>
      </c>
      <c r="R25" s="684">
        <f t="shared" si="0"/>
        <v>32.435837412215363</v>
      </c>
      <c r="S25" s="681"/>
      <c r="T25" s="685">
        <f t="shared" si="1"/>
        <v>85127</v>
      </c>
      <c r="U25" s="684">
        <f t="shared" si="2"/>
        <v>72.463928495424554</v>
      </c>
      <c r="V25" s="678">
        <v>8030</v>
      </c>
      <c r="W25" s="683">
        <v>32348</v>
      </c>
      <c r="X25" s="684">
        <f t="shared" si="3"/>
        <v>27.536071504575443</v>
      </c>
      <c r="Z25" s="852"/>
    </row>
    <row r="26" spans="1:26" s="633" customFormat="1" ht="18" customHeight="1" x14ac:dyDescent="0.25">
      <c r="B26" s="682" t="s">
        <v>46</v>
      </c>
      <c r="D26" s="685">
        <v>14780</v>
      </c>
      <c r="E26" s="686">
        <v>0.68389324972375898</v>
      </c>
      <c r="F26" s="677"/>
      <c r="G26" s="678"/>
      <c r="H26" s="683">
        <v>14750</v>
      </c>
      <c r="I26" s="686">
        <v>99.79702300405954</v>
      </c>
      <c r="J26" s="679"/>
      <c r="K26" s="685">
        <v>2491</v>
      </c>
      <c r="L26" s="684">
        <v>16.888135593220341</v>
      </c>
      <c r="M26" s="680">
        <v>1753</v>
      </c>
      <c r="N26" s="685">
        <v>4396</v>
      </c>
      <c r="O26" s="686">
        <v>29.803389830508475</v>
      </c>
      <c r="P26" s="687">
        <v>1753</v>
      </c>
      <c r="Q26" s="683">
        <v>3652</v>
      </c>
      <c r="R26" s="686">
        <f t="shared" si="0"/>
        <v>24.759322033898304</v>
      </c>
      <c r="S26" s="681"/>
      <c r="T26" s="685">
        <f t="shared" si="1"/>
        <v>10539</v>
      </c>
      <c r="U26" s="686">
        <f t="shared" si="2"/>
        <v>71.45084745762712</v>
      </c>
      <c r="V26" s="687">
        <v>1753</v>
      </c>
      <c r="W26" s="683">
        <v>4211</v>
      </c>
      <c r="X26" s="686">
        <f t="shared" si="3"/>
        <v>28.54915254237288</v>
      </c>
      <c r="Z26" s="852"/>
    </row>
    <row r="27" spans="1:26" s="633" customFormat="1" ht="18" customHeight="1" x14ac:dyDescent="0.25">
      <c r="B27" s="688" t="s">
        <v>1</v>
      </c>
      <c r="D27" s="689">
        <v>5608</v>
      </c>
      <c r="E27" s="690">
        <v>0.25949075402238431</v>
      </c>
      <c r="F27" s="677"/>
      <c r="G27" s="678"/>
      <c r="H27" s="691">
        <v>5377</v>
      </c>
      <c r="I27" s="690">
        <v>95.880884450784592</v>
      </c>
      <c r="J27" s="679"/>
      <c r="K27" s="689">
        <v>1250</v>
      </c>
      <c r="L27" s="692">
        <v>23.247163846010785</v>
      </c>
      <c r="M27" s="680">
        <v>384</v>
      </c>
      <c r="N27" s="689">
        <v>1475</v>
      </c>
      <c r="O27" s="690">
        <v>27.43165333829273</v>
      </c>
      <c r="P27" s="687">
        <v>384</v>
      </c>
      <c r="Q27" s="691">
        <v>1259</v>
      </c>
      <c r="R27" s="690">
        <f t="shared" si="0"/>
        <v>23.414543425702064</v>
      </c>
      <c r="S27" s="681"/>
      <c r="T27" s="689">
        <f t="shared" si="1"/>
        <v>3984</v>
      </c>
      <c r="U27" s="690">
        <f t="shared" si="2"/>
        <v>74.093360610005575</v>
      </c>
      <c r="V27" s="687">
        <v>384</v>
      </c>
      <c r="W27" s="691">
        <v>1393</v>
      </c>
      <c r="X27" s="690">
        <f t="shared" si="3"/>
        <v>25.906639389994421</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52" customFormat="1" ht="18" customHeight="1" x14ac:dyDescent="0.25">
      <c r="B29" s="1253" t="s">
        <v>0</v>
      </c>
      <c r="D29" s="1254">
        <f>SUM(D10:D28)</f>
        <v>2161156</v>
      </c>
      <c r="E29" s="1255">
        <f>SUM(E10:E27)</f>
        <v>99.999999999999986</v>
      </c>
      <c r="F29" s="1256"/>
      <c r="G29" s="841"/>
      <c r="H29" s="1254">
        <f>SUM(H10:H28)</f>
        <v>2026085</v>
      </c>
      <c r="I29" s="1255">
        <f>H29*100/D29</f>
        <v>93.750057839415575</v>
      </c>
      <c r="J29" s="1257"/>
      <c r="K29" s="1254">
        <f>SUM(K10:K28)</f>
        <v>431927</v>
      </c>
      <c r="L29" s="1255">
        <f>K29*100/H29</f>
        <v>21.318305994072311</v>
      </c>
      <c r="M29" s="1258"/>
      <c r="N29" s="1254">
        <f>SUM(N10:N28)</f>
        <v>610317</v>
      </c>
      <c r="O29" s="1255">
        <f>N29*100/H29</f>
        <v>30.122971148791883</v>
      </c>
      <c r="P29" s="1258"/>
      <c r="Q29" s="1259">
        <f>SUM(Q10:Q28)</f>
        <v>586427</v>
      </c>
      <c r="R29" s="1255">
        <f>Q29*100/H29</f>
        <v>28.943849838481604</v>
      </c>
      <c r="S29" s="1258"/>
      <c r="T29" s="1254">
        <f>SUM(T10:T27)</f>
        <v>1628671</v>
      </c>
      <c r="U29" s="1255">
        <f>T29*100/H29</f>
        <v>80.385126981345792</v>
      </c>
      <c r="V29" s="1258"/>
      <c r="W29" s="1259">
        <f>SUM(W10:W28)</f>
        <v>397414</v>
      </c>
      <c r="X29" s="1255">
        <f>W29*100/H29</f>
        <v>19.614873018654201</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1349">
        <v>1753</v>
      </c>
      <c r="N37" s="703" t="e">
        <f>GETPIVOTDATA("Cuenta número de expedientes",#REF!,"CCAA",$B37,"Grado",N$7)</f>
        <v>#REF!</v>
      </c>
      <c r="O37" s="704" t="e">
        <f>N37*100/H37</f>
        <v>#REF!</v>
      </c>
      <c r="P37" s="705">
        <v>1753</v>
      </c>
      <c r="Q37" s="706" t="e">
        <f>GETPIVOTDATA("Cuenta número de expedientes",#REF!,"CCAA",$B37,"Grado",Q$7)</f>
        <v>#REF!</v>
      </c>
      <c r="R37" s="704" t="e">
        <f>Q37*100/H37</f>
        <v>#REF!</v>
      </c>
      <c r="S37" s="1350"/>
      <c r="T37" s="703" t="e">
        <f>K37+N37+Q37</f>
        <v>#REF!</v>
      </c>
      <c r="U37" s="704" t="e">
        <f>T37*100/H37</f>
        <v>#REF!</v>
      </c>
      <c r="V37" s="705">
        <v>1753</v>
      </c>
      <c r="W37" s="706" t="e">
        <f>GETPIVOTDATA("Cuenta número de expedientes",#REF!,"CCAA",$B37,"Grado",W$7)</f>
        <v>#REF!</v>
      </c>
      <c r="X37" s="704"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1349">
        <v>1753</v>
      </c>
      <c r="N38" s="703" t="e">
        <f>GETPIVOTDATA("Cuenta número de expedientes",#REF!,"CCAA",$B38,"Grado",N$7)</f>
        <v>#REF!</v>
      </c>
      <c r="O38" s="704" t="e">
        <f>N38*100/H38</f>
        <v>#REF!</v>
      </c>
      <c r="P38" s="705">
        <v>1753</v>
      </c>
      <c r="Q38" s="706" t="e">
        <f>GETPIVOTDATA("Cuenta número de expedientes",#REF!,"CCAA",$B38,"Grado",Q$7)</f>
        <v>#REF!</v>
      </c>
      <c r="R38" s="704" t="e">
        <f>Q38*100/H38</f>
        <v>#REF!</v>
      </c>
      <c r="S38" s="1350"/>
      <c r="T38" s="703" t="e">
        <f>K38+N38+Q38</f>
        <v>#REF!</v>
      </c>
      <c r="U38" s="704" t="e">
        <f>T38*100/H38</f>
        <v>#REF!</v>
      </c>
      <c r="V38" s="705">
        <v>1753</v>
      </c>
      <c r="W38" s="706" t="e">
        <f>GETPIVOTDATA("Cuenta número de expedientes",#REF!,"CCAA",$B38,"Grado",W$7)</f>
        <v>#REF!</v>
      </c>
      <c r="X38" s="704" t="e">
        <f>W38*100/H38</f>
        <v>#REF!</v>
      </c>
      <c r="Y38" s="702"/>
    </row>
    <row r="39" spans="2:26" x14ac:dyDescent="0.35">
      <c r="K39" s="707"/>
      <c r="L39" s="707"/>
      <c r="M39" s="707"/>
      <c r="N39" s="707"/>
      <c r="O39" s="707"/>
      <c r="P39" s="707"/>
      <c r="Q39" s="707"/>
      <c r="R39" s="707"/>
      <c r="S39" s="707"/>
      <c r="T39" s="707"/>
      <c r="U39" s="707"/>
      <c r="V39" s="707"/>
      <c r="W39" s="707"/>
      <c r="X39" s="707"/>
      <c r="Z39" s="666"/>
    </row>
    <row r="40" spans="2:26" x14ac:dyDescent="0.35">
      <c r="K40" s="707"/>
      <c r="L40" s="707"/>
      <c r="M40" s="707"/>
      <c r="N40" s="707"/>
      <c r="O40" s="707"/>
      <c r="P40" s="707"/>
      <c r="Q40" s="707"/>
      <c r="R40" s="707"/>
      <c r="S40" s="707"/>
      <c r="T40" s="707"/>
      <c r="U40" s="707"/>
      <c r="V40" s="707"/>
      <c r="W40" s="707"/>
      <c r="X40" s="707"/>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6"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499" t="s">
        <v>400</v>
      </c>
      <c r="C3" s="1499"/>
      <c r="D3" s="1499"/>
      <c r="E3" s="1499"/>
      <c r="F3" s="1499"/>
      <c r="G3" s="1499"/>
      <c r="H3" s="1499"/>
      <c r="I3" s="1499"/>
      <c r="J3" s="1499"/>
      <c r="K3" s="1499"/>
      <c r="L3" s="1499"/>
      <c r="M3" s="1499"/>
      <c r="N3" s="1499"/>
      <c r="O3" s="1499"/>
      <c r="P3" s="1499"/>
      <c r="Q3" s="1499"/>
      <c r="R3" s="1499"/>
      <c r="S3" s="1499"/>
      <c r="T3" s="1499"/>
      <c r="U3" s="1499"/>
      <c r="V3" s="1499"/>
      <c r="W3" s="1499"/>
      <c r="X3" s="1499"/>
      <c r="Y3" s="719"/>
    </row>
    <row r="4" spans="2:25" s="623"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00" t="s">
        <v>52</v>
      </c>
      <c r="G6" s="1500"/>
      <c r="H6" s="1500"/>
      <c r="I6" s="1500"/>
      <c r="J6" s="1500"/>
      <c r="K6" s="1500"/>
      <c r="L6" s="1500"/>
      <c r="M6" s="1500"/>
      <c r="N6" s="1500"/>
      <c r="O6" s="1500"/>
      <c r="P6" s="1500"/>
      <c r="Q6" s="1500"/>
      <c r="R6" s="1500"/>
      <c r="S6" s="1500"/>
      <c r="T6" s="1500"/>
      <c r="U6" s="1500"/>
      <c r="V6" s="1500"/>
      <c r="W6" s="1500"/>
      <c r="X6" s="723"/>
      <c r="Y6" s="723"/>
    </row>
    <row r="7" spans="2:25" s="722" customFormat="1" ht="64.5" customHeight="1" x14ac:dyDescent="0.25">
      <c r="B7" s="1501" t="s">
        <v>12</v>
      </c>
      <c r="C7" s="715"/>
      <c r="D7" s="713"/>
      <c r="E7" s="715"/>
      <c r="F7" s="1501" t="s">
        <v>32</v>
      </c>
      <c r="G7" s="1501"/>
      <c r="H7" s="1501" t="s">
        <v>33</v>
      </c>
      <c r="I7" s="1501"/>
      <c r="J7" s="1501" t="s">
        <v>48</v>
      </c>
      <c r="K7" s="1501"/>
      <c r="L7" s="1501" t="s">
        <v>34</v>
      </c>
      <c r="M7" s="1501"/>
      <c r="N7" s="1501" t="s">
        <v>190</v>
      </c>
      <c r="O7" s="1501"/>
      <c r="P7" s="713"/>
      <c r="Q7" s="713"/>
    </row>
    <row r="8" spans="2:25" s="715" customFormat="1" ht="20.25" customHeight="1" x14ac:dyDescent="0.25">
      <c r="B8" s="1501"/>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76848</v>
      </c>
      <c r="G10" s="560">
        <f t="shared" ref="G10:G27" si="0">F10*100/$N10</f>
        <v>19.946841646247769</v>
      </c>
      <c r="H10" s="706">
        <f>'31dictsaad'!N10</f>
        <v>137546</v>
      </c>
      <c r="I10" s="560">
        <f t="shared" ref="I10:I27" si="1">H10*100/$N10</f>
        <v>35.701752564475271</v>
      </c>
      <c r="J10" s="706">
        <f>'31dictsaad'!Q10</f>
        <v>96221</v>
      </c>
      <c r="K10" s="560">
        <f t="shared" ref="K10:K27" si="2">J10*100/$N10</f>
        <v>24.975341583952822</v>
      </c>
      <c r="L10" s="706">
        <f>'31dictsaad'!W10</f>
        <v>74649</v>
      </c>
      <c r="M10" s="560">
        <f t="shared" ref="M10:M27" si="3">L10*100/$N10</f>
        <v>19.376064205324141</v>
      </c>
      <c r="N10" s="706">
        <f>F10+H10+J10+L10</f>
        <v>385264</v>
      </c>
      <c r="O10" s="560">
        <f>G10+I10+K10+M10</f>
        <v>100</v>
      </c>
      <c r="P10" s="724"/>
      <c r="Q10" s="724"/>
    </row>
    <row r="11" spans="2:25" s="697" customFormat="1" ht="18" customHeight="1" x14ac:dyDescent="0.25">
      <c r="B11" s="714" t="s">
        <v>7</v>
      </c>
      <c r="D11" s="703"/>
      <c r="F11" s="706">
        <f>'31dictsaad'!K11</f>
        <v>13231</v>
      </c>
      <c r="G11" s="560">
        <f t="shared" si="0"/>
        <v>25.040216506746912</v>
      </c>
      <c r="H11" s="706">
        <f>'31dictsaad'!N11</f>
        <v>16016</v>
      </c>
      <c r="I11" s="560">
        <f t="shared" si="1"/>
        <v>30.310944567459643</v>
      </c>
      <c r="J11" s="706">
        <f>'31dictsaad'!Q11</f>
        <v>15692</v>
      </c>
      <c r="K11" s="560">
        <f t="shared" si="2"/>
        <v>29.697761123412629</v>
      </c>
      <c r="L11" s="706">
        <f>'31dictsaad'!W11</f>
        <v>7900</v>
      </c>
      <c r="M11" s="560">
        <f t="shared" si="3"/>
        <v>14.951077802380818</v>
      </c>
      <c r="N11" s="706">
        <f t="shared" ref="N11:O27" si="4">F11+H11+J11+L11</f>
        <v>52839</v>
      </c>
      <c r="O11" s="560">
        <f t="shared" si="4"/>
        <v>100.00000000000001</v>
      </c>
      <c r="P11" s="724"/>
      <c r="Q11" s="724"/>
    </row>
    <row r="12" spans="2:25" s="697" customFormat="1" ht="22.5" customHeight="1" x14ac:dyDescent="0.25">
      <c r="B12" s="714" t="s">
        <v>37</v>
      </c>
      <c r="D12" s="703"/>
      <c r="F12" s="703">
        <f>'31dictsaad'!K12</f>
        <v>7943</v>
      </c>
      <c r="G12" s="560">
        <f t="shared" si="0"/>
        <v>18.688972024187667</v>
      </c>
      <c r="H12" s="703">
        <f>'31dictsaad'!N12</f>
        <v>11098</v>
      </c>
      <c r="I12" s="560">
        <f t="shared" si="1"/>
        <v>26.112326768781912</v>
      </c>
      <c r="J12" s="703">
        <f>'31dictsaad'!Q12</f>
        <v>14320</v>
      </c>
      <c r="K12" s="560">
        <f t="shared" si="2"/>
        <v>33.693324862944401</v>
      </c>
      <c r="L12" s="703">
        <f>'31dictsaad'!W12</f>
        <v>9140</v>
      </c>
      <c r="M12" s="560">
        <f t="shared" si="3"/>
        <v>21.50537634408602</v>
      </c>
      <c r="N12" s="706">
        <f t="shared" si="4"/>
        <v>42501</v>
      </c>
      <c r="O12" s="560">
        <f t="shared" si="4"/>
        <v>100</v>
      </c>
      <c r="P12" s="724"/>
      <c r="Q12" s="724"/>
    </row>
    <row r="13" spans="2:25" s="697" customFormat="1" ht="18" customHeight="1" x14ac:dyDescent="0.25">
      <c r="B13" s="714" t="s">
        <v>38</v>
      </c>
      <c r="D13" s="703"/>
      <c r="F13" s="706">
        <f>'31dictsaad'!K13</f>
        <v>8607</v>
      </c>
      <c r="G13" s="560">
        <f t="shared" si="0"/>
        <v>19.581835555353322</v>
      </c>
      <c r="H13" s="706">
        <f>'31dictsaad'!N13</f>
        <v>11447</v>
      </c>
      <c r="I13" s="560">
        <f t="shared" si="1"/>
        <v>26.04313600582427</v>
      </c>
      <c r="J13" s="706">
        <f>'31dictsaad'!Q13</f>
        <v>15499</v>
      </c>
      <c r="K13" s="560">
        <f t="shared" si="2"/>
        <v>35.261864676707468</v>
      </c>
      <c r="L13" s="706">
        <f>'31dictsaad'!W13</f>
        <v>8401</v>
      </c>
      <c r="M13" s="560">
        <f t="shared" si="3"/>
        <v>19.113163762114937</v>
      </c>
      <c r="N13" s="706">
        <f t="shared" si="4"/>
        <v>43954</v>
      </c>
      <c r="O13" s="560">
        <f t="shared" si="4"/>
        <v>100</v>
      </c>
      <c r="P13" s="724"/>
      <c r="Q13" s="724"/>
    </row>
    <row r="14" spans="2:25" s="697" customFormat="1" ht="18" customHeight="1" x14ac:dyDescent="0.25">
      <c r="B14" s="714" t="s">
        <v>6</v>
      </c>
      <c r="D14" s="703"/>
      <c r="F14" s="706">
        <f>'31dictsaad'!K14</f>
        <v>17145</v>
      </c>
      <c r="G14" s="560">
        <f t="shared" si="0"/>
        <v>29.314206575820268</v>
      </c>
      <c r="H14" s="706">
        <f>'31dictsaad'!N14</f>
        <v>18280</v>
      </c>
      <c r="I14" s="560">
        <f t="shared" si="1"/>
        <v>31.254808760921229</v>
      </c>
      <c r="J14" s="706">
        <f>'31dictsaad'!Q14</f>
        <v>16402</v>
      </c>
      <c r="K14" s="560">
        <f t="shared" si="2"/>
        <v>28.043838801785011</v>
      </c>
      <c r="L14" s="706">
        <f>'31dictsaad'!W14</f>
        <v>6660</v>
      </c>
      <c r="M14" s="560">
        <f t="shared" si="3"/>
        <v>11.38714586147349</v>
      </c>
      <c r="N14" s="706">
        <f t="shared" si="4"/>
        <v>58487</v>
      </c>
      <c r="O14" s="560">
        <f t="shared" si="4"/>
        <v>100</v>
      </c>
      <c r="P14" s="724"/>
      <c r="Q14" s="724"/>
    </row>
    <row r="15" spans="2:25" s="697" customFormat="1" ht="18" customHeight="1" x14ac:dyDescent="0.25">
      <c r="B15" s="714" t="s">
        <v>5</v>
      </c>
      <c r="D15" s="703"/>
      <c r="F15" s="703">
        <f>'31dictsaad'!K15</f>
        <v>5392</v>
      </c>
      <c r="G15" s="560">
        <f t="shared" si="0"/>
        <v>23.05751550138978</v>
      </c>
      <c r="H15" s="703">
        <f>'31dictsaad'!N15</f>
        <v>7940</v>
      </c>
      <c r="I15" s="560">
        <f t="shared" si="1"/>
        <v>33.953388924524269</v>
      </c>
      <c r="J15" s="703">
        <f>'31dictsaad'!Q15</f>
        <v>5269</v>
      </c>
      <c r="K15" s="560">
        <f t="shared" si="2"/>
        <v>22.531537310241607</v>
      </c>
      <c r="L15" s="703">
        <f>'31dictsaad'!W15</f>
        <v>4784</v>
      </c>
      <c r="M15" s="560">
        <f t="shared" si="3"/>
        <v>20.457558263844344</v>
      </c>
      <c r="N15" s="706">
        <f t="shared" si="4"/>
        <v>23385</v>
      </c>
      <c r="O15" s="560">
        <f t="shared" si="4"/>
        <v>100</v>
      </c>
      <c r="P15" s="724"/>
      <c r="Q15" s="724"/>
    </row>
    <row r="16" spans="2:25" s="697" customFormat="1" ht="18" customHeight="1" x14ac:dyDescent="0.25">
      <c r="B16" s="714" t="s">
        <v>4</v>
      </c>
      <c r="D16" s="703"/>
      <c r="F16" s="706">
        <f>'31dictsaad'!K16</f>
        <v>35112</v>
      </c>
      <c r="G16" s="560">
        <f t="shared" si="0"/>
        <v>22.540491612795542</v>
      </c>
      <c r="H16" s="706">
        <f>'31dictsaad'!N16</f>
        <v>41418</v>
      </c>
      <c r="I16" s="560">
        <f t="shared" si="1"/>
        <v>26.588689952687563</v>
      </c>
      <c r="J16" s="706">
        <f>'31dictsaad'!Q16</f>
        <v>49388</v>
      </c>
      <c r="K16" s="560">
        <f t="shared" si="2"/>
        <v>31.705109357847636</v>
      </c>
      <c r="L16" s="706">
        <f>'31dictsaad'!W16</f>
        <v>29855</v>
      </c>
      <c r="M16" s="560">
        <f t="shared" si="3"/>
        <v>19.165709076669255</v>
      </c>
      <c r="N16" s="706">
        <f t="shared" si="4"/>
        <v>155773</v>
      </c>
      <c r="O16" s="560">
        <f t="shared" si="4"/>
        <v>100</v>
      </c>
      <c r="P16" s="724"/>
      <c r="Q16" s="724"/>
    </row>
    <row r="17" spans="2:25" s="697" customFormat="1" ht="18" customHeight="1" x14ac:dyDescent="0.25">
      <c r="B17" s="714" t="s">
        <v>40</v>
      </c>
      <c r="D17" s="703"/>
      <c r="F17" s="706">
        <f>'31dictsaad'!K17</f>
        <v>23726</v>
      </c>
      <c r="G17" s="560">
        <f t="shared" si="0"/>
        <v>24.496412162510971</v>
      </c>
      <c r="H17" s="706">
        <f>'31dictsaad'!N17</f>
        <v>26233</v>
      </c>
      <c r="I17" s="560">
        <f t="shared" si="1"/>
        <v>27.08481751071189</v>
      </c>
      <c r="J17" s="706">
        <f>'31dictsaad'!Q17</f>
        <v>29715</v>
      </c>
      <c r="K17" s="560">
        <f t="shared" si="2"/>
        <v>30.679882298280937</v>
      </c>
      <c r="L17" s="706">
        <f>'31dictsaad'!W17</f>
        <v>17181</v>
      </c>
      <c r="M17" s="560">
        <f t="shared" si="3"/>
        <v>17.738888028496206</v>
      </c>
      <c r="N17" s="706">
        <f t="shared" si="4"/>
        <v>96855</v>
      </c>
      <c r="O17" s="560">
        <f t="shared" si="4"/>
        <v>100</v>
      </c>
      <c r="P17" s="724"/>
      <c r="Q17" s="724"/>
    </row>
    <row r="18" spans="2:25" s="697" customFormat="1" ht="18" customHeight="1" x14ac:dyDescent="0.25">
      <c r="B18" s="714" t="s">
        <v>41</v>
      </c>
      <c r="D18" s="703"/>
      <c r="F18" s="706">
        <f>'31dictsaad'!K18</f>
        <v>49592</v>
      </c>
      <c r="G18" s="560">
        <f t="shared" si="0"/>
        <v>14.192540273536659</v>
      </c>
      <c r="H18" s="706">
        <f>'31dictsaad'!N18</f>
        <v>101250</v>
      </c>
      <c r="I18" s="560">
        <f t="shared" si="1"/>
        <v>28.976340996442708</v>
      </c>
      <c r="J18" s="706">
        <f>'31dictsaad'!Q18</f>
        <v>115971</v>
      </c>
      <c r="K18" s="560">
        <f t="shared" si="2"/>
        <v>33.189286337762539</v>
      </c>
      <c r="L18" s="706">
        <f>'31dictsaad'!W18</f>
        <v>82610</v>
      </c>
      <c r="M18" s="560">
        <f t="shared" si="3"/>
        <v>23.641832392258095</v>
      </c>
      <c r="N18" s="706">
        <f t="shared" si="4"/>
        <v>349423</v>
      </c>
      <c r="O18" s="560">
        <f t="shared" si="4"/>
        <v>100</v>
      </c>
      <c r="P18" s="724"/>
      <c r="Q18" s="724"/>
    </row>
    <row r="19" spans="2:25" s="697" customFormat="1" ht="18" customHeight="1" x14ac:dyDescent="0.25">
      <c r="B19" s="714" t="s">
        <v>3</v>
      </c>
      <c r="D19" s="703"/>
      <c r="F19" s="706">
        <f>'31dictsaad'!K19</f>
        <v>48217</v>
      </c>
      <c r="G19" s="560">
        <f t="shared" si="0"/>
        <v>24.101510561937037</v>
      </c>
      <c r="H19" s="706">
        <f>'31dictsaad'!N19</f>
        <v>64272</v>
      </c>
      <c r="I19" s="560">
        <f>H19*100/$N19</f>
        <v>32.126683261854062</v>
      </c>
      <c r="J19" s="706">
        <f>'31dictsaad'!Q19</f>
        <v>59060</v>
      </c>
      <c r="K19" s="560">
        <f>J19*100/$N19</f>
        <v>29.521438782753002</v>
      </c>
      <c r="L19" s="706">
        <f>'31dictsaad'!W19</f>
        <v>28509</v>
      </c>
      <c r="M19" s="560">
        <f t="shared" si="3"/>
        <v>14.250367393455898</v>
      </c>
      <c r="N19" s="706">
        <f t="shared" si="4"/>
        <v>200058</v>
      </c>
      <c r="O19" s="560">
        <f t="shared" si="4"/>
        <v>100.00000000000001</v>
      </c>
      <c r="P19" s="724"/>
      <c r="Q19" s="724"/>
    </row>
    <row r="20" spans="2:25" s="697" customFormat="1" ht="18" customHeight="1" x14ac:dyDescent="0.25">
      <c r="B20" s="714" t="s">
        <v>2</v>
      </c>
      <c r="D20" s="703"/>
      <c r="F20" s="706">
        <f>'31dictsaad'!K20</f>
        <v>13333</v>
      </c>
      <c r="G20" s="560">
        <f t="shared" si="0"/>
        <v>23.404778204925659</v>
      </c>
      <c r="H20" s="706">
        <f>'31dictsaad'!N20</f>
        <v>13707</v>
      </c>
      <c r="I20" s="560">
        <f>H20*100/$N20</f>
        <v>24.061298646584866</v>
      </c>
      <c r="J20" s="706">
        <f>'31dictsaad'!Q20</f>
        <v>14168</v>
      </c>
      <c r="K20" s="560">
        <f>J20*100/$N20</f>
        <v>24.870539084031105</v>
      </c>
      <c r="L20" s="706">
        <f>'31dictsaad'!W20</f>
        <v>15759</v>
      </c>
      <c r="M20" s="560">
        <f t="shared" si="3"/>
        <v>27.66338406445837</v>
      </c>
      <c r="N20" s="706">
        <f t="shared" si="4"/>
        <v>56967</v>
      </c>
      <c r="O20" s="560">
        <f t="shared" si="4"/>
        <v>100</v>
      </c>
      <c r="P20" s="724"/>
      <c r="Q20" s="724"/>
    </row>
    <row r="21" spans="2:25" s="697" customFormat="1" ht="18" customHeight="1" x14ac:dyDescent="0.25">
      <c r="B21" s="714" t="s">
        <v>35</v>
      </c>
      <c r="D21" s="703"/>
      <c r="F21" s="706">
        <f>'31dictsaad'!K21</f>
        <v>25967</v>
      </c>
      <c r="G21" s="560">
        <f t="shared" si="0"/>
        <v>30.506343984962406</v>
      </c>
      <c r="H21" s="706">
        <f>'31dictsaad'!N21</f>
        <v>26890</v>
      </c>
      <c r="I21" s="560">
        <f>H21*100/$N21</f>
        <v>31.590695488721803</v>
      </c>
      <c r="J21" s="706">
        <f>'31dictsaad'!Q21</f>
        <v>25483</v>
      </c>
      <c r="K21" s="560">
        <f>J21*100/$N21</f>
        <v>29.937734962406015</v>
      </c>
      <c r="L21" s="706">
        <f>'31dictsaad'!W21</f>
        <v>6780</v>
      </c>
      <c r="M21" s="560">
        <f t="shared" si="3"/>
        <v>7.9652255639097742</v>
      </c>
      <c r="N21" s="706">
        <f t="shared" si="4"/>
        <v>85120</v>
      </c>
      <c r="O21" s="560">
        <f t="shared" si="4"/>
        <v>99.999999999999986</v>
      </c>
      <c r="P21" s="724"/>
      <c r="Q21" s="724"/>
    </row>
    <row r="22" spans="2:25" s="697" customFormat="1" ht="21" customHeight="1" x14ac:dyDescent="0.25">
      <c r="B22" s="714" t="s">
        <v>42</v>
      </c>
      <c r="D22" s="703"/>
      <c r="F22" s="706">
        <f>'31dictsaad'!K22</f>
        <v>64764</v>
      </c>
      <c r="G22" s="560">
        <f t="shared" si="0"/>
        <v>25.148431038298895</v>
      </c>
      <c r="H22" s="706">
        <f>'31dictsaad'!N22</f>
        <v>75546</v>
      </c>
      <c r="I22" s="560">
        <f>H22*100/$N22</f>
        <v>29.335176505764444</v>
      </c>
      <c r="J22" s="706">
        <f>'31dictsaad'!Q22</f>
        <v>62384</v>
      </c>
      <c r="K22" s="560">
        <f>J22*100/$N22</f>
        <v>24.224256097418913</v>
      </c>
      <c r="L22" s="706">
        <f>'31dictsaad'!W22</f>
        <v>54833</v>
      </c>
      <c r="M22" s="560">
        <f t="shared" si="3"/>
        <v>21.292136358517748</v>
      </c>
      <c r="N22" s="706">
        <f t="shared" si="4"/>
        <v>257527</v>
      </c>
      <c r="O22" s="560">
        <f t="shared" si="4"/>
        <v>100</v>
      </c>
      <c r="P22" s="724"/>
      <c r="Q22" s="724"/>
    </row>
    <row r="23" spans="2:25" s="697" customFormat="1" ht="18" customHeight="1" x14ac:dyDescent="0.25">
      <c r="B23" s="714" t="s">
        <v>43</v>
      </c>
      <c r="D23" s="703"/>
      <c r="F23" s="706">
        <f>'31dictsaad'!K23</f>
        <v>15073</v>
      </c>
      <c r="G23" s="560">
        <f t="shared" si="0"/>
        <v>25.458138395797793</v>
      </c>
      <c r="H23" s="706">
        <f>'31dictsaad'!N23</f>
        <v>19398</v>
      </c>
      <c r="I23" s="560">
        <f>H23*100/$N23</f>
        <v>32.763017886398565</v>
      </c>
      <c r="J23" s="706">
        <f>'31dictsaad'!Q23</f>
        <v>16940</v>
      </c>
      <c r="K23" s="560">
        <f>J23*100/$N23</f>
        <v>28.611481750468695</v>
      </c>
      <c r="L23" s="706">
        <f>'31dictsaad'!W23</f>
        <v>7796</v>
      </c>
      <c r="M23" s="560">
        <f t="shared" si="3"/>
        <v>13.167361967334944</v>
      </c>
      <c r="N23" s="706">
        <f t="shared" si="4"/>
        <v>59207</v>
      </c>
      <c r="O23" s="560">
        <f t="shared" si="4"/>
        <v>100</v>
      </c>
      <c r="P23" s="724"/>
      <c r="Q23" s="724"/>
    </row>
    <row r="24" spans="2:25" s="697" customFormat="1" ht="22.5" customHeight="1" x14ac:dyDescent="0.25">
      <c r="B24" s="714" t="s">
        <v>44</v>
      </c>
      <c r="D24" s="703"/>
      <c r="F24" s="703">
        <f>'31dictsaad'!K24</f>
        <v>3287</v>
      </c>
      <c r="G24" s="704">
        <f t="shared" si="0"/>
        <v>15.561236566775552</v>
      </c>
      <c r="H24" s="703">
        <f>'31dictsaad'!N24</f>
        <v>6331</v>
      </c>
      <c r="I24" s="560">
        <f t="shared" si="1"/>
        <v>29.97206836150168</v>
      </c>
      <c r="J24" s="703">
        <f>'31dictsaad'!Q24</f>
        <v>6900</v>
      </c>
      <c r="K24" s="560">
        <f t="shared" si="2"/>
        <v>32.665814514983666</v>
      </c>
      <c r="L24" s="703">
        <f>'31dictsaad'!W24</f>
        <v>4605</v>
      </c>
      <c r="M24" s="560">
        <f t="shared" si="3"/>
        <v>21.800880556739099</v>
      </c>
      <c r="N24" s="703">
        <f t="shared" si="4"/>
        <v>21123</v>
      </c>
      <c r="O24" s="560">
        <f t="shared" si="4"/>
        <v>100</v>
      </c>
      <c r="P24" s="724"/>
      <c r="Q24" s="724"/>
    </row>
    <row r="25" spans="2:25" s="697" customFormat="1" ht="18" customHeight="1" x14ac:dyDescent="0.25">
      <c r="B25" s="714" t="s">
        <v>45</v>
      </c>
      <c r="D25" s="703"/>
      <c r="F25" s="703">
        <f>'31dictsaad'!K25</f>
        <v>19949</v>
      </c>
      <c r="G25" s="704">
        <f t="shared" si="0"/>
        <v>16.981485422430303</v>
      </c>
      <c r="H25" s="703">
        <f>'31dictsaad'!N25</f>
        <v>27074</v>
      </c>
      <c r="I25" s="560">
        <f t="shared" si="1"/>
        <v>23.046605660778891</v>
      </c>
      <c r="J25" s="703">
        <f>'31dictsaad'!Q25</f>
        <v>38104</v>
      </c>
      <c r="K25" s="560">
        <f t="shared" si="2"/>
        <v>32.435837412215363</v>
      </c>
      <c r="L25" s="703">
        <f>'31dictsaad'!W25</f>
        <v>32348</v>
      </c>
      <c r="M25" s="560">
        <f t="shared" si="3"/>
        <v>27.536071504575443</v>
      </c>
      <c r="N25" s="703">
        <f t="shared" si="4"/>
        <v>117475</v>
      </c>
      <c r="O25" s="560">
        <f t="shared" si="4"/>
        <v>100</v>
      </c>
      <c r="P25" s="724"/>
      <c r="Q25" s="724"/>
    </row>
    <row r="26" spans="2:25" s="697" customFormat="1" ht="18" customHeight="1" x14ac:dyDescent="0.25">
      <c r="B26" s="714" t="s">
        <v>46</v>
      </c>
      <c r="D26" s="703"/>
      <c r="F26" s="703">
        <f>'31dictsaad'!K26</f>
        <v>2491</v>
      </c>
      <c r="G26" s="704">
        <f t="shared" si="0"/>
        <v>16.888135593220341</v>
      </c>
      <c r="H26" s="703">
        <f>'31dictsaad'!N26</f>
        <v>4396</v>
      </c>
      <c r="I26" s="560">
        <f t="shared" si="1"/>
        <v>29.803389830508475</v>
      </c>
      <c r="J26" s="703">
        <f>'31dictsaad'!Q26</f>
        <v>3652</v>
      </c>
      <c r="K26" s="560">
        <f t="shared" si="2"/>
        <v>24.759322033898304</v>
      </c>
      <c r="L26" s="703">
        <f>'31dictsaad'!W26</f>
        <v>4211</v>
      </c>
      <c r="M26" s="560">
        <f t="shared" si="3"/>
        <v>28.54915254237288</v>
      </c>
      <c r="N26" s="703">
        <f t="shared" si="4"/>
        <v>14750</v>
      </c>
      <c r="O26" s="560">
        <f t="shared" si="4"/>
        <v>100</v>
      </c>
      <c r="P26" s="724"/>
      <c r="Q26" s="724"/>
    </row>
    <row r="27" spans="2:25" s="697" customFormat="1" ht="18" customHeight="1" x14ac:dyDescent="0.25">
      <c r="B27" s="714" t="s">
        <v>1</v>
      </c>
      <c r="D27" s="703"/>
      <c r="F27" s="703">
        <f>'31dictsaad'!K27</f>
        <v>1250</v>
      </c>
      <c r="G27" s="704">
        <f t="shared" si="0"/>
        <v>23.247163846010785</v>
      </c>
      <c r="H27" s="703">
        <f>'31dictsaad'!N27</f>
        <v>1475</v>
      </c>
      <c r="I27" s="560">
        <f t="shared" si="1"/>
        <v>27.43165333829273</v>
      </c>
      <c r="J27" s="703">
        <f>'31dictsaad'!Q27</f>
        <v>1259</v>
      </c>
      <c r="K27" s="560">
        <f t="shared" si="2"/>
        <v>23.414543425702064</v>
      </c>
      <c r="L27" s="703">
        <f>'31dictsaad'!W27</f>
        <v>1393</v>
      </c>
      <c r="M27" s="560">
        <f t="shared" si="3"/>
        <v>25.906639389994421</v>
      </c>
      <c r="N27" s="706">
        <f t="shared" si="4"/>
        <v>5377</v>
      </c>
      <c r="O27" s="560">
        <f t="shared" si="4"/>
        <v>100</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431927</v>
      </c>
      <c r="G29" s="713">
        <f>F29*100/$N29</f>
        <v>21.318305994072311</v>
      </c>
      <c r="H29" s="727">
        <f>SUM(H10:H27)</f>
        <v>610317</v>
      </c>
      <c r="I29" s="713">
        <f>H29*100/$N29</f>
        <v>30.122971148791883</v>
      </c>
      <c r="J29" s="727">
        <f>SUM(J10:J27)</f>
        <v>586427</v>
      </c>
      <c r="K29" s="713">
        <f>J29*100/$N29</f>
        <v>28.943849838481604</v>
      </c>
      <c r="L29" s="727">
        <f>SUM(L10:L27)</f>
        <v>397414</v>
      </c>
      <c r="M29" s="713">
        <f>L29*100/$N29</f>
        <v>19.614873018654201</v>
      </c>
      <c r="N29" s="727">
        <f>SUM(N10:N27)</f>
        <v>2026085</v>
      </c>
      <c r="O29" s="713">
        <f>N29*100/$N29</f>
        <v>100</v>
      </c>
      <c r="P29" s="713"/>
      <c r="Q29" s="713"/>
    </row>
    <row r="30" spans="2:25" s="697" customFormat="1" ht="20.25" customHeight="1" x14ac:dyDescent="0.25">
      <c r="B30" s="714" t="s">
        <v>0</v>
      </c>
      <c r="C30" s="715"/>
      <c r="D30" s="727">
        <f>SUM(D10:D29)</f>
        <v>0</v>
      </c>
      <c r="E30" s="715"/>
      <c r="F30" s="727">
        <f>SUM(F10:F27)</f>
        <v>431927</v>
      </c>
      <c r="G30" s="728">
        <f>F30*100/$N30</f>
        <v>21.318305994072311</v>
      </c>
      <c r="H30" s="727">
        <f>SUM(H10:H27)</f>
        <v>610317</v>
      </c>
      <c r="I30" s="728">
        <f>H30*100/$N30</f>
        <v>30.122971148791883</v>
      </c>
      <c r="J30" s="727">
        <f>SUM(J10:J27)</f>
        <v>586427</v>
      </c>
      <c r="K30" s="728">
        <f>J30*100/$N30</f>
        <v>28.943849838481604</v>
      </c>
      <c r="L30" s="727">
        <f>SUM(L10:L28)</f>
        <v>397414</v>
      </c>
      <c r="M30" s="728">
        <f>L30*100/$N30</f>
        <v>19.614873018654201</v>
      </c>
      <c r="N30" s="727">
        <f>F30+H30+J30+L30</f>
        <v>2026085</v>
      </c>
      <c r="O30" s="728">
        <f>G30+I30+K30+M30</f>
        <v>100</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horizontalDpi="300" verticalDpi="300"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499" t="s">
        <v>401</v>
      </c>
      <c r="C3" s="1499"/>
      <c r="D3" s="1499"/>
      <c r="E3" s="1499"/>
      <c r="F3" s="1499"/>
      <c r="G3" s="1499"/>
      <c r="H3" s="1499"/>
      <c r="I3" s="1499"/>
      <c r="J3" s="1499"/>
      <c r="K3" s="1499"/>
      <c r="L3" s="1499"/>
      <c r="M3" s="1499"/>
      <c r="N3" s="1499"/>
      <c r="O3" s="1499"/>
      <c r="P3" s="1499"/>
      <c r="Q3" s="1499"/>
      <c r="R3" s="1499"/>
      <c r="S3" s="1499"/>
      <c r="T3" s="1499"/>
      <c r="U3" s="1499"/>
      <c r="V3" s="1499"/>
      <c r="W3" s="1499"/>
      <c r="X3" s="1499"/>
      <c r="Y3" s="712"/>
    </row>
    <row r="4" spans="1:25" s="738"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02" t="s">
        <v>52</v>
      </c>
      <c r="G6" s="1502"/>
      <c r="H6" s="1502"/>
      <c r="I6" s="1502"/>
      <c r="J6" s="1502"/>
      <c r="K6" s="1502"/>
      <c r="L6" s="1502"/>
      <c r="M6" s="1502"/>
      <c r="N6" s="1502"/>
      <c r="O6" s="1502"/>
      <c r="P6" s="1502"/>
      <c r="Q6" s="1502"/>
      <c r="R6" s="1502"/>
      <c r="S6" s="1502"/>
      <c r="T6" s="1502"/>
      <c r="U6" s="1502"/>
      <c r="V6" s="1502"/>
      <c r="W6" s="1502"/>
      <c r="X6" s="154"/>
      <c r="Y6" s="154"/>
    </row>
    <row r="7" spans="1:25" s="133" customFormat="1" ht="64.5" customHeight="1" x14ac:dyDescent="0.25">
      <c r="A7" s="132"/>
      <c r="B7" s="1503" t="s">
        <v>12</v>
      </c>
      <c r="C7" s="155"/>
      <c r="D7" s="156"/>
      <c r="E7" s="155"/>
      <c r="F7" s="1504" t="s">
        <v>32</v>
      </c>
      <c r="G7" s="1504"/>
      <c r="H7" s="1504" t="s">
        <v>33</v>
      </c>
      <c r="I7" s="1504"/>
      <c r="J7" s="1504" t="s">
        <v>48</v>
      </c>
      <c r="K7" s="1504"/>
      <c r="L7" s="1504"/>
      <c r="M7" s="1504"/>
      <c r="N7" s="1504" t="s">
        <v>224</v>
      </c>
      <c r="O7" s="1504"/>
      <c r="P7" s="156"/>
      <c r="Q7" s="156"/>
    </row>
    <row r="8" spans="1:25" s="155" customFormat="1" ht="20.25" customHeight="1" x14ac:dyDescent="0.25">
      <c r="A8" s="189"/>
      <c r="B8" s="1503"/>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76848</v>
      </c>
      <c r="G10" s="165">
        <f t="shared" ref="G10:G27" si="0">F10*100/$N10</f>
        <v>24.740595270672699</v>
      </c>
      <c r="H10" s="164">
        <f>'31dictsaad'!N10</f>
        <v>137546</v>
      </c>
      <c r="I10" s="165">
        <f t="shared" ref="I10:I27" si="1">H10*100/$N10</f>
        <v>44.281827986414051</v>
      </c>
      <c r="J10" s="164">
        <f>'31dictsaad'!Q10</f>
        <v>96221</v>
      </c>
      <c r="K10" s="165">
        <f t="shared" ref="K10:K27" si="2">J10*100/$N10</f>
        <v>30.977576742913254</v>
      </c>
      <c r="L10" s="164"/>
      <c r="M10" s="165"/>
      <c r="N10" s="164">
        <f>F10+H10+J10+L10</f>
        <v>310615</v>
      </c>
      <c r="O10" s="165">
        <f>G10+I10+K10+M10</f>
        <v>100.00000000000001</v>
      </c>
      <c r="P10" s="166"/>
      <c r="Q10" s="166"/>
    </row>
    <row r="11" spans="1:25" s="162" customFormat="1" ht="18" customHeight="1" x14ac:dyDescent="0.25">
      <c r="A11" s="191"/>
      <c r="B11" s="146" t="s">
        <v>7</v>
      </c>
      <c r="C11" s="159"/>
      <c r="D11" s="163"/>
      <c r="F11" s="164">
        <f>'31dictsaad'!K11</f>
        <v>13231</v>
      </c>
      <c r="G11" s="165">
        <f t="shared" si="0"/>
        <v>29.442132668728721</v>
      </c>
      <c r="H11" s="164">
        <f>'31dictsaad'!N11</f>
        <v>16016</v>
      </c>
      <c r="I11" s="165">
        <f t="shared" si="1"/>
        <v>35.639422328044681</v>
      </c>
      <c r="J11" s="164">
        <f>'31dictsaad'!Q11</f>
        <v>15692</v>
      </c>
      <c r="K11" s="165">
        <f t="shared" si="2"/>
        <v>34.918445003226594</v>
      </c>
      <c r="L11" s="164"/>
      <c r="M11" s="165"/>
      <c r="N11" s="164">
        <f t="shared" ref="N11:O27" si="3">F11+H11+J11+L11</f>
        <v>44939</v>
      </c>
      <c r="O11" s="165">
        <f t="shared" si="3"/>
        <v>100</v>
      </c>
      <c r="P11" s="166"/>
      <c r="Q11" s="166"/>
    </row>
    <row r="12" spans="1:25" s="162" customFormat="1" ht="22.5" customHeight="1" x14ac:dyDescent="0.25">
      <c r="A12" s="191"/>
      <c r="B12" s="146" t="s">
        <v>37</v>
      </c>
      <c r="C12" s="159"/>
      <c r="D12" s="163"/>
      <c r="F12" s="163">
        <f>'31dictsaad'!K12</f>
        <v>7943</v>
      </c>
      <c r="G12" s="165">
        <f t="shared" si="0"/>
        <v>23.809238332184286</v>
      </c>
      <c r="H12" s="163">
        <f>'31dictsaad'!N12</f>
        <v>11098</v>
      </c>
      <c r="I12" s="165">
        <f t="shared" si="1"/>
        <v>33.266388897215315</v>
      </c>
      <c r="J12" s="163">
        <f>'31dictsaad'!Q12</f>
        <v>14320</v>
      </c>
      <c r="K12" s="165">
        <f t="shared" si="2"/>
        <v>42.924372770600399</v>
      </c>
      <c r="L12" s="163"/>
      <c r="M12" s="165"/>
      <c r="N12" s="164">
        <f t="shared" si="3"/>
        <v>33361</v>
      </c>
      <c r="O12" s="165">
        <f t="shared" si="3"/>
        <v>100</v>
      </c>
      <c r="P12" s="166"/>
      <c r="Q12" s="166"/>
    </row>
    <row r="13" spans="1:25" s="162" customFormat="1" ht="18" customHeight="1" x14ac:dyDescent="0.25">
      <c r="A13" s="191"/>
      <c r="B13" s="146" t="s">
        <v>38</v>
      </c>
      <c r="C13" s="159"/>
      <c r="D13" s="163"/>
      <c r="F13" s="164">
        <f>'31dictsaad'!K13</f>
        <v>8607</v>
      </c>
      <c r="G13" s="165">
        <f t="shared" si="0"/>
        <v>24.208927516665259</v>
      </c>
      <c r="H13" s="164">
        <f>'31dictsaad'!N13</f>
        <v>11447</v>
      </c>
      <c r="I13" s="165">
        <f t="shared" si="1"/>
        <v>32.197001659494276</v>
      </c>
      <c r="J13" s="164">
        <f>'31dictsaad'!Q13</f>
        <v>15499</v>
      </c>
      <c r="K13" s="165">
        <f t="shared" si="2"/>
        <v>43.594070823840461</v>
      </c>
      <c r="L13" s="164"/>
      <c r="M13" s="165"/>
      <c r="N13" s="164">
        <f t="shared" si="3"/>
        <v>35553</v>
      </c>
      <c r="O13" s="165">
        <f t="shared" si="3"/>
        <v>100</v>
      </c>
      <c r="P13" s="166"/>
      <c r="Q13" s="166"/>
    </row>
    <row r="14" spans="1:25" s="162" customFormat="1" ht="18" customHeight="1" x14ac:dyDescent="0.25">
      <c r="A14" s="191"/>
      <c r="B14" s="146" t="s">
        <v>6</v>
      </c>
      <c r="C14" s="159"/>
      <c r="D14" s="163"/>
      <c r="F14" s="164">
        <f>'31dictsaad'!K14</f>
        <v>17145</v>
      </c>
      <c r="G14" s="165">
        <f t="shared" si="0"/>
        <v>33.081212495417446</v>
      </c>
      <c r="H14" s="164">
        <f>'31dictsaad'!N14</f>
        <v>18280</v>
      </c>
      <c r="I14" s="165">
        <f t="shared" si="1"/>
        <v>35.271190692110288</v>
      </c>
      <c r="J14" s="164">
        <f>'31dictsaad'!Q14</f>
        <v>16402</v>
      </c>
      <c r="K14" s="165">
        <f t="shared" si="2"/>
        <v>31.647596812472262</v>
      </c>
      <c r="L14" s="164"/>
      <c r="M14" s="165"/>
      <c r="N14" s="164">
        <f t="shared" si="3"/>
        <v>51827</v>
      </c>
      <c r="O14" s="165">
        <f t="shared" si="3"/>
        <v>99.999999999999986</v>
      </c>
      <c r="P14" s="166"/>
      <c r="Q14" s="166"/>
    </row>
    <row r="15" spans="1:25" s="162" customFormat="1" ht="18" customHeight="1" x14ac:dyDescent="0.25">
      <c r="A15" s="191"/>
      <c r="B15" s="146" t="s">
        <v>5</v>
      </c>
      <c r="C15" s="159"/>
      <c r="D15" s="163"/>
      <c r="F15" s="163">
        <f>'31dictsaad'!K15</f>
        <v>5392</v>
      </c>
      <c r="G15" s="165">
        <f t="shared" si="0"/>
        <v>28.98768883393366</v>
      </c>
      <c r="H15" s="163">
        <f>'31dictsaad'!N15</f>
        <v>7940</v>
      </c>
      <c r="I15" s="165">
        <f t="shared" si="1"/>
        <v>42.685877103381536</v>
      </c>
      <c r="J15" s="163">
        <f>'31dictsaad'!Q15</f>
        <v>5269</v>
      </c>
      <c r="K15" s="165">
        <f t="shared" si="2"/>
        <v>28.3264340626848</v>
      </c>
      <c r="L15" s="163"/>
      <c r="M15" s="165"/>
      <c r="N15" s="164">
        <f t="shared" si="3"/>
        <v>18601</v>
      </c>
      <c r="O15" s="165">
        <f t="shared" si="3"/>
        <v>100</v>
      </c>
      <c r="P15" s="166"/>
      <c r="Q15" s="166"/>
    </row>
    <row r="16" spans="1:25" s="162" customFormat="1" ht="18" customHeight="1" x14ac:dyDescent="0.25">
      <c r="A16" s="191"/>
      <c r="B16" s="146" t="s">
        <v>4</v>
      </c>
      <c r="C16" s="159"/>
      <c r="D16" s="163"/>
      <c r="F16" s="164">
        <f>'31dictsaad'!K16</f>
        <v>35112</v>
      </c>
      <c r="G16" s="165">
        <f t="shared" si="0"/>
        <v>27.884813926523609</v>
      </c>
      <c r="H16" s="164">
        <f>'31dictsaad'!N16</f>
        <v>41418</v>
      </c>
      <c r="I16" s="165">
        <f t="shared" si="1"/>
        <v>32.892835019615937</v>
      </c>
      <c r="J16" s="164">
        <f>'31dictsaad'!Q16</f>
        <v>49388</v>
      </c>
      <c r="K16" s="165">
        <f t="shared" si="2"/>
        <v>39.22235105386045</v>
      </c>
      <c r="L16" s="164"/>
      <c r="M16" s="165"/>
      <c r="N16" s="164">
        <f t="shared" si="3"/>
        <v>125918</v>
      </c>
      <c r="O16" s="165">
        <f t="shared" si="3"/>
        <v>100</v>
      </c>
      <c r="P16" s="166"/>
      <c r="Q16" s="166"/>
    </row>
    <row r="17" spans="1:25" s="162" customFormat="1" ht="18" customHeight="1" x14ac:dyDescent="0.25">
      <c r="A17" s="191"/>
      <c r="B17" s="146" t="s">
        <v>40</v>
      </c>
      <c r="C17" s="159"/>
      <c r="D17" s="163"/>
      <c r="F17" s="164">
        <f>'31dictsaad'!K17</f>
        <v>23726</v>
      </c>
      <c r="G17" s="165">
        <f t="shared" si="0"/>
        <v>29.778848808896253</v>
      </c>
      <c r="H17" s="164">
        <f>'31dictsaad'!N17</f>
        <v>26233</v>
      </c>
      <c r="I17" s="165">
        <f t="shared" si="1"/>
        <v>32.925421090945605</v>
      </c>
      <c r="J17" s="164">
        <f>'31dictsaad'!Q17</f>
        <v>29715</v>
      </c>
      <c r="K17" s="165">
        <f t="shared" si="2"/>
        <v>37.295730100158146</v>
      </c>
      <c r="L17" s="164"/>
      <c r="M17" s="165"/>
      <c r="N17" s="164">
        <f t="shared" si="3"/>
        <v>79674</v>
      </c>
      <c r="O17" s="165">
        <f t="shared" si="3"/>
        <v>100</v>
      </c>
      <c r="P17" s="166"/>
      <c r="Q17" s="166"/>
    </row>
    <row r="18" spans="1:25" s="162" customFormat="1" ht="18" customHeight="1" x14ac:dyDescent="0.25">
      <c r="A18" s="191"/>
      <c r="B18" s="146" t="s">
        <v>41</v>
      </c>
      <c r="C18" s="159"/>
      <c r="D18" s="163"/>
      <c r="F18" s="164">
        <f>'31dictsaad'!K18</f>
        <v>49592</v>
      </c>
      <c r="G18" s="165">
        <f t="shared" si="0"/>
        <v>18.58680049322934</v>
      </c>
      <c r="H18" s="164">
        <f>'31dictsaad'!N18</f>
        <v>101250</v>
      </c>
      <c r="I18" s="165">
        <f t="shared" si="1"/>
        <v>37.947926075566031</v>
      </c>
      <c r="J18" s="164">
        <f>'31dictsaad'!Q18</f>
        <v>115971</v>
      </c>
      <c r="K18" s="165">
        <f t="shared" si="2"/>
        <v>43.465273431204629</v>
      </c>
      <c r="L18" s="164"/>
      <c r="M18" s="165"/>
      <c r="N18" s="164">
        <f t="shared" si="3"/>
        <v>266813</v>
      </c>
      <c r="O18" s="165">
        <f t="shared" si="3"/>
        <v>100</v>
      </c>
      <c r="P18" s="166"/>
      <c r="Q18" s="166"/>
    </row>
    <row r="19" spans="1:25" s="162" customFormat="1" ht="18" customHeight="1" x14ac:dyDescent="0.25">
      <c r="A19" s="191"/>
      <c r="B19" s="146" t="s">
        <v>3</v>
      </c>
      <c r="C19" s="159"/>
      <c r="D19" s="163"/>
      <c r="F19" s="164">
        <f>'31dictsaad'!K19</f>
        <v>48217</v>
      </c>
      <c r="G19" s="165">
        <f t="shared" si="0"/>
        <v>28.106838279442027</v>
      </c>
      <c r="H19" s="164">
        <f>'31dictsaad'!N19</f>
        <v>64272</v>
      </c>
      <c r="I19" s="165">
        <f>H19*100/$N19</f>
        <v>37.46568035954742</v>
      </c>
      <c r="J19" s="164">
        <f>'31dictsaad'!Q19</f>
        <v>59060</v>
      </c>
      <c r="K19" s="165">
        <f>J19*100/$N19</f>
        <v>34.427481361010557</v>
      </c>
      <c r="L19" s="164"/>
      <c r="M19" s="165"/>
      <c r="N19" s="164">
        <f t="shared" si="3"/>
        <v>171549</v>
      </c>
      <c r="O19" s="165">
        <f t="shared" si="3"/>
        <v>100</v>
      </c>
      <c r="P19" s="166"/>
      <c r="Q19" s="166"/>
    </row>
    <row r="20" spans="1:25" s="162" customFormat="1" ht="18" customHeight="1" x14ac:dyDescent="0.25">
      <c r="A20" s="191"/>
      <c r="B20" s="146" t="s">
        <v>2</v>
      </c>
      <c r="C20" s="159"/>
      <c r="D20" s="163"/>
      <c r="F20" s="164">
        <f>'31dictsaad'!K20</f>
        <v>13333</v>
      </c>
      <c r="G20" s="165">
        <f t="shared" si="0"/>
        <v>32.355367889730147</v>
      </c>
      <c r="H20" s="164">
        <f>'31dictsaad'!N20</f>
        <v>13707</v>
      </c>
      <c r="I20" s="165">
        <f>H20*100/$N20</f>
        <v>33.262958648806055</v>
      </c>
      <c r="J20" s="164">
        <f>'31dictsaad'!Q20</f>
        <v>14168</v>
      </c>
      <c r="K20" s="165">
        <f>J20*100/$N20</f>
        <v>34.381673461463791</v>
      </c>
      <c r="L20" s="164"/>
      <c r="M20" s="165"/>
      <c r="N20" s="164">
        <f t="shared" si="3"/>
        <v>41208</v>
      </c>
      <c r="O20" s="165">
        <f t="shared" si="3"/>
        <v>99.999999999999986</v>
      </c>
      <c r="P20" s="166"/>
      <c r="Q20" s="166"/>
    </row>
    <row r="21" spans="1:25" s="162" customFormat="1" ht="18" customHeight="1" x14ac:dyDescent="0.25">
      <c r="A21" s="191"/>
      <c r="B21" s="146" t="s">
        <v>35</v>
      </c>
      <c r="C21" s="159"/>
      <c r="D21" s="163"/>
      <c r="F21" s="164">
        <f>'31dictsaad'!K21</f>
        <v>25967</v>
      </c>
      <c r="G21" s="165">
        <f t="shared" si="0"/>
        <v>33.146540719938727</v>
      </c>
      <c r="H21" s="164">
        <f>'31dictsaad'!N21</f>
        <v>26890</v>
      </c>
      <c r="I21" s="165">
        <f>H21*100/$N21</f>
        <v>34.32473832014297</v>
      </c>
      <c r="J21" s="164">
        <f>'31dictsaad'!Q21</f>
        <v>25483</v>
      </c>
      <c r="K21" s="165">
        <f>J21*100/$N21</f>
        <v>32.528720959918303</v>
      </c>
      <c r="L21" s="164"/>
      <c r="M21" s="165"/>
      <c r="N21" s="164">
        <f t="shared" si="3"/>
        <v>78340</v>
      </c>
      <c r="O21" s="165">
        <f t="shared" si="3"/>
        <v>100</v>
      </c>
      <c r="P21" s="166"/>
      <c r="Q21" s="166"/>
    </row>
    <row r="22" spans="1:25" s="162" customFormat="1" ht="21" customHeight="1" x14ac:dyDescent="0.25">
      <c r="A22" s="191"/>
      <c r="B22" s="146" t="s">
        <v>42</v>
      </c>
      <c r="C22" s="159"/>
      <c r="D22" s="163"/>
      <c r="F22" s="164">
        <f>'31dictsaad'!K22</f>
        <v>64764</v>
      </c>
      <c r="G22" s="165">
        <f t="shared" si="0"/>
        <v>31.951611789199482</v>
      </c>
      <c r="H22" s="164">
        <f>'31dictsaad'!N22</f>
        <v>75546</v>
      </c>
      <c r="I22" s="165">
        <f>H22*100/$N22</f>
        <v>37.270960166556485</v>
      </c>
      <c r="J22" s="164">
        <f>'31dictsaad'!Q22</f>
        <v>62384</v>
      </c>
      <c r="K22" s="165">
        <f>J22*100/$N22</f>
        <v>30.777428044244033</v>
      </c>
      <c r="L22" s="164"/>
      <c r="M22" s="165"/>
      <c r="N22" s="164">
        <f t="shared" si="3"/>
        <v>202694</v>
      </c>
      <c r="O22" s="165">
        <f t="shared" si="3"/>
        <v>100</v>
      </c>
      <c r="P22" s="166"/>
      <c r="Q22" s="166"/>
    </row>
    <row r="23" spans="1:25" s="162" customFormat="1" ht="18" customHeight="1" x14ac:dyDescent="0.25">
      <c r="A23" s="191"/>
      <c r="B23" s="146" t="s">
        <v>43</v>
      </c>
      <c r="C23" s="159"/>
      <c r="D23" s="163"/>
      <c r="F23" s="164">
        <f>'31dictsaad'!K23</f>
        <v>15073</v>
      </c>
      <c r="G23" s="165">
        <f t="shared" si="0"/>
        <v>29.318628309116725</v>
      </c>
      <c r="H23" s="164">
        <f>'31dictsaad'!N23</f>
        <v>19398</v>
      </c>
      <c r="I23" s="165">
        <f>H23*100/$N23</f>
        <v>37.731224835152013</v>
      </c>
      <c r="J23" s="164">
        <f>'31dictsaad'!Q23</f>
        <v>16940</v>
      </c>
      <c r="K23" s="165">
        <f>J23*100/$N23</f>
        <v>32.950146855731262</v>
      </c>
      <c r="L23" s="164"/>
      <c r="M23" s="165"/>
      <c r="N23" s="164">
        <f t="shared" si="3"/>
        <v>51411</v>
      </c>
      <c r="O23" s="165">
        <f t="shared" si="3"/>
        <v>100</v>
      </c>
      <c r="P23" s="166"/>
      <c r="Q23" s="166"/>
    </row>
    <row r="24" spans="1:25" s="162" customFormat="1" ht="22.5" customHeight="1" x14ac:dyDescent="0.25">
      <c r="A24" s="191"/>
      <c r="B24" s="146" t="s">
        <v>44</v>
      </c>
      <c r="C24" s="159"/>
      <c r="D24" s="163"/>
      <c r="F24" s="163">
        <f>'31dictsaad'!K24</f>
        <v>3287</v>
      </c>
      <c r="G24" s="167">
        <f t="shared" si="0"/>
        <v>19.899503571861</v>
      </c>
      <c r="H24" s="163">
        <f>'31dictsaad'!N24</f>
        <v>6331</v>
      </c>
      <c r="I24" s="165">
        <f t="shared" si="1"/>
        <v>38.327884731807728</v>
      </c>
      <c r="J24" s="163">
        <f>'31dictsaad'!Q24</f>
        <v>6900</v>
      </c>
      <c r="K24" s="165">
        <f t="shared" si="2"/>
        <v>41.772611696331275</v>
      </c>
      <c r="L24" s="163"/>
      <c r="M24" s="165"/>
      <c r="N24" s="163">
        <f t="shared" si="3"/>
        <v>16518</v>
      </c>
      <c r="O24" s="165">
        <f t="shared" si="3"/>
        <v>100</v>
      </c>
      <c r="P24" s="166"/>
      <c r="Q24" s="166"/>
    </row>
    <row r="25" spans="1:25" s="162" customFormat="1" ht="18" customHeight="1" x14ac:dyDescent="0.25">
      <c r="A25" s="191"/>
      <c r="B25" s="146" t="s">
        <v>45</v>
      </c>
      <c r="C25" s="159"/>
      <c r="D25" s="163"/>
      <c r="F25" s="163">
        <f>'31dictsaad'!K25</f>
        <v>19949</v>
      </c>
      <c r="G25" s="167">
        <f t="shared" si="0"/>
        <v>23.434398017080362</v>
      </c>
      <c r="H25" s="163">
        <f>'31dictsaad'!N25</f>
        <v>27074</v>
      </c>
      <c r="I25" s="165">
        <f t="shared" si="1"/>
        <v>31.804245421546629</v>
      </c>
      <c r="J25" s="163">
        <f>'31dictsaad'!Q25</f>
        <v>38104</v>
      </c>
      <c r="K25" s="165">
        <f t="shared" si="2"/>
        <v>44.761356561373006</v>
      </c>
      <c r="L25" s="163"/>
      <c r="M25" s="165"/>
      <c r="N25" s="163">
        <f t="shared" si="3"/>
        <v>85127</v>
      </c>
      <c r="O25" s="165">
        <f t="shared" si="3"/>
        <v>100</v>
      </c>
      <c r="P25" s="166"/>
      <c r="Q25" s="166"/>
    </row>
    <row r="26" spans="1:25" s="162" customFormat="1" ht="18" customHeight="1" x14ac:dyDescent="0.25">
      <c r="A26" s="191"/>
      <c r="B26" s="146" t="s">
        <v>46</v>
      </c>
      <c r="C26" s="159"/>
      <c r="D26" s="163"/>
      <c r="F26" s="163">
        <f>'31dictsaad'!K26</f>
        <v>2491</v>
      </c>
      <c r="G26" s="167">
        <f t="shared" si="0"/>
        <v>23.636018597589903</v>
      </c>
      <c r="H26" s="163">
        <f>'31dictsaad'!N26</f>
        <v>4396</v>
      </c>
      <c r="I26" s="165">
        <f t="shared" si="1"/>
        <v>41.711737356485436</v>
      </c>
      <c r="J26" s="163">
        <f>'31dictsaad'!Q26</f>
        <v>3652</v>
      </c>
      <c r="K26" s="165">
        <f t="shared" si="2"/>
        <v>34.652244045924661</v>
      </c>
      <c r="L26" s="163"/>
      <c r="M26" s="165"/>
      <c r="N26" s="163">
        <f t="shared" si="3"/>
        <v>10539</v>
      </c>
      <c r="O26" s="165">
        <f t="shared" si="3"/>
        <v>100</v>
      </c>
      <c r="P26" s="166"/>
      <c r="Q26" s="166"/>
    </row>
    <row r="27" spans="1:25" s="162" customFormat="1" ht="18" customHeight="1" x14ac:dyDescent="0.25">
      <c r="A27" s="191"/>
      <c r="B27" s="146" t="s">
        <v>1</v>
      </c>
      <c r="C27" s="159"/>
      <c r="D27" s="163"/>
      <c r="F27" s="163">
        <f>'31dictsaad'!K27</f>
        <v>1250</v>
      </c>
      <c r="G27" s="167">
        <f t="shared" si="0"/>
        <v>31.375502008032129</v>
      </c>
      <c r="H27" s="163">
        <f>'31dictsaad'!N27</f>
        <v>1475</v>
      </c>
      <c r="I27" s="165">
        <f t="shared" si="1"/>
        <v>37.023092369477915</v>
      </c>
      <c r="J27" s="163">
        <f>'31dictsaad'!Q27</f>
        <v>1259</v>
      </c>
      <c r="K27" s="165">
        <f t="shared" si="2"/>
        <v>31.60140562248996</v>
      </c>
      <c r="L27" s="163"/>
      <c r="M27" s="165"/>
      <c r="N27" s="164">
        <f t="shared" si="3"/>
        <v>3984</v>
      </c>
      <c r="O27" s="165">
        <f t="shared" si="3"/>
        <v>100.00000000000001</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431927</v>
      </c>
      <c r="G29" s="172">
        <f>F29*100/$N29</f>
        <v>26.520211878273759</v>
      </c>
      <c r="H29" s="147">
        <f>SUM(H10:H27)</f>
        <v>610317</v>
      </c>
      <c r="I29" s="172">
        <f>H29*100/$N29</f>
        <v>37.473314131583358</v>
      </c>
      <c r="J29" s="147">
        <f>SUM(J10:J27)</f>
        <v>586427</v>
      </c>
      <c r="K29" s="172">
        <f>J29*100/$N29</f>
        <v>36.006473990142887</v>
      </c>
      <c r="L29" s="147"/>
      <c r="M29" s="172"/>
      <c r="N29" s="147">
        <f>SUM(N10:N27)</f>
        <v>1628671</v>
      </c>
      <c r="O29" s="172">
        <f>N29*100/$N29</f>
        <v>100</v>
      </c>
      <c r="P29" s="172"/>
      <c r="Q29" s="172"/>
    </row>
    <row r="30" spans="1:25" s="162" customFormat="1" ht="20.25" customHeight="1" x14ac:dyDescent="0.25">
      <c r="B30" s="146" t="s">
        <v>0</v>
      </c>
      <c r="C30" s="173"/>
      <c r="D30" s="147">
        <f>SUM(D10:D29)</f>
        <v>0</v>
      </c>
      <c r="E30" s="174"/>
      <c r="F30" s="147">
        <f>SUM(F10:F27)</f>
        <v>431927</v>
      </c>
      <c r="G30" s="175">
        <f>F30*100/$N30</f>
        <v>26.520211878273759</v>
      </c>
      <c r="H30" s="147">
        <f>SUM(H10:H27)</f>
        <v>610317</v>
      </c>
      <c r="I30" s="175">
        <f>H30*100/$N30</f>
        <v>37.473314131583358</v>
      </c>
      <c r="J30" s="147">
        <f>SUM(J10:J27)</f>
        <v>586427</v>
      </c>
      <c r="K30" s="175">
        <f>J30*100/$N30</f>
        <v>36.006473990142887</v>
      </c>
      <c r="L30" s="147">
        <f>SUM(L10:L28)</f>
        <v>0</v>
      </c>
      <c r="M30" s="175">
        <f>L30*100/$N30</f>
        <v>0</v>
      </c>
      <c r="N30" s="147">
        <f>F30+H30+J30+L30</f>
        <v>1628671</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horizontalDpi="300" verticalDpi="300"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393"/>
      <c r="C3" s="1393"/>
      <c r="D3" s="1393"/>
      <c r="E3" s="1393"/>
      <c r="F3" s="1393"/>
      <c r="G3" s="1393"/>
      <c r="H3" s="1393"/>
      <c r="I3" s="1393"/>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464" t="s">
        <v>402</v>
      </c>
      <c r="B4" s="1464"/>
      <c r="C4" s="1464"/>
      <c r="D4" s="1464"/>
      <c r="E4" s="1464"/>
      <c r="F4" s="1464"/>
      <c r="G4" s="1464"/>
      <c r="H4" s="1464"/>
      <c r="I4" s="1464"/>
      <c r="J4" s="1464"/>
      <c r="K4" s="1464"/>
      <c r="L4" s="1464"/>
      <c r="M4" s="1464"/>
      <c r="N4" s="1464"/>
      <c r="O4" s="1464"/>
      <c r="P4" s="1464"/>
      <c r="Q4" s="1464"/>
      <c r="R4" s="1464"/>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20" t="str">
        <f>porsaad!$B$6</f>
        <v>Situación a 30 de noviembre de 2024</v>
      </c>
      <c r="C5" s="1420"/>
      <c r="D5" s="1420"/>
      <c r="E5" s="1420"/>
      <c r="F5" s="1420"/>
      <c r="G5" s="1420"/>
      <c r="H5" s="1420"/>
      <c r="I5" s="1420"/>
      <c r="J5" s="1420"/>
      <c r="K5" s="1420"/>
      <c r="L5" s="1420"/>
      <c r="M5" s="1420"/>
      <c r="N5" s="1420"/>
      <c r="O5" s="1420"/>
      <c r="P5" s="1420"/>
      <c r="Q5" s="1420"/>
      <c r="R5" s="1420"/>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05" t="s">
        <v>12</v>
      </c>
      <c r="C8" s="437"/>
      <c r="D8" s="1507" t="s">
        <v>478</v>
      </c>
      <c r="E8" s="1508"/>
      <c r="F8" s="437"/>
      <c r="G8" s="1507" t="s">
        <v>477</v>
      </c>
      <c r="H8" s="1508"/>
      <c r="I8" s="437"/>
      <c r="J8" s="1509" t="s">
        <v>244</v>
      </c>
      <c r="K8" s="1510"/>
      <c r="L8" s="1510"/>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06"/>
      <c r="C9" s="437"/>
      <c r="D9" s="789" t="s">
        <v>9</v>
      </c>
      <c r="E9" s="790" t="s">
        <v>10</v>
      </c>
      <c r="F9" s="496"/>
      <c r="G9" s="789" t="s">
        <v>9</v>
      </c>
      <c r="H9" s="1221" t="s">
        <v>10</v>
      </c>
      <c r="I9" s="437"/>
      <c r="J9" s="789" t="s">
        <v>9</v>
      </c>
      <c r="K9" s="790" t="s">
        <v>111</v>
      </c>
      <c r="L9" s="1222"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8584147</v>
      </c>
      <c r="E11" s="676">
        <v>17.851892595752791</v>
      </c>
      <c r="F11" s="350"/>
      <c r="G11" s="758">
        <v>1014321</v>
      </c>
      <c r="H11" s="759">
        <v>16.031753056369972</v>
      </c>
      <c r="I11" s="756"/>
      <c r="J11" s="760">
        <v>385264</v>
      </c>
      <c r="K11" s="761">
        <f>J11*100/D11</f>
        <v>4.4880871681251495</v>
      </c>
      <c r="L11" s="759">
        <f>J11*100/G11</f>
        <v>37.982453286484258</v>
      </c>
      <c r="M11" s="396"/>
      <c r="N11" s="396">
        <f>_xlfn.RANK.EQ(L11,L$11:L$31,0)</f>
        <v>2</v>
      </c>
      <c r="O11" s="396">
        <v>1</v>
      </c>
      <c r="P11" s="396">
        <f>MATCH(O11,N$11:N$31,0)</f>
        <v>7</v>
      </c>
      <c r="Q11" s="568" t="str">
        <f>INDEX(B$11:B$31,P11,1)</f>
        <v>Castilla y León</v>
      </c>
      <c r="R11" s="762">
        <f>INDEX(L$11:L$31,P11,1)</f>
        <v>38.024669057249497</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1341289</v>
      </c>
      <c r="E12" s="684">
        <v>2.7893915572350596</v>
      </c>
      <c r="F12" s="350"/>
      <c r="G12" s="765">
        <v>186533</v>
      </c>
      <c r="H12" s="766">
        <v>2.9482293996317339</v>
      </c>
      <c r="I12" s="756"/>
      <c r="J12" s="767">
        <v>52839</v>
      </c>
      <c r="K12" s="448">
        <f t="shared" ref="K12:K28" si="0">J12*100/D12</f>
        <v>3.939419468884036</v>
      </c>
      <c r="L12" s="766">
        <f t="shared" ref="L12:L28" si="1">J12*100/G12</f>
        <v>28.326891220320267</v>
      </c>
      <c r="M12" s="396"/>
      <c r="N12" s="396">
        <f t="shared" ref="N12:N31" si="2">_xlfn.RANK.EQ(L12,L$11:L$31,0)</f>
        <v>13</v>
      </c>
      <c r="O12" s="396">
        <v>2</v>
      </c>
      <c r="P12" s="396">
        <f t="shared" ref="P12:P29" si="3">MATCH(O12,N$11:N$31,0)</f>
        <v>1</v>
      </c>
      <c r="Q12" s="568" t="str">
        <f t="shared" ref="Q12:Q29" si="4">INDEX(B$11:B$31,P12,1)</f>
        <v>Andalucía</v>
      </c>
      <c r="R12" s="762">
        <f t="shared" ref="R12:R29" si="5">INDEX(L$11:L$31,P12,1)</f>
        <v>37.982453286484258</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1006060</v>
      </c>
      <c r="E13" s="684">
        <v>2.0922375938905815</v>
      </c>
      <c r="F13" s="350"/>
      <c r="G13" s="765">
        <v>183865</v>
      </c>
      <c r="H13" s="766">
        <v>2.9060605821130245</v>
      </c>
      <c r="I13" s="756"/>
      <c r="J13" s="767">
        <v>42501</v>
      </c>
      <c r="K13" s="448">
        <f t="shared" si="0"/>
        <v>4.224499532831044</v>
      </c>
      <c r="L13" s="766">
        <f t="shared" si="1"/>
        <v>23.115329181736602</v>
      </c>
      <c r="M13" s="396"/>
      <c r="N13" s="396">
        <f t="shared" si="2"/>
        <v>17</v>
      </c>
      <c r="O13" s="396">
        <v>3</v>
      </c>
      <c r="P13" s="396">
        <f>MATCH(O13,N$11:N$31,0)</f>
        <v>11</v>
      </c>
      <c r="Q13" s="568" t="str">
        <f t="shared" si="4"/>
        <v>Extremadura</v>
      </c>
      <c r="R13" s="762">
        <f t="shared" si="5"/>
        <v>37.84252376492158</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1209906</v>
      </c>
      <c r="E14" s="684">
        <v>2.516162871273858</v>
      </c>
      <c r="F14" s="350"/>
      <c r="G14" s="765">
        <v>122472</v>
      </c>
      <c r="H14" s="766">
        <v>1.9357194224705427</v>
      </c>
      <c r="I14" s="756"/>
      <c r="J14" s="767">
        <v>43954</v>
      </c>
      <c r="K14" s="448">
        <f t="shared" si="0"/>
        <v>3.6328442044257985</v>
      </c>
      <c r="L14" s="766">
        <f t="shared" si="1"/>
        <v>35.889019530994837</v>
      </c>
      <c r="M14" s="396"/>
      <c r="N14" s="396">
        <f t="shared" si="2"/>
        <v>4</v>
      </c>
      <c r="O14" s="396">
        <v>4</v>
      </c>
      <c r="P14" s="396">
        <f t="shared" si="3"/>
        <v>4</v>
      </c>
      <c r="Q14" s="568" t="str">
        <f t="shared" si="4"/>
        <v>Balears, Illes</v>
      </c>
      <c r="R14" s="762">
        <f t="shared" si="5"/>
        <v>35.889019530994837</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2213016</v>
      </c>
      <c r="E15" s="684">
        <v>4.6022655418974603</v>
      </c>
      <c r="F15" s="350"/>
      <c r="G15" s="765">
        <v>253565</v>
      </c>
      <c r="H15" s="766">
        <v>4.0076972316835127</v>
      </c>
      <c r="I15" s="756"/>
      <c r="J15" s="767">
        <v>58487</v>
      </c>
      <c r="K15" s="448">
        <f t="shared" si="0"/>
        <v>2.6428638563842286</v>
      </c>
      <c r="L15" s="766">
        <f t="shared" si="1"/>
        <v>23.065880543450398</v>
      </c>
      <c r="M15" s="396"/>
      <c r="N15" s="396">
        <f t="shared" si="2"/>
        <v>18</v>
      </c>
      <c r="O15" s="396">
        <v>5</v>
      </c>
      <c r="P15" s="396">
        <f t="shared" si="3"/>
        <v>16</v>
      </c>
      <c r="Q15" s="568" t="str">
        <f t="shared" si="4"/>
        <v>País Vasco</v>
      </c>
      <c r="R15" s="762">
        <f t="shared" si="5"/>
        <v>35.773558475569835</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588387</v>
      </c>
      <c r="E16" s="684">
        <v>1.2236302021315801</v>
      </c>
      <c r="F16" s="350"/>
      <c r="G16" s="769">
        <v>99920</v>
      </c>
      <c r="H16" s="766">
        <v>1.579275954448826</v>
      </c>
      <c r="I16" s="756"/>
      <c r="J16" s="767">
        <v>23385</v>
      </c>
      <c r="K16" s="448">
        <f t="shared" si="0"/>
        <v>3.9744249957935849</v>
      </c>
      <c r="L16" s="766">
        <f t="shared" si="1"/>
        <v>23.403722978382707</v>
      </c>
      <c r="M16" s="396"/>
      <c r="N16" s="396">
        <f t="shared" si="2"/>
        <v>16</v>
      </c>
      <c r="O16" s="396">
        <v>6</v>
      </c>
      <c r="P16" s="396">
        <f t="shared" si="3"/>
        <v>17</v>
      </c>
      <c r="Q16" s="568" t="str">
        <f t="shared" si="4"/>
        <v>Rioja, La</v>
      </c>
      <c r="R16" s="770">
        <f t="shared" si="5"/>
        <v>34.994899048613256</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2383703</v>
      </c>
      <c r="E17" s="684">
        <v>4.9572322021248834</v>
      </c>
      <c r="F17" s="350"/>
      <c r="G17" s="772">
        <v>409663</v>
      </c>
      <c r="H17" s="773">
        <v>6.4748891646053783</v>
      </c>
      <c r="I17" s="756"/>
      <c r="J17" s="774">
        <v>155773</v>
      </c>
      <c r="K17" s="587">
        <f t="shared" si="0"/>
        <v>6.5349164723961</v>
      </c>
      <c r="L17" s="773">
        <f t="shared" si="1"/>
        <v>38.024669057249497</v>
      </c>
      <c r="M17" s="396"/>
      <c r="N17" s="396">
        <f t="shared" si="2"/>
        <v>1</v>
      </c>
      <c r="O17" s="396">
        <v>7</v>
      </c>
      <c r="P17" s="396">
        <f t="shared" si="3"/>
        <v>8</v>
      </c>
      <c r="Q17" s="568" t="str">
        <f t="shared" si="4"/>
        <v>Castilla - La Mancha</v>
      </c>
      <c r="R17" s="762">
        <f t="shared" si="5"/>
        <v>34.337464724818126</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2084086</v>
      </c>
      <c r="E18" s="684">
        <v>4.3341382006053779</v>
      </c>
      <c r="F18" s="350"/>
      <c r="G18" s="772">
        <v>282068</v>
      </c>
      <c r="H18" s="773">
        <v>4.4581986581212121</v>
      </c>
      <c r="I18" s="756"/>
      <c r="J18" s="774">
        <v>96855</v>
      </c>
      <c r="K18" s="587">
        <f t="shared" si="0"/>
        <v>4.6473610014174076</v>
      </c>
      <c r="L18" s="773">
        <f t="shared" si="1"/>
        <v>34.337464724818126</v>
      </c>
      <c r="M18" s="396"/>
      <c r="N18" s="396">
        <f t="shared" si="2"/>
        <v>7</v>
      </c>
      <c r="O18" s="396">
        <v>8</v>
      </c>
      <c r="P18" s="396">
        <f t="shared" si="3"/>
        <v>9</v>
      </c>
      <c r="Q18" s="568" t="str">
        <f t="shared" si="4"/>
        <v>Cataluña</v>
      </c>
      <c r="R18" s="762">
        <f t="shared" si="5"/>
        <v>33.581994162461186</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7901963</v>
      </c>
      <c r="E19" s="684">
        <v>16.433198868986342</v>
      </c>
      <c r="F19" s="350"/>
      <c r="G19" s="772">
        <v>1040507</v>
      </c>
      <c r="H19" s="773">
        <v>16.445633362046483</v>
      </c>
      <c r="I19" s="756"/>
      <c r="J19" s="774">
        <v>349423</v>
      </c>
      <c r="K19" s="587">
        <f t="shared" si="0"/>
        <v>4.421977172001438</v>
      </c>
      <c r="L19" s="773">
        <f t="shared" si="1"/>
        <v>33.581994162461186</v>
      </c>
      <c r="M19" s="396"/>
      <c r="N19" s="396">
        <f t="shared" si="2"/>
        <v>8</v>
      </c>
      <c r="O19" s="396">
        <v>9</v>
      </c>
      <c r="P19" s="396">
        <f t="shared" si="3"/>
        <v>13</v>
      </c>
      <c r="Q19" s="568" t="str">
        <f>INDEX(B$11:B$31,P19,1)</f>
        <v>Madrid, Comunidad de</v>
      </c>
      <c r="R19" s="762">
        <f t="shared" si="5"/>
        <v>32.07712150785278</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5216195</v>
      </c>
      <c r="E20" s="684">
        <v>10.847781718847862</v>
      </c>
      <c r="F20" s="350"/>
      <c r="G20" s="772">
        <v>644872</v>
      </c>
      <c r="H20" s="773">
        <v>10.192462402895551</v>
      </c>
      <c r="I20" s="756"/>
      <c r="J20" s="774">
        <v>200058</v>
      </c>
      <c r="K20" s="587">
        <f t="shared" si="0"/>
        <v>3.8353244079257007</v>
      </c>
      <c r="L20" s="773">
        <f>J20*100/G20</f>
        <v>31.022900668659826</v>
      </c>
      <c r="M20" s="396"/>
      <c r="N20" s="396">
        <f t="shared" si="2"/>
        <v>11</v>
      </c>
      <c r="O20" s="396">
        <v>10</v>
      </c>
      <c r="P20" s="396">
        <f t="shared" si="3"/>
        <v>21</v>
      </c>
      <c r="Q20" s="568" t="str">
        <f t="shared" si="4"/>
        <v>TOTAL</v>
      </c>
      <c r="R20" s="762">
        <f t="shared" si="5"/>
        <v>32.023091695050539</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1054306</v>
      </c>
      <c r="E21" s="684">
        <v>2.1925716643782711</v>
      </c>
      <c r="F21" s="350"/>
      <c r="G21" s="765">
        <v>150537</v>
      </c>
      <c r="H21" s="766">
        <v>2.3792980820142406</v>
      </c>
      <c r="I21" s="756"/>
      <c r="J21" s="767">
        <v>56967</v>
      </c>
      <c r="K21" s="448">
        <f t="shared" si="0"/>
        <v>5.4032700183817601</v>
      </c>
      <c r="L21" s="766">
        <f t="shared" si="1"/>
        <v>37.84252376492158</v>
      </c>
      <c r="M21" s="396"/>
      <c r="N21" s="396">
        <f t="shared" si="2"/>
        <v>3</v>
      </c>
      <c r="O21" s="396">
        <v>11</v>
      </c>
      <c r="P21" s="396">
        <f t="shared" si="3"/>
        <v>10</v>
      </c>
      <c r="Q21" s="568" t="str">
        <f t="shared" si="4"/>
        <v>Comunitat Valenciana</v>
      </c>
      <c r="R21" s="762">
        <f t="shared" si="5"/>
        <v>31.022900668659826</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2699424</v>
      </c>
      <c r="E22" s="684">
        <v>5.6138166457770797</v>
      </c>
      <c r="F22" s="350"/>
      <c r="G22" s="765">
        <v>469573</v>
      </c>
      <c r="H22" s="766">
        <v>7.4217909103122359</v>
      </c>
      <c r="I22" s="756"/>
      <c r="J22" s="767">
        <v>85120</v>
      </c>
      <c r="K22" s="448">
        <f t="shared" si="0"/>
        <v>3.1532652891876194</v>
      </c>
      <c r="L22" s="766">
        <f t="shared" si="1"/>
        <v>18.127106967393782</v>
      </c>
      <c r="M22" s="396"/>
      <c r="N22" s="396">
        <f t="shared" si="2"/>
        <v>19</v>
      </c>
      <c r="O22" s="396">
        <v>12</v>
      </c>
      <c r="P22" s="396">
        <f t="shared" si="3"/>
        <v>14</v>
      </c>
      <c r="Q22" s="568" t="str">
        <f t="shared" si="4"/>
        <v>Murcia, Región de</v>
      </c>
      <c r="R22" s="762">
        <f t="shared" si="5"/>
        <v>30.495650248005397</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6871903</v>
      </c>
      <c r="E23" s="684">
        <v>14.291050034957625</v>
      </c>
      <c r="F23" s="350"/>
      <c r="G23" s="765">
        <v>802837</v>
      </c>
      <c r="H23" s="766">
        <v>12.689163024838193</v>
      </c>
      <c r="I23" s="756"/>
      <c r="J23" s="767">
        <v>257527</v>
      </c>
      <c r="K23" s="448">
        <f t="shared" si="0"/>
        <v>3.7475354352353345</v>
      </c>
      <c r="L23" s="766">
        <f t="shared" si="1"/>
        <v>32.07712150785278</v>
      </c>
      <c r="M23" s="396"/>
      <c r="N23" s="396">
        <f t="shared" si="2"/>
        <v>9</v>
      </c>
      <c r="O23" s="396">
        <v>13</v>
      </c>
      <c r="P23" s="396">
        <f t="shared" si="3"/>
        <v>2</v>
      </c>
      <c r="Q23" s="568" t="str">
        <f t="shared" si="4"/>
        <v>Aragón</v>
      </c>
      <c r="R23" s="762">
        <f t="shared" si="5"/>
        <v>28.326891220320267</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1551692</v>
      </c>
      <c r="E24" s="684">
        <v>3.2269530013510765</v>
      </c>
      <c r="F24" s="350"/>
      <c r="G24" s="765">
        <v>194149</v>
      </c>
      <c r="H24" s="766">
        <v>3.0686033554872409</v>
      </c>
      <c r="I24" s="756"/>
      <c r="J24" s="767">
        <v>59207</v>
      </c>
      <c r="K24" s="448">
        <f t="shared" si="0"/>
        <v>3.8156412483920779</v>
      </c>
      <c r="L24" s="766">
        <f>J24*100/G24</f>
        <v>30.495650248005397</v>
      </c>
      <c r="M24" s="396"/>
      <c r="N24" s="396">
        <f t="shared" si="2"/>
        <v>12</v>
      </c>
      <c r="O24" s="396">
        <v>14</v>
      </c>
      <c r="P24" s="396">
        <f t="shared" si="3"/>
        <v>18</v>
      </c>
      <c r="Q24" s="568" t="str">
        <f t="shared" si="4"/>
        <v>Ceuta y Melilla</v>
      </c>
      <c r="R24" s="762">
        <f t="shared" si="5"/>
        <v>26.64123272060645</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672155</v>
      </c>
      <c r="E25" s="684">
        <v>1.3978370672937237</v>
      </c>
      <c r="F25" s="350"/>
      <c r="G25" s="769">
        <v>81351</v>
      </c>
      <c r="H25" s="766">
        <v>1.2857854100316899</v>
      </c>
      <c r="I25" s="756"/>
      <c r="J25" s="767">
        <v>21123</v>
      </c>
      <c r="K25" s="448">
        <f t="shared" si="0"/>
        <v>3.1425787206819855</v>
      </c>
      <c r="L25" s="766">
        <f t="shared" si="1"/>
        <v>25.965261643987166</v>
      </c>
      <c r="M25" s="396"/>
      <c r="N25" s="396">
        <f t="shared" si="2"/>
        <v>15</v>
      </c>
      <c r="O25" s="396">
        <v>15</v>
      </c>
      <c r="P25" s="396">
        <f t="shared" si="3"/>
        <v>15</v>
      </c>
      <c r="Q25" s="568" t="str">
        <f t="shared" si="4"/>
        <v>Navarra, Comunidad Foral de</v>
      </c>
      <c r="R25" s="770">
        <f t="shared" si="5"/>
        <v>25.965261643987166</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2216302</v>
      </c>
      <c r="E26" s="684">
        <v>4.6090992225263738</v>
      </c>
      <c r="F26" s="350"/>
      <c r="G26" s="769">
        <v>328385</v>
      </c>
      <c r="H26" s="766">
        <v>5.1902575490560219</v>
      </c>
      <c r="I26" s="756"/>
      <c r="J26" s="767">
        <v>117475</v>
      </c>
      <c r="K26" s="448">
        <f t="shared" si="0"/>
        <v>5.3004960515308834</v>
      </c>
      <c r="L26" s="766">
        <f t="shared" si="1"/>
        <v>35.773558475569835</v>
      </c>
      <c r="M26" s="396"/>
      <c r="N26" s="396">
        <f t="shared" si="2"/>
        <v>5</v>
      </c>
      <c r="O26" s="396">
        <v>16</v>
      </c>
      <c r="P26" s="396">
        <f t="shared" si="3"/>
        <v>6</v>
      </c>
      <c r="Q26" s="568" t="str">
        <f t="shared" si="4"/>
        <v>Cantabria</v>
      </c>
      <c r="R26" s="762">
        <f t="shared" si="5"/>
        <v>23.403722978382707</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322282</v>
      </c>
      <c r="E27" s="686">
        <v>0.67022892892495911</v>
      </c>
      <c r="F27" s="350"/>
      <c r="G27" s="769">
        <v>42149</v>
      </c>
      <c r="H27" s="775">
        <v>0.66618196761472748</v>
      </c>
      <c r="I27" s="756"/>
      <c r="J27" s="767">
        <v>14750</v>
      </c>
      <c r="K27" s="448">
        <f t="shared" si="0"/>
        <v>4.5767371432472181</v>
      </c>
      <c r="L27" s="775">
        <f t="shared" si="1"/>
        <v>34.994899048613256</v>
      </c>
      <c r="M27" s="396"/>
      <c r="N27" s="396">
        <f t="shared" si="2"/>
        <v>6</v>
      </c>
      <c r="O27" s="396">
        <v>17</v>
      </c>
      <c r="P27" s="396">
        <f t="shared" si="3"/>
        <v>3</v>
      </c>
      <c r="Q27" s="568" t="str">
        <f t="shared" si="4"/>
        <v>Asturias, Principado de</v>
      </c>
      <c r="R27" s="762">
        <f t="shared" si="5"/>
        <v>23.115329181736602</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168545</v>
      </c>
      <c r="E28" s="775">
        <v>0.35051208204509476</v>
      </c>
      <c r="F28" s="328"/>
      <c r="G28" s="769">
        <v>20183</v>
      </c>
      <c r="H28" s="775">
        <v>0.31900046625941408</v>
      </c>
      <c r="I28" s="756"/>
      <c r="J28" s="767">
        <v>5377</v>
      </c>
      <c r="K28" s="448">
        <f t="shared" si="0"/>
        <v>3.1902459283870774</v>
      </c>
      <c r="L28" s="775">
        <f t="shared" si="1"/>
        <v>26.64123272060645</v>
      </c>
      <c r="M28" s="396"/>
      <c r="N28" s="396">
        <f t="shared" si="2"/>
        <v>14</v>
      </c>
      <c r="O28" s="396">
        <v>18</v>
      </c>
      <c r="P28" s="396">
        <f t="shared" si="3"/>
        <v>5</v>
      </c>
      <c r="Q28" s="568" t="str">
        <f t="shared" si="4"/>
        <v>Canarias</v>
      </c>
      <c r="R28" s="762">
        <f t="shared" si="5"/>
        <v>23.065880543450398</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18.127106967393782</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60" t="s">
        <v>0</v>
      </c>
      <c r="C31" s="320"/>
      <c r="D31" s="1261">
        <f>SUM(D11:D28)</f>
        <v>48085361</v>
      </c>
      <c r="E31" s="1262">
        <f>SUM(E11:E28)</f>
        <v>99.999999999999986</v>
      </c>
      <c r="F31" s="591"/>
      <c r="G31" s="1261">
        <f>SUM(G11:G28)</f>
        <v>6326950</v>
      </c>
      <c r="H31" s="1262">
        <f>SUM(H11:H28)</f>
        <v>100.00000000000003</v>
      </c>
      <c r="I31" s="320"/>
      <c r="J31" s="1261">
        <f>SUM(J11:J30)</f>
        <v>2026085</v>
      </c>
      <c r="K31" s="1263">
        <f>J31*100/D31</f>
        <v>4.213517290636541</v>
      </c>
      <c r="L31" s="1262">
        <f>J31*100/G31</f>
        <v>32.023091695050539</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24" t="str">
        <f>'22solcasaadpot'!B32:M32</f>
        <v>(1) Cifras INE de población referidas al 01/01/2023. Real Decreto 1085/2023, de 5 de diciembre BOE 23.12.22.</v>
      </c>
      <c r="C33" s="1424"/>
      <c r="D33" s="1424"/>
      <c r="E33" s="1424"/>
      <c r="F33" s="1424"/>
      <c r="G33" s="1424"/>
      <c r="H33" s="1424"/>
      <c r="I33" s="1424"/>
      <c r="J33" s="1424"/>
      <c r="K33" s="1424"/>
      <c r="L33" s="1424"/>
      <c r="M33" s="1227"/>
      <c r="N33" s="1227"/>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25" t="str">
        <f>'22solcasaadpot'!B33:Q33</f>
        <v>(2) Cifras de Población Potencialmente Dependiente calculadas según lo explicado en la metodología</v>
      </c>
      <c r="C34" s="1425"/>
      <c r="D34" s="1425"/>
      <c r="E34" s="1425"/>
      <c r="F34" s="1425"/>
      <c r="G34" s="1425"/>
      <c r="H34" s="1425"/>
      <c r="I34" s="1425"/>
      <c r="J34" s="1425"/>
      <c r="K34" s="1425"/>
      <c r="L34" s="1425"/>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79" orientation="landscape"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403</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244</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176</v>
      </c>
      <c r="K8" s="1406"/>
      <c r="L8" s="1406"/>
      <c r="M8" s="1406"/>
      <c r="N8" s="1406"/>
      <c r="O8" s="1407"/>
      <c r="P8" s="317"/>
      <c r="Q8" s="1405" t="s">
        <v>177</v>
      </c>
      <c r="R8" s="1406"/>
      <c r="S8" s="1406"/>
      <c r="T8" s="1406"/>
      <c r="U8" s="1406"/>
      <c r="V8" s="1407"/>
      <c r="W8" s="317"/>
      <c r="X8" s="1405" t="s">
        <v>178</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220</v>
      </c>
      <c r="L9" s="1384" t="s">
        <v>24</v>
      </c>
      <c r="M9" s="1385"/>
      <c r="N9" s="1386" t="s">
        <v>23</v>
      </c>
      <c r="O9" s="1387"/>
      <c r="P9" s="317"/>
      <c r="Q9" s="1388" t="s">
        <v>9</v>
      </c>
      <c r="R9" s="1382" t="s">
        <v>220</v>
      </c>
      <c r="S9" s="1384" t="s">
        <v>24</v>
      </c>
      <c r="T9" s="1385"/>
      <c r="U9" s="1386" t="s">
        <v>23</v>
      </c>
      <c r="V9" s="1387"/>
      <c r="W9" s="317"/>
      <c r="X9" s="1388" t="s">
        <v>9</v>
      </c>
      <c r="Y9" s="1382" t="s">
        <v>220</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220</v>
      </c>
      <c r="G10" s="406" t="s">
        <v>9</v>
      </c>
      <c r="H10" s="886" t="s">
        <v>220</v>
      </c>
      <c r="I10" s="346"/>
      <c r="J10" s="1389"/>
      <c r="K10" s="1383"/>
      <c r="L10" s="404" t="s">
        <v>9</v>
      </c>
      <c r="M10" s="403" t="s">
        <v>221</v>
      </c>
      <c r="N10" s="407" t="s">
        <v>9</v>
      </c>
      <c r="O10" s="402" t="s">
        <v>221</v>
      </c>
      <c r="P10" s="347"/>
      <c r="Q10" s="1389"/>
      <c r="R10" s="1383"/>
      <c r="S10" s="404" t="s">
        <v>9</v>
      </c>
      <c r="T10" s="403" t="s">
        <v>221</v>
      </c>
      <c r="U10" s="407" t="s">
        <v>9</v>
      </c>
      <c r="V10" s="402" t="s">
        <v>221</v>
      </c>
      <c r="W10" s="347"/>
      <c r="X10" s="1389"/>
      <c r="Y10" s="1383"/>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385264</v>
      </c>
      <c r="E12" s="352">
        <f>L12+S12+Z12</f>
        <v>240389</v>
      </c>
      <c r="F12" s="353">
        <f>E12/$D12*100</f>
        <v>62.395915528053493</v>
      </c>
      <c r="G12" s="352">
        <f>N12+U12+AB12</f>
        <v>144875</v>
      </c>
      <c r="H12" s="354">
        <f>G12/$D12*100</f>
        <v>37.604084471946507</v>
      </c>
      <c r="I12" s="350"/>
      <c r="J12" s="355">
        <v>112630</v>
      </c>
      <c r="K12" s="356">
        <v>29.234498940985919</v>
      </c>
      <c r="L12" s="357">
        <v>47317</v>
      </c>
      <c r="M12" s="353">
        <v>42.011009500133177</v>
      </c>
      <c r="N12" s="357">
        <v>65313</v>
      </c>
      <c r="O12" s="358">
        <v>57.988990499866823</v>
      </c>
      <c r="P12" s="350"/>
      <c r="Q12" s="355">
        <v>90041</v>
      </c>
      <c r="R12" s="356">
        <v>23.371246729515345</v>
      </c>
      <c r="S12" s="357">
        <v>59704</v>
      </c>
      <c r="T12" s="353">
        <v>66.307570995435412</v>
      </c>
      <c r="U12" s="357">
        <v>30337</v>
      </c>
      <c r="V12" s="358">
        <v>33.692429004564588</v>
      </c>
      <c r="W12" s="350"/>
      <c r="X12" s="355">
        <v>182593</v>
      </c>
      <c r="Y12" s="356">
        <v>47.394254329498729</v>
      </c>
      <c r="Z12" s="357">
        <v>133368</v>
      </c>
      <c r="AA12" s="353">
        <v>73.041135202335255</v>
      </c>
      <c r="AB12" s="357">
        <v>49225</v>
      </c>
      <c r="AC12" s="358">
        <f t="shared" ref="AC12:AC29" si="0">AB12/$X12*100</f>
        <v>26.958864797664749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52839</v>
      </c>
      <c r="E13" s="365">
        <f t="shared" ref="E13:E29" si="2">L13+S13+Z13</f>
        <v>33940</v>
      </c>
      <c r="F13" s="366">
        <f t="shared" ref="F13:H29" si="3">E13/$D13*100</f>
        <v>64.232858305418347</v>
      </c>
      <c r="G13" s="365">
        <f t="shared" ref="G13:G29" si="4">N13+U13+AB13</f>
        <v>18899</v>
      </c>
      <c r="H13" s="367">
        <f t="shared" si="3"/>
        <v>35.767141694581653</v>
      </c>
      <c r="I13" s="350"/>
      <c r="J13" s="368">
        <v>10377</v>
      </c>
      <c r="K13" s="369">
        <v>19.638903082950094</v>
      </c>
      <c r="L13" s="370">
        <v>4435</v>
      </c>
      <c r="M13" s="371">
        <v>42.738749156789055</v>
      </c>
      <c r="N13" s="370">
        <v>5942</v>
      </c>
      <c r="O13" s="372">
        <v>57.261250843210945</v>
      </c>
      <c r="P13" s="350"/>
      <c r="Q13" s="368">
        <v>10220</v>
      </c>
      <c r="R13" s="369">
        <v>19.34177406839645</v>
      </c>
      <c r="S13" s="370">
        <v>6280</v>
      </c>
      <c r="T13" s="371">
        <v>61.448140900195689</v>
      </c>
      <c r="U13" s="370">
        <v>3940</v>
      </c>
      <c r="V13" s="372">
        <v>38.551859099804304</v>
      </c>
      <c r="W13" s="350"/>
      <c r="X13" s="368">
        <v>32242</v>
      </c>
      <c r="Y13" s="369">
        <v>61.019322848653459</v>
      </c>
      <c r="Z13" s="370">
        <v>23225</v>
      </c>
      <c r="AA13" s="371">
        <v>72.033372619564545</v>
      </c>
      <c r="AB13" s="370">
        <v>9017</v>
      </c>
      <c r="AC13" s="372">
        <f t="shared" si="0"/>
        <v>27.966627380435455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42501</v>
      </c>
      <c r="E14" s="365">
        <f t="shared" si="2"/>
        <v>27414</v>
      </c>
      <c r="F14" s="366">
        <f t="shared" si="3"/>
        <v>64.50201171737136</v>
      </c>
      <c r="G14" s="365">
        <f t="shared" si="4"/>
        <v>15087</v>
      </c>
      <c r="H14" s="367">
        <f t="shared" si="3"/>
        <v>35.497988282628647</v>
      </c>
      <c r="I14" s="350"/>
      <c r="J14" s="368">
        <v>9768</v>
      </c>
      <c r="K14" s="369">
        <v>22.982988635561515</v>
      </c>
      <c r="L14" s="370">
        <v>4085</v>
      </c>
      <c r="M14" s="371">
        <v>41.820229320229316</v>
      </c>
      <c r="N14" s="370">
        <v>5683</v>
      </c>
      <c r="O14" s="372">
        <v>58.179770679770684</v>
      </c>
      <c r="P14" s="350"/>
      <c r="Q14" s="368">
        <v>9314</v>
      </c>
      <c r="R14" s="369">
        <v>21.914778475800571</v>
      </c>
      <c r="S14" s="370">
        <v>5660</v>
      </c>
      <c r="T14" s="371">
        <v>60.768735237277212</v>
      </c>
      <c r="U14" s="370">
        <v>3654</v>
      </c>
      <c r="V14" s="372">
        <v>39.231264762722788</v>
      </c>
      <c r="W14" s="350"/>
      <c r="X14" s="368">
        <v>23419</v>
      </c>
      <c r="Y14" s="369">
        <v>55.102232888637914</v>
      </c>
      <c r="Z14" s="370">
        <v>17669</v>
      </c>
      <c r="AA14" s="371">
        <v>75.447286391391614</v>
      </c>
      <c r="AB14" s="370">
        <v>5750</v>
      </c>
      <c r="AC14" s="372">
        <f t="shared" si="0"/>
        <v>24.552713608608396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43954</v>
      </c>
      <c r="E15" s="365">
        <f t="shared" si="2"/>
        <v>26740</v>
      </c>
      <c r="F15" s="366">
        <f t="shared" si="3"/>
        <v>60.836328889293355</v>
      </c>
      <c r="G15" s="365">
        <f t="shared" si="4"/>
        <v>17214</v>
      </c>
      <c r="H15" s="367">
        <f t="shared" si="3"/>
        <v>39.163671110706652</v>
      </c>
      <c r="I15" s="350"/>
      <c r="J15" s="368">
        <v>12534</v>
      </c>
      <c r="K15" s="369">
        <v>28.516176002184103</v>
      </c>
      <c r="L15" s="370">
        <v>5434</v>
      </c>
      <c r="M15" s="371">
        <v>43.354076910802618</v>
      </c>
      <c r="N15" s="370">
        <v>7100</v>
      </c>
      <c r="O15" s="372">
        <v>56.645923089197382</v>
      </c>
      <c r="P15" s="350"/>
      <c r="Q15" s="368">
        <v>10237</v>
      </c>
      <c r="R15" s="369">
        <v>23.290257996996861</v>
      </c>
      <c r="S15" s="370">
        <v>6137</v>
      </c>
      <c r="T15" s="371">
        <v>59.949203868320801</v>
      </c>
      <c r="U15" s="370">
        <v>4100</v>
      </c>
      <c r="V15" s="372">
        <v>40.050796131679199</v>
      </c>
      <c r="W15" s="350"/>
      <c r="X15" s="368">
        <v>21183</v>
      </c>
      <c r="Y15" s="369">
        <v>48.19356600081904</v>
      </c>
      <c r="Z15" s="370">
        <v>15169</v>
      </c>
      <c r="AA15" s="371">
        <v>71.609309351838732</v>
      </c>
      <c r="AB15" s="370">
        <v>6014</v>
      </c>
      <c r="AC15" s="372">
        <f t="shared" si="0"/>
        <v>28.390690648161261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58487</v>
      </c>
      <c r="E16" s="365">
        <f t="shared" si="2"/>
        <v>34161</v>
      </c>
      <c r="F16" s="366">
        <f t="shared" si="3"/>
        <v>58.407851317386772</v>
      </c>
      <c r="G16" s="365">
        <f t="shared" si="4"/>
        <v>24326</v>
      </c>
      <c r="H16" s="367">
        <f t="shared" si="3"/>
        <v>41.592148682613228</v>
      </c>
      <c r="I16" s="350"/>
      <c r="J16" s="368">
        <v>21790</v>
      </c>
      <c r="K16" s="369">
        <v>37.256142390616716</v>
      </c>
      <c r="L16" s="370">
        <v>8898</v>
      </c>
      <c r="M16" s="371">
        <v>40.835245525470398</v>
      </c>
      <c r="N16" s="370">
        <v>12892</v>
      </c>
      <c r="O16" s="372">
        <v>59.164754474529602</v>
      </c>
      <c r="P16" s="350"/>
      <c r="Q16" s="368">
        <v>12613</v>
      </c>
      <c r="R16" s="369">
        <v>21.565476088703473</v>
      </c>
      <c r="S16" s="370">
        <v>7652</v>
      </c>
      <c r="T16" s="371">
        <v>60.667565210497109</v>
      </c>
      <c r="U16" s="370">
        <v>4961</v>
      </c>
      <c r="V16" s="372">
        <v>39.332434789502898</v>
      </c>
      <c r="W16" s="350"/>
      <c r="X16" s="368">
        <v>24084</v>
      </c>
      <c r="Y16" s="369">
        <v>41.178381520679807</v>
      </c>
      <c r="Z16" s="370">
        <v>17611</v>
      </c>
      <c r="AA16" s="371">
        <v>73.123235342966282</v>
      </c>
      <c r="AB16" s="370">
        <v>6473</v>
      </c>
      <c r="AC16" s="372">
        <f t="shared" si="0"/>
        <v>26.876764657033714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23385</v>
      </c>
      <c r="E17" s="375">
        <f t="shared" si="2"/>
        <v>14432</v>
      </c>
      <c r="F17" s="376">
        <f t="shared" si="3"/>
        <v>61.714774428052166</v>
      </c>
      <c r="G17" s="375">
        <f t="shared" si="4"/>
        <v>8953</v>
      </c>
      <c r="H17" s="367">
        <f t="shared" si="3"/>
        <v>38.285225571947826</v>
      </c>
      <c r="I17" s="350"/>
      <c r="J17" s="377">
        <v>6479</v>
      </c>
      <c r="K17" s="378">
        <v>27.70579431259354</v>
      </c>
      <c r="L17" s="375">
        <v>2742</v>
      </c>
      <c r="M17" s="376">
        <v>42.321345886710915</v>
      </c>
      <c r="N17" s="375">
        <v>3737</v>
      </c>
      <c r="O17" s="372">
        <v>57.678654113289085</v>
      </c>
      <c r="P17" s="350"/>
      <c r="Q17" s="377">
        <v>4976</v>
      </c>
      <c r="R17" s="378">
        <v>21.278597391490273</v>
      </c>
      <c r="S17" s="375">
        <v>2834</v>
      </c>
      <c r="T17" s="376">
        <v>56.953376205787784</v>
      </c>
      <c r="U17" s="375">
        <v>2142</v>
      </c>
      <c r="V17" s="372">
        <v>43.046623794212216</v>
      </c>
      <c r="W17" s="350"/>
      <c r="X17" s="377">
        <v>11930</v>
      </c>
      <c r="Y17" s="378">
        <v>51.015608295916181</v>
      </c>
      <c r="Z17" s="375">
        <v>8856</v>
      </c>
      <c r="AA17" s="376">
        <v>74.233025984911976</v>
      </c>
      <c r="AB17" s="375">
        <v>3074</v>
      </c>
      <c r="AC17" s="372">
        <f t="shared" si="0"/>
        <v>25.766974015088014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155773</v>
      </c>
      <c r="E18" s="365">
        <f t="shared" si="2"/>
        <v>97169</v>
      </c>
      <c r="F18" s="366">
        <f t="shared" si="3"/>
        <v>62.378589357590855</v>
      </c>
      <c r="G18" s="365">
        <f t="shared" si="4"/>
        <v>58604</v>
      </c>
      <c r="H18" s="367">
        <f t="shared" si="3"/>
        <v>37.621410642409145</v>
      </c>
      <c r="I18" s="350"/>
      <c r="J18" s="368">
        <v>31850</v>
      </c>
      <c r="K18" s="369">
        <v>20.446418827396275</v>
      </c>
      <c r="L18" s="370">
        <v>13450</v>
      </c>
      <c r="M18" s="371">
        <v>42.229199372056513</v>
      </c>
      <c r="N18" s="370">
        <v>18400</v>
      </c>
      <c r="O18" s="372">
        <v>57.770800627943487</v>
      </c>
      <c r="P18" s="350"/>
      <c r="Q18" s="368">
        <v>28130</v>
      </c>
      <c r="R18" s="369">
        <v>18.058328465138374</v>
      </c>
      <c r="S18" s="370">
        <v>16215</v>
      </c>
      <c r="T18" s="371">
        <v>57.643085673658014</v>
      </c>
      <c r="U18" s="370">
        <v>11915</v>
      </c>
      <c r="V18" s="372">
        <v>42.356914326341979</v>
      </c>
      <c r="W18" s="350"/>
      <c r="X18" s="368">
        <v>95793</v>
      </c>
      <c r="Y18" s="369">
        <v>61.495252707465355</v>
      </c>
      <c r="Z18" s="370">
        <v>67504</v>
      </c>
      <c r="AA18" s="371">
        <v>70.468614616934431</v>
      </c>
      <c r="AB18" s="370">
        <v>28289</v>
      </c>
      <c r="AC18" s="372">
        <f t="shared" si="0"/>
        <v>29.531385383065569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96855</v>
      </c>
      <c r="E19" s="365">
        <f t="shared" si="2"/>
        <v>60557</v>
      </c>
      <c r="F19" s="366">
        <f t="shared" si="3"/>
        <v>62.523359661349446</v>
      </c>
      <c r="G19" s="365">
        <f t="shared" si="4"/>
        <v>36298</v>
      </c>
      <c r="H19" s="367">
        <f t="shared" si="3"/>
        <v>37.476640338650554</v>
      </c>
      <c r="I19" s="350"/>
      <c r="J19" s="368">
        <v>22541</v>
      </c>
      <c r="K19" s="369">
        <v>23.272933766971246</v>
      </c>
      <c r="L19" s="370">
        <v>9525</v>
      </c>
      <c r="M19" s="371">
        <v>42.256332904485163</v>
      </c>
      <c r="N19" s="370">
        <v>13016</v>
      </c>
      <c r="O19" s="372">
        <v>57.743667095514837</v>
      </c>
      <c r="P19" s="350"/>
      <c r="Q19" s="368">
        <v>18988</v>
      </c>
      <c r="R19" s="369">
        <v>19.6045635227918</v>
      </c>
      <c r="S19" s="370">
        <v>11854</v>
      </c>
      <c r="T19" s="371">
        <v>62.428902464714554</v>
      </c>
      <c r="U19" s="370">
        <v>7134</v>
      </c>
      <c r="V19" s="372">
        <v>37.571097535285439</v>
      </c>
      <c r="W19" s="350"/>
      <c r="X19" s="368">
        <v>55326</v>
      </c>
      <c r="Y19" s="369">
        <v>57.122502710236958</v>
      </c>
      <c r="Z19" s="370">
        <v>39178</v>
      </c>
      <c r="AA19" s="371">
        <v>70.812999313161981</v>
      </c>
      <c r="AB19" s="370">
        <v>16148</v>
      </c>
      <c r="AC19" s="372">
        <f t="shared" si="0"/>
        <v>29.187000686838015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349423</v>
      </c>
      <c r="E20" s="365">
        <f t="shared" si="2"/>
        <v>219719</v>
      </c>
      <c r="F20" s="366">
        <f t="shared" si="3"/>
        <v>62.880520171826127</v>
      </c>
      <c r="G20" s="365">
        <f t="shared" si="4"/>
        <v>129704</v>
      </c>
      <c r="H20" s="367">
        <f t="shared" si="3"/>
        <v>37.119479828173873</v>
      </c>
      <c r="I20" s="350"/>
      <c r="J20" s="368">
        <v>88071</v>
      </c>
      <c r="K20" s="369">
        <v>25.20469459652055</v>
      </c>
      <c r="L20" s="370">
        <v>38688</v>
      </c>
      <c r="M20" s="371">
        <v>43.928194297782468</v>
      </c>
      <c r="N20" s="370">
        <v>49383</v>
      </c>
      <c r="O20" s="372">
        <v>56.071805702217524</v>
      </c>
      <c r="P20" s="350"/>
      <c r="Q20" s="368">
        <v>78282</v>
      </c>
      <c r="R20" s="369">
        <v>22.403219021071884</v>
      </c>
      <c r="S20" s="370">
        <v>49213</v>
      </c>
      <c r="T20" s="371">
        <v>62.866303875731333</v>
      </c>
      <c r="U20" s="370">
        <v>29069</v>
      </c>
      <c r="V20" s="372">
        <v>37.133696124268667</v>
      </c>
      <c r="W20" s="350"/>
      <c r="X20" s="368">
        <v>183070</v>
      </c>
      <c r="Y20" s="369">
        <v>52.392086382407562</v>
      </c>
      <c r="Z20" s="370">
        <v>131818</v>
      </c>
      <c r="AA20" s="371">
        <v>72.004151417490576</v>
      </c>
      <c r="AB20" s="370">
        <v>51252</v>
      </c>
      <c r="AC20" s="372">
        <f t="shared" si="0"/>
        <v>27.995848582509424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200058</v>
      </c>
      <c r="E21" s="365">
        <f t="shared" si="2"/>
        <v>123797</v>
      </c>
      <c r="F21" s="366">
        <f t="shared" si="3"/>
        <v>61.880554639154653</v>
      </c>
      <c r="G21" s="365">
        <f t="shared" si="4"/>
        <v>76261</v>
      </c>
      <c r="H21" s="367">
        <f t="shared" si="3"/>
        <v>38.119445360845354</v>
      </c>
      <c r="I21" s="350"/>
      <c r="J21" s="368">
        <v>53667</v>
      </c>
      <c r="K21" s="369">
        <v>26.825720541043097</v>
      </c>
      <c r="L21" s="370">
        <v>21926</v>
      </c>
      <c r="M21" s="371">
        <v>40.855646859336275</v>
      </c>
      <c r="N21" s="370">
        <v>31741</v>
      </c>
      <c r="O21" s="372">
        <v>59.144353140663718</v>
      </c>
      <c r="P21" s="350"/>
      <c r="Q21" s="368">
        <v>42994</v>
      </c>
      <c r="R21" s="369">
        <v>21.490767677373562</v>
      </c>
      <c r="S21" s="370">
        <v>26538</v>
      </c>
      <c r="T21" s="371">
        <v>61.724891845373776</v>
      </c>
      <c r="U21" s="370">
        <v>16456</v>
      </c>
      <c r="V21" s="372">
        <v>38.275108154626224</v>
      </c>
      <c r="W21" s="350"/>
      <c r="X21" s="368">
        <v>103397</v>
      </c>
      <c r="Y21" s="369">
        <v>51.683511781583334</v>
      </c>
      <c r="Z21" s="370">
        <v>75333</v>
      </c>
      <c r="AA21" s="371">
        <v>72.858013288586704</v>
      </c>
      <c r="AB21" s="370">
        <v>28064</v>
      </c>
      <c r="AC21" s="372">
        <f t="shared" si="0"/>
        <v>27.141986711413292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56967</v>
      </c>
      <c r="E22" s="365">
        <f t="shared" si="2"/>
        <v>36132</v>
      </c>
      <c r="F22" s="366">
        <f t="shared" si="3"/>
        <v>63.426194112380848</v>
      </c>
      <c r="G22" s="365">
        <f t="shared" si="4"/>
        <v>20835</v>
      </c>
      <c r="H22" s="367">
        <f t="shared" si="3"/>
        <v>36.573805887619152</v>
      </c>
      <c r="I22" s="350"/>
      <c r="J22" s="368">
        <v>13297</v>
      </c>
      <c r="K22" s="369">
        <v>23.341583723910333</v>
      </c>
      <c r="L22" s="370">
        <v>5852</v>
      </c>
      <c r="M22" s="371">
        <v>44.009927051214561</v>
      </c>
      <c r="N22" s="370">
        <v>7445</v>
      </c>
      <c r="O22" s="372">
        <v>55.990072948785439</v>
      </c>
      <c r="P22" s="350"/>
      <c r="Q22" s="368">
        <v>12181</v>
      </c>
      <c r="R22" s="369">
        <v>21.38255481243527</v>
      </c>
      <c r="S22" s="370">
        <v>7696</v>
      </c>
      <c r="T22" s="371">
        <v>63.180362860192105</v>
      </c>
      <c r="U22" s="370">
        <v>4485</v>
      </c>
      <c r="V22" s="372">
        <v>36.819637139807895</v>
      </c>
      <c r="W22" s="350"/>
      <c r="X22" s="368">
        <v>31489</v>
      </c>
      <c r="Y22" s="369">
        <v>55.275861463654394</v>
      </c>
      <c r="Z22" s="370">
        <v>22584</v>
      </c>
      <c r="AA22" s="371">
        <v>71.720283273524089</v>
      </c>
      <c r="AB22" s="370">
        <v>8905</v>
      </c>
      <c r="AC22" s="372">
        <f t="shared" si="0"/>
        <v>28.279716726475911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85120</v>
      </c>
      <c r="E23" s="365">
        <f t="shared" si="2"/>
        <v>52728</v>
      </c>
      <c r="F23" s="366">
        <f t="shared" si="3"/>
        <v>61.945488721804509</v>
      </c>
      <c r="G23" s="365">
        <f t="shared" si="4"/>
        <v>32392</v>
      </c>
      <c r="H23" s="367">
        <f t="shared" si="3"/>
        <v>38.054511278195491</v>
      </c>
      <c r="I23" s="350"/>
      <c r="J23" s="368">
        <v>25066</v>
      </c>
      <c r="K23" s="369">
        <v>29.447838345864664</v>
      </c>
      <c r="L23" s="370">
        <v>9818</v>
      </c>
      <c r="M23" s="371">
        <v>39.168594909439079</v>
      </c>
      <c r="N23" s="370">
        <v>15248</v>
      </c>
      <c r="O23" s="372">
        <v>60.831405090560921</v>
      </c>
      <c r="P23" s="350"/>
      <c r="Q23" s="368">
        <v>14928</v>
      </c>
      <c r="R23" s="369">
        <v>17.537593984962406</v>
      </c>
      <c r="S23" s="370">
        <v>8710</v>
      </c>
      <c r="T23" s="371">
        <v>58.346730975348336</v>
      </c>
      <c r="U23" s="370">
        <v>6218</v>
      </c>
      <c r="V23" s="372">
        <v>41.653269024651664</v>
      </c>
      <c r="W23" s="350"/>
      <c r="X23" s="368">
        <v>45126</v>
      </c>
      <c r="Y23" s="369">
        <v>53.014567669172926</v>
      </c>
      <c r="Z23" s="370">
        <v>34200</v>
      </c>
      <c r="AA23" s="371">
        <v>75.787794176306349</v>
      </c>
      <c r="AB23" s="370">
        <v>10926</v>
      </c>
      <c r="AC23" s="372">
        <f t="shared" si="0"/>
        <v>24.212205823693658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257527</v>
      </c>
      <c r="E24" s="365">
        <f t="shared" si="2"/>
        <v>169374</v>
      </c>
      <c r="F24" s="366">
        <f t="shared" si="3"/>
        <v>65.769414469162456</v>
      </c>
      <c r="G24" s="365">
        <f t="shared" si="4"/>
        <v>88153</v>
      </c>
      <c r="H24" s="367">
        <f t="shared" si="3"/>
        <v>34.230585530837544</v>
      </c>
      <c r="I24" s="350"/>
      <c r="J24" s="368">
        <v>60392</v>
      </c>
      <c r="K24" s="369">
        <v>23.450744970430286</v>
      </c>
      <c r="L24" s="370">
        <v>28239</v>
      </c>
      <c r="M24" s="371">
        <v>46.759504570141743</v>
      </c>
      <c r="N24" s="370">
        <v>32153</v>
      </c>
      <c r="O24" s="372">
        <v>53.240495429858257</v>
      </c>
      <c r="P24" s="350"/>
      <c r="Q24" s="368">
        <v>50167</v>
      </c>
      <c r="R24" s="369">
        <v>19.48028750383455</v>
      </c>
      <c r="S24" s="370">
        <v>32869</v>
      </c>
      <c r="T24" s="371">
        <v>65.519165985608069</v>
      </c>
      <c r="U24" s="370">
        <v>17298</v>
      </c>
      <c r="V24" s="372">
        <v>34.480834014391931</v>
      </c>
      <c r="W24" s="350"/>
      <c r="X24" s="368">
        <v>146968</v>
      </c>
      <c r="Y24" s="369">
        <v>57.068967525735168</v>
      </c>
      <c r="Z24" s="370">
        <v>108266</v>
      </c>
      <c r="AA24" s="371">
        <v>73.666376354036259</v>
      </c>
      <c r="AB24" s="370">
        <v>38702</v>
      </c>
      <c r="AC24" s="372">
        <f t="shared" si="0"/>
        <v>26.333623645963751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59207</v>
      </c>
      <c r="E25" s="365">
        <f t="shared" si="2"/>
        <v>34189</v>
      </c>
      <c r="F25" s="366">
        <f t="shared" si="3"/>
        <v>57.744861249514415</v>
      </c>
      <c r="G25" s="365">
        <f t="shared" si="4"/>
        <v>25018</v>
      </c>
      <c r="H25" s="367">
        <f t="shared" si="3"/>
        <v>42.255138750485585</v>
      </c>
      <c r="I25" s="350"/>
      <c r="J25" s="368">
        <v>20845</v>
      </c>
      <c r="K25" s="369">
        <v>35.206985660479333</v>
      </c>
      <c r="L25" s="370">
        <v>7948</v>
      </c>
      <c r="M25" s="371">
        <v>38.129047733269367</v>
      </c>
      <c r="N25" s="370">
        <v>12897</v>
      </c>
      <c r="O25" s="372">
        <v>61.870952266730626</v>
      </c>
      <c r="P25" s="350"/>
      <c r="Q25" s="368">
        <v>13274</v>
      </c>
      <c r="R25" s="369">
        <v>22.419646325603392</v>
      </c>
      <c r="S25" s="370">
        <v>8316</v>
      </c>
      <c r="T25" s="371">
        <v>62.648787102606597</v>
      </c>
      <c r="U25" s="370">
        <v>4958</v>
      </c>
      <c r="V25" s="372">
        <v>37.351212897393395</v>
      </c>
      <c r="W25" s="350"/>
      <c r="X25" s="368">
        <v>25088</v>
      </c>
      <c r="Y25" s="369">
        <v>42.373368013917272</v>
      </c>
      <c r="Z25" s="370">
        <v>17925</v>
      </c>
      <c r="AA25" s="371">
        <v>71.448501275510196</v>
      </c>
      <c r="AB25" s="370">
        <v>7163</v>
      </c>
      <c r="AC25" s="372">
        <f t="shared" si="0"/>
        <v>28.551498724489793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21123</v>
      </c>
      <c r="E26" s="380">
        <f t="shared" si="2"/>
        <v>13228</v>
      </c>
      <c r="F26" s="381">
        <f t="shared" si="3"/>
        <v>62.62368034843535</v>
      </c>
      <c r="G26" s="380">
        <f t="shared" si="4"/>
        <v>7895</v>
      </c>
      <c r="H26" s="367">
        <f t="shared" si="3"/>
        <v>37.376319651564643</v>
      </c>
      <c r="I26" s="350"/>
      <c r="J26" s="377">
        <v>5117</v>
      </c>
      <c r="K26" s="378">
        <v>24.224778677271221</v>
      </c>
      <c r="L26" s="375">
        <v>2246</v>
      </c>
      <c r="M26" s="376">
        <v>43.892905999609141</v>
      </c>
      <c r="N26" s="375">
        <v>2871</v>
      </c>
      <c r="O26" s="372">
        <v>56.107094000390859</v>
      </c>
      <c r="P26" s="350"/>
      <c r="Q26" s="377">
        <v>3869</v>
      </c>
      <c r="R26" s="378">
        <v>18.316527008474175</v>
      </c>
      <c r="S26" s="375">
        <v>2144</v>
      </c>
      <c r="T26" s="376">
        <v>55.414835874903076</v>
      </c>
      <c r="U26" s="375">
        <v>1725</v>
      </c>
      <c r="V26" s="372">
        <v>44.585164125096924</v>
      </c>
      <c r="W26" s="350"/>
      <c r="X26" s="377">
        <v>12137</v>
      </c>
      <c r="Y26" s="378">
        <v>57.4586943142546</v>
      </c>
      <c r="Z26" s="375">
        <v>8838</v>
      </c>
      <c r="AA26" s="376">
        <v>72.818653703551135</v>
      </c>
      <c r="AB26" s="375">
        <v>3299</v>
      </c>
      <c r="AC26" s="372">
        <f t="shared" si="0"/>
        <v>27.181346296448876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117475</v>
      </c>
      <c r="E27" s="380">
        <f t="shared" si="2"/>
        <v>71162</v>
      </c>
      <c r="F27" s="381">
        <f t="shared" si="3"/>
        <v>60.576292828261337</v>
      </c>
      <c r="G27" s="380">
        <f t="shared" si="4"/>
        <v>46313</v>
      </c>
      <c r="H27" s="367">
        <f t="shared" si="3"/>
        <v>39.42370717173867</v>
      </c>
      <c r="I27" s="350"/>
      <c r="J27" s="377">
        <v>30841</v>
      </c>
      <c r="K27" s="378">
        <v>26.253245371355611</v>
      </c>
      <c r="L27" s="375">
        <v>12675</v>
      </c>
      <c r="M27" s="376">
        <v>41.097889173502807</v>
      </c>
      <c r="N27" s="375">
        <v>18166</v>
      </c>
      <c r="O27" s="372">
        <v>58.9021108264972</v>
      </c>
      <c r="P27" s="350"/>
      <c r="Q27" s="377">
        <v>23692</v>
      </c>
      <c r="R27" s="378">
        <v>20.167695254309429</v>
      </c>
      <c r="S27" s="375">
        <v>13507</v>
      </c>
      <c r="T27" s="376">
        <v>57.010805335134215</v>
      </c>
      <c r="U27" s="375">
        <v>10185</v>
      </c>
      <c r="V27" s="372">
        <v>42.989194664865778</v>
      </c>
      <c r="W27" s="350"/>
      <c r="X27" s="377">
        <v>62942</v>
      </c>
      <c r="Y27" s="378">
        <v>53.579059374334967</v>
      </c>
      <c r="Z27" s="375">
        <v>44980</v>
      </c>
      <c r="AA27" s="376">
        <v>71.462616376981984</v>
      </c>
      <c r="AB27" s="375">
        <v>17962</v>
      </c>
      <c r="AC27" s="372">
        <f t="shared" si="0"/>
        <v>28.537383623018016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14750</v>
      </c>
      <c r="E28" s="380">
        <f t="shared" si="2"/>
        <v>9149</v>
      </c>
      <c r="F28" s="381">
        <f t="shared" si="3"/>
        <v>62.027118644067791</v>
      </c>
      <c r="G28" s="380">
        <f t="shared" si="4"/>
        <v>5601</v>
      </c>
      <c r="H28" s="382">
        <f t="shared" si="3"/>
        <v>37.972881355932202</v>
      </c>
      <c r="I28" s="350"/>
      <c r="J28" s="377">
        <v>3403</v>
      </c>
      <c r="K28" s="378">
        <v>23.071186440677966</v>
      </c>
      <c r="L28" s="375">
        <v>1407</v>
      </c>
      <c r="M28" s="376">
        <v>41.345871290038197</v>
      </c>
      <c r="N28" s="375">
        <v>1996</v>
      </c>
      <c r="O28" s="383">
        <v>58.654128709961796</v>
      </c>
      <c r="P28" s="350"/>
      <c r="Q28" s="377">
        <v>2780</v>
      </c>
      <c r="R28" s="378">
        <v>18.847457627118644</v>
      </c>
      <c r="S28" s="375">
        <v>1631</v>
      </c>
      <c r="T28" s="376">
        <v>58.669064748201436</v>
      </c>
      <c r="U28" s="375">
        <v>1149</v>
      </c>
      <c r="V28" s="383">
        <v>41.330935251798564</v>
      </c>
      <c r="W28" s="350"/>
      <c r="X28" s="377">
        <v>8567</v>
      </c>
      <c r="Y28" s="378">
        <v>58.081355932203394</v>
      </c>
      <c r="Z28" s="375">
        <v>6111</v>
      </c>
      <c r="AA28" s="376">
        <v>71.331854791642343</v>
      </c>
      <c r="AB28" s="375">
        <v>2456</v>
      </c>
      <c r="AC28" s="383">
        <f t="shared" si="0"/>
        <v>28.668145208357654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5377</v>
      </c>
      <c r="E29" s="386">
        <f t="shared" si="2"/>
        <v>2975</v>
      </c>
      <c r="F29" s="387">
        <f t="shared" si="3"/>
        <v>55.328249953505669</v>
      </c>
      <c r="G29" s="386">
        <f t="shared" si="4"/>
        <v>2402</v>
      </c>
      <c r="H29" s="388">
        <f t="shared" si="3"/>
        <v>44.671750046494331</v>
      </c>
      <c r="I29" s="350"/>
      <c r="J29" s="389">
        <v>2882</v>
      </c>
      <c r="K29" s="390">
        <v>53.598660963362462</v>
      </c>
      <c r="L29" s="391">
        <v>1127</v>
      </c>
      <c r="M29" s="392">
        <v>39.104788341429561</v>
      </c>
      <c r="N29" s="391">
        <v>1755</v>
      </c>
      <c r="O29" s="393">
        <v>60.895211658570439</v>
      </c>
      <c r="P29" s="350"/>
      <c r="Q29" s="389">
        <v>965</v>
      </c>
      <c r="R29" s="390">
        <v>17.946810489120328</v>
      </c>
      <c r="S29" s="391">
        <v>675</v>
      </c>
      <c r="T29" s="392">
        <v>69.948186528497416</v>
      </c>
      <c r="U29" s="391">
        <v>290</v>
      </c>
      <c r="V29" s="393">
        <v>30.051813471502591</v>
      </c>
      <c r="W29" s="350"/>
      <c r="X29" s="389">
        <v>1530</v>
      </c>
      <c r="Y29" s="390">
        <v>28.454528547517207</v>
      </c>
      <c r="Z29" s="391">
        <v>1173</v>
      </c>
      <c r="AA29" s="392">
        <v>76.666666666666671</v>
      </c>
      <c r="AB29" s="391">
        <v>357</v>
      </c>
      <c r="AC29" s="393">
        <f t="shared" si="0"/>
        <v>23.333333333333332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2026085</v>
      </c>
      <c r="E31" s="1234">
        <f>L31+S31+Z31</f>
        <v>1267255</v>
      </c>
      <c r="F31" s="1235">
        <f>E31/$D31*100</f>
        <v>62.546981000303539</v>
      </c>
      <c r="G31" s="1234">
        <f>N31+U31+AB31</f>
        <v>758830</v>
      </c>
      <c r="H31" s="1236">
        <f>G31/$D31*100</f>
        <v>37.453018999696461</v>
      </c>
      <c r="I31" s="320"/>
      <c r="J31" s="1237">
        <f>SUM(J12:J29)</f>
        <v>531550</v>
      </c>
      <c r="K31" s="1238">
        <f>J31/$D31*100</f>
        <v>26.235325763726596</v>
      </c>
      <c r="L31" s="1234">
        <f>SUM(L12:L29)</f>
        <v>225812</v>
      </c>
      <c r="M31" s="1235">
        <f>L31/$J31*100</f>
        <v>42.481798513780454</v>
      </c>
      <c r="N31" s="1234">
        <f>SUM(N12:N29)</f>
        <v>305738</v>
      </c>
      <c r="O31" s="1239">
        <f>N31/$J31*100</f>
        <v>57.518201486219546</v>
      </c>
      <c r="P31" s="320"/>
      <c r="Q31" s="1237">
        <f>SUM(Q12:Q29)</f>
        <v>427651</v>
      </c>
      <c r="R31" s="1238">
        <f>Q31/$D31*100</f>
        <v>21.107258579970729</v>
      </c>
      <c r="S31" s="1234">
        <f>SUM(S12:S29)</f>
        <v>267635</v>
      </c>
      <c r="T31" s="1235">
        <f>S31/$Q31*100</f>
        <v>62.58257317298451</v>
      </c>
      <c r="U31" s="1234">
        <f>SUM(U12:U29)</f>
        <v>160016</v>
      </c>
      <c r="V31" s="1239">
        <f>U31/$Q31*100</f>
        <v>37.41742682701549</v>
      </c>
      <c r="W31" s="320"/>
      <c r="X31" s="1237">
        <f>SUM(X12:X29)</f>
        <v>1066884</v>
      </c>
      <c r="Y31" s="1238">
        <f>X31/$D31*100</f>
        <v>52.657415656302675</v>
      </c>
      <c r="Z31" s="1234">
        <f>SUM(Z12:Z29)</f>
        <v>773808</v>
      </c>
      <c r="AA31" s="1235">
        <f>Z31/$X31*100</f>
        <v>72.529722069128411</v>
      </c>
      <c r="AB31" s="1234">
        <f>SUM(AB12:AB29)</f>
        <v>293076</v>
      </c>
      <c r="AC31" s="1239">
        <f>AB31/$X31*100</f>
        <v>27.470277930871585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27"/>
      <c r="C34" s="1427"/>
      <c r="D34" s="1427"/>
      <c r="E34" s="1427"/>
      <c r="F34" s="1427"/>
      <c r="G34" s="1427"/>
      <c r="H34" s="1427"/>
      <c r="I34" s="1427"/>
      <c r="J34" s="1427"/>
      <c r="K34" s="1427"/>
      <c r="L34" s="1427"/>
      <c r="M34" s="1427"/>
      <c r="N34" s="1427"/>
      <c r="O34" s="1427"/>
    </row>
    <row r="35" spans="2:15" s="396" customFormat="1" ht="29.25" customHeight="1" x14ac:dyDescent="0.25">
      <c r="B35" s="1427"/>
      <c r="C35" s="1427"/>
      <c r="D35" s="1427"/>
      <c r="E35" s="1427"/>
      <c r="F35" s="1427"/>
      <c r="G35" s="1427"/>
      <c r="H35" s="1427"/>
      <c r="I35" s="1427"/>
      <c r="J35" s="1427"/>
      <c r="K35" s="1427"/>
      <c r="L35" s="1427"/>
      <c r="M35" s="1427"/>
    </row>
    <row r="36" spans="2:15" s="396" customFormat="1" ht="4.5" customHeight="1" x14ac:dyDescent="0.25">
      <c r="B36" s="1426"/>
      <c r="C36" s="1426"/>
      <c r="D36" s="1426"/>
      <c r="E36" s="1330"/>
      <c r="F36" s="1330"/>
      <c r="G36" s="1330"/>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404</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225</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226</v>
      </c>
      <c r="K8" s="1406"/>
      <c r="L8" s="1406"/>
      <c r="M8" s="1406"/>
      <c r="N8" s="1406"/>
      <c r="O8" s="1407"/>
      <c r="P8" s="317"/>
      <c r="Q8" s="1405" t="s">
        <v>227</v>
      </c>
      <c r="R8" s="1406"/>
      <c r="S8" s="1406"/>
      <c r="T8" s="1406"/>
      <c r="U8" s="1406"/>
      <c r="V8" s="1407"/>
      <c r="W8" s="317"/>
      <c r="X8" s="1405" t="s">
        <v>228</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220</v>
      </c>
      <c r="L9" s="1384" t="s">
        <v>24</v>
      </c>
      <c r="M9" s="1385"/>
      <c r="N9" s="1386" t="s">
        <v>23</v>
      </c>
      <c r="O9" s="1387"/>
      <c r="P9" s="317"/>
      <c r="Q9" s="1388" t="s">
        <v>9</v>
      </c>
      <c r="R9" s="1382" t="s">
        <v>220</v>
      </c>
      <c r="S9" s="1384" t="s">
        <v>24</v>
      </c>
      <c r="T9" s="1385"/>
      <c r="U9" s="1386" t="s">
        <v>23</v>
      </c>
      <c r="V9" s="1387"/>
      <c r="W9" s="317"/>
      <c r="X9" s="1388" t="s">
        <v>9</v>
      </c>
      <c r="Y9" s="1382" t="s">
        <v>220</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220</v>
      </c>
      <c r="G10" s="406" t="s">
        <v>9</v>
      </c>
      <c r="H10" s="886" t="s">
        <v>220</v>
      </c>
      <c r="I10" s="346"/>
      <c r="J10" s="1389"/>
      <c r="K10" s="1383"/>
      <c r="L10" s="404" t="s">
        <v>9</v>
      </c>
      <c r="M10" s="403" t="s">
        <v>221</v>
      </c>
      <c r="N10" s="407" t="s">
        <v>9</v>
      </c>
      <c r="O10" s="402" t="s">
        <v>221</v>
      </c>
      <c r="P10" s="347"/>
      <c r="Q10" s="1389"/>
      <c r="R10" s="1383"/>
      <c r="S10" s="404" t="s">
        <v>9</v>
      </c>
      <c r="T10" s="403" t="s">
        <v>221</v>
      </c>
      <c r="U10" s="407" t="s">
        <v>9</v>
      </c>
      <c r="V10" s="402" t="s">
        <v>221</v>
      </c>
      <c r="W10" s="347"/>
      <c r="X10" s="1389"/>
      <c r="Y10" s="1383"/>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76848</v>
      </c>
      <c r="E12" s="352">
        <f>L12+S12+Z12</f>
        <v>45329</v>
      </c>
      <c r="F12" s="353">
        <f>E12/$D12*100</f>
        <v>58.985269623152192</v>
      </c>
      <c r="G12" s="352">
        <f>N12+U12+AB12</f>
        <v>31519</v>
      </c>
      <c r="H12" s="354">
        <f>G12/$D12*100</f>
        <v>41.014730376847801</v>
      </c>
      <c r="I12" s="350"/>
      <c r="J12" s="355">
        <f>L12+N12</f>
        <v>28809</v>
      </c>
      <c r="K12" s="356">
        <f>J12/$D12*100</f>
        <v>37.488288569643977</v>
      </c>
      <c r="L12" s="357">
        <v>11255</v>
      </c>
      <c r="M12" s="353">
        <v>39.067652469714325</v>
      </c>
      <c r="N12" s="357">
        <v>17554</v>
      </c>
      <c r="O12" s="358">
        <v>60.932347530285682</v>
      </c>
      <c r="P12" s="350"/>
      <c r="Q12" s="355">
        <v>13170</v>
      </c>
      <c r="R12" s="356">
        <v>17.137726420986883</v>
      </c>
      <c r="S12" s="357">
        <v>7524</v>
      </c>
      <c r="T12" s="353">
        <v>57.129840546697039</v>
      </c>
      <c r="U12" s="357">
        <v>5646</v>
      </c>
      <c r="V12" s="358">
        <v>42.870159453302961</v>
      </c>
      <c r="W12" s="350"/>
      <c r="X12" s="355">
        <v>34869</v>
      </c>
      <c r="Y12" s="356">
        <v>45.373985009369143</v>
      </c>
      <c r="Z12" s="357">
        <v>26550</v>
      </c>
      <c r="AA12" s="353">
        <v>76.142131979695421</v>
      </c>
      <c r="AB12" s="357">
        <v>8319</v>
      </c>
      <c r="AC12" s="358">
        <f t="shared" ref="AC12:AC29" si="0">AB12/$X12*100</f>
        <v>23.857868020304569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13231</v>
      </c>
      <c r="E13" s="365">
        <f t="shared" ref="E13:E29" si="2">L13+S13+Z13</f>
        <v>8800</v>
      </c>
      <c r="F13" s="366">
        <f t="shared" ref="F13:H29" si="3">E13/$D13*100</f>
        <v>66.510467840677194</v>
      </c>
      <c r="G13" s="365">
        <f t="shared" ref="G13:G29" si="4">N13+U13+AB13</f>
        <v>4431</v>
      </c>
      <c r="H13" s="367">
        <f t="shared" si="3"/>
        <v>33.489532159322806</v>
      </c>
      <c r="I13" s="350"/>
      <c r="J13" s="368">
        <f t="shared" ref="J13:J29" si="5">L13+N13</f>
        <v>2403</v>
      </c>
      <c r="K13" s="369">
        <f t="shared" ref="K13:K29" si="6">J13/$D13*100</f>
        <v>18.161892525130376</v>
      </c>
      <c r="L13" s="370">
        <v>979</v>
      </c>
      <c r="M13" s="371">
        <v>40.74074074074074</v>
      </c>
      <c r="N13" s="370">
        <v>1424</v>
      </c>
      <c r="O13" s="372">
        <v>59.259259259259252</v>
      </c>
      <c r="P13" s="350"/>
      <c r="Q13" s="368">
        <v>2006</v>
      </c>
      <c r="R13" s="369">
        <v>15.161363464590735</v>
      </c>
      <c r="S13" s="370">
        <v>1166</v>
      </c>
      <c r="T13" s="371">
        <v>58.125623130608176</v>
      </c>
      <c r="U13" s="370">
        <v>840</v>
      </c>
      <c r="V13" s="372">
        <v>41.874376869391824</v>
      </c>
      <c r="W13" s="350"/>
      <c r="X13" s="368">
        <v>8822</v>
      </c>
      <c r="Y13" s="369">
        <v>66.676744010278881</v>
      </c>
      <c r="Z13" s="370">
        <v>6655</v>
      </c>
      <c r="AA13" s="371">
        <v>75.436408977556113</v>
      </c>
      <c r="AB13" s="370">
        <v>2167</v>
      </c>
      <c r="AC13" s="372">
        <f t="shared" si="0"/>
        <v>24.563591022443891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7943</v>
      </c>
      <c r="E14" s="365">
        <f t="shared" si="2"/>
        <v>5312</v>
      </c>
      <c r="F14" s="366">
        <f t="shared" si="3"/>
        <v>66.876495027067861</v>
      </c>
      <c r="G14" s="365">
        <f t="shared" si="4"/>
        <v>2631</v>
      </c>
      <c r="H14" s="367">
        <f t="shared" si="3"/>
        <v>33.123504972932146</v>
      </c>
      <c r="I14" s="350"/>
      <c r="J14" s="368">
        <f t="shared" si="5"/>
        <v>1837</v>
      </c>
      <c r="K14" s="369">
        <f t="shared" si="6"/>
        <v>23.127281883419361</v>
      </c>
      <c r="L14" s="370">
        <v>746</v>
      </c>
      <c r="M14" s="371">
        <v>40.609689711486119</v>
      </c>
      <c r="N14" s="370">
        <v>1091</v>
      </c>
      <c r="O14" s="372">
        <v>59.390310288513881</v>
      </c>
      <c r="P14" s="350"/>
      <c r="Q14" s="368">
        <v>1444</v>
      </c>
      <c r="R14" s="369">
        <v>18.179529145159261</v>
      </c>
      <c r="S14" s="370">
        <v>854</v>
      </c>
      <c r="T14" s="371">
        <v>59.141274238227147</v>
      </c>
      <c r="U14" s="370">
        <v>590</v>
      </c>
      <c r="V14" s="372">
        <v>40.858725761772853</v>
      </c>
      <c r="W14" s="350"/>
      <c r="X14" s="368">
        <v>4662</v>
      </c>
      <c r="Y14" s="369">
        <v>58.693188971421371</v>
      </c>
      <c r="Z14" s="370">
        <v>3712</v>
      </c>
      <c r="AA14" s="371">
        <v>79.622479622479631</v>
      </c>
      <c r="AB14" s="370">
        <v>950</v>
      </c>
      <c r="AC14" s="372">
        <f t="shared" si="0"/>
        <v>20.377520377520376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8607</v>
      </c>
      <c r="E15" s="365">
        <f t="shared" si="2"/>
        <v>5446</v>
      </c>
      <c r="F15" s="366">
        <f t="shared" si="3"/>
        <v>63.274079237829675</v>
      </c>
      <c r="G15" s="365">
        <f t="shared" si="4"/>
        <v>3161</v>
      </c>
      <c r="H15" s="367">
        <f t="shared" si="3"/>
        <v>36.725920762170325</v>
      </c>
      <c r="I15" s="350"/>
      <c r="J15" s="368">
        <f t="shared" si="5"/>
        <v>2013</v>
      </c>
      <c r="K15" s="369">
        <f t="shared" si="6"/>
        <v>23.387940048797489</v>
      </c>
      <c r="L15" s="370">
        <v>776</v>
      </c>
      <c r="M15" s="371">
        <v>38.549428713363135</v>
      </c>
      <c r="N15" s="370">
        <v>1237</v>
      </c>
      <c r="O15" s="372">
        <v>61.450571286636858</v>
      </c>
      <c r="P15" s="350"/>
      <c r="Q15" s="368">
        <v>1534</v>
      </c>
      <c r="R15" s="369">
        <v>17.822702451492972</v>
      </c>
      <c r="S15" s="370">
        <v>885</v>
      </c>
      <c r="T15" s="371">
        <v>57.692307692307686</v>
      </c>
      <c r="U15" s="370">
        <v>649</v>
      </c>
      <c r="V15" s="372">
        <v>42.307692307692307</v>
      </c>
      <c r="W15" s="350"/>
      <c r="X15" s="368">
        <v>5060</v>
      </c>
      <c r="Y15" s="369">
        <v>58.789357499709539</v>
      </c>
      <c r="Z15" s="370">
        <v>3785</v>
      </c>
      <c r="AA15" s="371">
        <v>74.802371541501984</v>
      </c>
      <c r="AB15" s="370">
        <v>1275</v>
      </c>
      <c r="AC15" s="372">
        <f t="shared" si="0"/>
        <v>25.197628458498023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17145</v>
      </c>
      <c r="E16" s="365">
        <f t="shared" si="2"/>
        <v>10356</v>
      </c>
      <c r="F16" s="366">
        <f t="shared" si="3"/>
        <v>60.40244969378827</v>
      </c>
      <c r="G16" s="365">
        <f t="shared" si="4"/>
        <v>6789</v>
      </c>
      <c r="H16" s="367">
        <f t="shared" si="3"/>
        <v>39.59755030621173</v>
      </c>
      <c r="I16" s="350"/>
      <c r="J16" s="368">
        <f t="shared" si="5"/>
        <v>5793</v>
      </c>
      <c r="K16" s="369">
        <f t="shared" si="6"/>
        <v>33.788276465441818</v>
      </c>
      <c r="L16" s="370">
        <v>2342</v>
      </c>
      <c r="M16" s="371">
        <v>40.428102882789574</v>
      </c>
      <c r="N16" s="370">
        <v>3451</v>
      </c>
      <c r="O16" s="372">
        <v>59.571897117210426</v>
      </c>
      <c r="P16" s="350"/>
      <c r="Q16" s="368">
        <v>3098</v>
      </c>
      <c r="R16" s="369">
        <v>18.069407990667834</v>
      </c>
      <c r="S16" s="370">
        <v>1759</v>
      </c>
      <c r="T16" s="371">
        <v>56.778566817301488</v>
      </c>
      <c r="U16" s="370">
        <v>1339</v>
      </c>
      <c r="V16" s="372">
        <v>43.221433182698519</v>
      </c>
      <c r="W16" s="350"/>
      <c r="X16" s="368">
        <v>8254</v>
      </c>
      <c r="Y16" s="369">
        <v>48.142315543890348</v>
      </c>
      <c r="Z16" s="370">
        <v>6255</v>
      </c>
      <c r="AA16" s="371">
        <v>75.781439302156528</v>
      </c>
      <c r="AB16" s="370">
        <v>1999</v>
      </c>
      <c r="AC16" s="372">
        <f t="shared" si="0"/>
        <v>24.218560697843468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5392</v>
      </c>
      <c r="E17" s="375">
        <f t="shared" si="2"/>
        <v>3459</v>
      </c>
      <c r="F17" s="376">
        <f t="shared" si="3"/>
        <v>64.150593471810097</v>
      </c>
      <c r="G17" s="375">
        <f t="shared" si="4"/>
        <v>1933</v>
      </c>
      <c r="H17" s="367">
        <f t="shared" si="3"/>
        <v>35.84940652818991</v>
      </c>
      <c r="I17" s="350"/>
      <c r="J17" s="377">
        <f t="shared" si="5"/>
        <v>1325</v>
      </c>
      <c r="K17" s="378">
        <f t="shared" si="6"/>
        <v>24.573442136498517</v>
      </c>
      <c r="L17" s="375">
        <v>535</v>
      </c>
      <c r="M17" s="376">
        <v>40.377358490566039</v>
      </c>
      <c r="N17" s="375">
        <v>790</v>
      </c>
      <c r="O17" s="372">
        <v>59.622641509433961</v>
      </c>
      <c r="P17" s="350"/>
      <c r="Q17" s="377">
        <v>1013</v>
      </c>
      <c r="R17" s="378">
        <v>18.787091988130562</v>
      </c>
      <c r="S17" s="375">
        <v>564</v>
      </c>
      <c r="T17" s="376">
        <v>55.676209279368216</v>
      </c>
      <c r="U17" s="375">
        <v>449</v>
      </c>
      <c r="V17" s="372">
        <v>44.323790720631791</v>
      </c>
      <c r="W17" s="350"/>
      <c r="X17" s="377">
        <v>3054</v>
      </c>
      <c r="Y17" s="378">
        <v>56.639465875370917</v>
      </c>
      <c r="Z17" s="375">
        <v>2360</v>
      </c>
      <c r="AA17" s="376">
        <v>77.275703994760974</v>
      </c>
      <c r="AB17" s="375">
        <v>694</v>
      </c>
      <c r="AC17" s="372">
        <f t="shared" si="0"/>
        <v>22.724296005239029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35112</v>
      </c>
      <c r="E18" s="365">
        <f t="shared" si="2"/>
        <v>22975</v>
      </c>
      <c r="F18" s="366">
        <f t="shared" si="3"/>
        <v>65.433470038733205</v>
      </c>
      <c r="G18" s="365">
        <f t="shared" si="4"/>
        <v>12137</v>
      </c>
      <c r="H18" s="367">
        <f t="shared" si="3"/>
        <v>34.566529961266802</v>
      </c>
      <c r="I18" s="350"/>
      <c r="J18" s="368">
        <f t="shared" si="5"/>
        <v>6805</v>
      </c>
      <c r="K18" s="369">
        <f t="shared" si="6"/>
        <v>19.380838459785828</v>
      </c>
      <c r="L18" s="370">
        <v>2813</v>
      </c>
      <c r="M18" s="371">
        <v>41.337252020573104</v>
      </c>
      <c r="N18" s="370">
        <v>3992</v>
      </c>
      <c r="O18" s="372">
        <v>58.662747979426889</v>
      </c>
      <c r="P18" s="350"/>
      <c r="Q18" s="368">
        <v>5144</v>
      </c>
      <c r="R18" s="369">
        <v>14.650262018683073</v>
      </c>
      <c r="S18" s="370">
        <v>2876</v>
      </c>
      <c r="T18" s="371">
        <v>55.909797822706068</v>
      </c>
      <c r="U18" s="370">
        <v>2268</v>
      </c>
      <c r="V18" s="372">
        <v>44.090202177293932</v>
      </c>
      <c r="W18" s="350"/>
      <c r="X18" s="368">
        <v>23163</v>
      </c>
      <c r="Y18" s="369">
        <v>65.9688995215311</v>
      </c>
      <c r="Z18" s="370">
        <v>17286</v>
      </c>
      <c r="AA18" s="371">
        <v>74.627638906877351</v>
      </c>
      <c r="AB18" s="370">
        <v>5877</v>
      </c>
      <c r="AC18" s="372">
        <f t="shared" si="0"/>
        <v>25.372361093122652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23726</v>
      </c>
      <c r="E19" s="365">
        <f t="shared" si="2"/>
        <v>15132</v>
      </c>
      <c r="F19" s="366">
        <f t="shared" si="3"/>
        <v>63.778133692995034</v>
      </c>
      <c r="G19" s="365">
        <f t="shared" si="4"/>
        <v>8594</v>
      </c>
      <c r="H19" s="367">
        <f t="shared" si="3"/>
        <v>36.221866307004973</v>
      </c>
      <c r="I19" s="350"/>
      <c r="J19" s="368">
        <f t="shared" si="5"/>
        <v>5470</v>
      </c>
      <c r="K19" s="369">
        <f t="shared" si="6"/>
        <v>23.054876506785803</v>
      </c>
      <c r="L19" s="370">
        <v>2139</v>
      </c>
      <c r="M19" s="371">
        <v>39.104204753199269</v>
      </c>
      <c r="N19" s="370">
        <v>3331</v>
      </c>
      <c r="O19" s="372">
        <v>60.895795246800731</v>
      </c>
      <c r="P19" s="350"/>
      <c r="Q19" s="368">
        <v>3387</v>
      </c>
      <c r="R19" s="369">
        <v>14.275478378150552</v>
      </c>
      <c r="S19" s="370">
        <v>2007</v>
      </c>
      <c r="T19" s="371">
        <v>59.255978742249781</v>
      </c>
      <c r="U19" s="370">
        <v>1380</v>
      </c>
      <c r="V19" s="372">
        <v>40.744021257750227</v>
      </c>
      <c r="W19" s="350"/>
      <c r="X19" s="368">
        <v>14869</v>
      </c>
      <c r="Y19" s="369">
        <v>62.669645115063645</v>
      </c>
      <c r="Z19" s="370">
        <v>10986</v>
      </c>
      <c r="AA19" s="371">
        <v>73.885264644562511</v>
      </c>
      <c r="AB19" s="370">
        <v>3883</v>
      </c>
      <c r="AC19" s="372">
        <f t="shared" si="0"/>
        <v>26.114735355437485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49592</v>
      </c>
      <c r="E20" s="365">
        <f t="shared" si="2"/>
        <v>31232</v>
      </c>
      <c r="F20" s="366">
        <f t="shared" si="3"/>
        <v>62.977899661235682</v>
      </c>
      <c r="G20" s="365">
        <f t="shared" si="4"/>
        <v>18360</v>
      </c>
      <c r="H20" s="367">
        <f t="shared" si="3"/>
        <v>37.022100338764318</v>
      </c>
      <c r="I20" s="350"/>
      <c r="J20" s="368">
        <f t="shared" si="5"/>
        <v>13579</v>
      </c>
      <c r="K20" s="369">
        <f t="shared" si="6"/>
        <v>27.381432489111145</v>
      </c>
      <c r="L20" s="370">
        <v>5583</v>
      </c>
      <c r="M20" s="371">
        <v>41.114956918771632</v>
      </c>
      <c r="N20" s="370">
        <v>7996</v>
      </c>
      <c r="O20" s="372">
        <v>58.885043081228375</v>
      </c>
      <c r="P20" s="350"/>
      <c r="Q20" s="368">
        <v>8054</v>
      </c>
      <c r="R20" s="369">
        <v>16.24052266494596</v>
      </c>
      <c r="S20" s="370">
        <v>4543</v>
      </c>
      <c r="T20" s="371">
        <v>56.406754407747705</v>
      </c>
      <c r="U20" s="370">
        <v>3511</v>
      </c>
      <c r="V20" s="372">
        <v>43.593245592252295</v>
      </c>
      <c r="W20" s="350"/>
      <c r="X20" s="368">
        <v>27959</v>
      </c>
      <c r="Y20" s="369">
        <v>56.378044845942895</v>
      </c>
      <c r="Z20" s="370">
        <v>21106</v>
      </c>
      <c r="AA20" s="371">
        <v>75.489109052541224</v>
      </c>
      <c r="AB20" s="370">
        <v>6853</v>
      </c>
      <c r="AC20" s="372">
        <f t="shared" si="0"/>
        <v>24.51089094745878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48217</v>
      </c>
      <c r="E21" s="365">
        <f t="shared" si="2"/>
        <v>31276</v>
      </c>
      <c r="F21" s="366">
        <f t="shared" si="3"/>
        <v>64.865089076466802</v>
      </c>
      <c r="G21" s="365">
        <f t="shared" si="4"/>
        <v>16941</v>
      </c>
      <c r="H21" s="367">
        <f t="shared" si="3"/>
        <v>35.134910923533191</v>
      </c>
      <c r="I21" s="350"/>
      <c r="J21" s="368">
        <f t="shared" si="5"/>
        <v>10226</v>
      </c>
      <c r="K21" s="369">
        <f t="shared" si="6"/>
        <v>21.208287533442562</v>
      </c>
      <c r="L21" s="370">
        <v>4170</v>
      </c>
      <c r="M21" s="371">
        <v>40.77840797965969</v>
      </c>
      <c r="N21" s="370">
        <v>6056</v>
      </c>
      <c r="O21" s="372">
        <v>59.22159202034031</v>
      </c>
      <c r="P21" s="350"/>
      <c r="Q21" s="368">
        <v>8506</v>
      </c>
      <c r="R21" s="369">
        <v>17.641080946554119</v>
      </c>
      <c r="S21" s="370">
        <v>4847</v>
      </c>
      <c r="T21" s="371">
        <v>56.983305901716427</v>
      </c>
      <c r="U21" s="370">
        <v>3659</v>
      </c>
      <c r="V21" s="372">
        <v>43.016694098283565</v>
      </c>
      <c r="W21" s="350"/>
      <c r="X21" s="368">
        <v>29485</v>
      </c>
      <c r="Y21" s="369">
        <v>61.150631520003316</v>
      </c>
      <c r="Z21" s="370">
        <v>22259</v>
      </c>
      <c r="AA21" s="371">
        <v>75.492623367814133</v>
      </c>
      <c r="AB21" s="370">
        <v>7226</v>
      </c>
      <c r="AC21" s="372">
        <f t="shared" si="0"/>
        <v>24.507376632185856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13333</v>
      </c>
      <c r="E22" s="365">
        <f t="shared" si="2"/>
        <v>8731</v>
      </c>
      <c r="F22" s="366">
        <f t="shared" si="3"/>
        <v>65.484137103427585</v>
      </c>
      <c r="G22" s="365">
        <f t="shared" si="4"/>
        <v>4602</v>
      </c>
      <c r="H22" s="367">
        <f t="shared" si="3"/>
        <v>34.515862896572415</v>
      </c>
      <c r="I22" s="350"/>
      <c r="J22" s="368">
        <f t="shared" si="5"/>
        <v>2778</v>
      </c>
      <c r="K22" s="369">
        <f t="shared" si="6"/>
        <v>20.835520888022199</v>
      </c>
      <c r="L22" s="370">
        <v>1143</v>
      </c>
      <c r="M22" s="371">
        <v>41.144708423326129</v>
      </c>
      <c r="N22" s="370">
        <v>1635</v>
      </c>
      <c r="O22" s="372">
        <v>58.855291576673864</v>
      </c>
      <c r="P22" s="350"/>
      <c r="Q22" s="368">
        <v>2092</v>
      </c>
      <c r="R22" s="369">
        <v>15.690392259806496</v>
      </c>
      <c r="S22" s="370">
        <v>1190</v>
      </c>
      <c r="T22" s="371">
        <v>56.883365200764821</v>
      </c>
      <c r="U22" s="370">
        <v>902</v>
      </c>
      <c r="V22" s="372">
        <v>43.116634799235179</v>
      </c>
      <c r="W22" s="350"/>
      <c r="X22" s="368">
        <v>8463</v>
      </c>
      <c r="Y22" s="369">
        <v>63.474086852171311</v>
      </c>
      <c r="Z22" s="370">
        <v>6398</v>
      </c>
      <c r="AA22" s="371">
        <v>75.59966914805625</v>
      </c>
      <c r="AB22" s="370">
        <v>2065</v>
      </c>
      <c r="AC22" s="372">
        <f t="shared" si="0"/>
        <v>24.400330851943757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25967</v>
      </c>
      <c r="E23" s="365">
        <f t="shared" si="2"/>
        <v>17389</v>
      </c>
      <c r="F23" s="366">
        <f t="shared" si="3"/>
        <v>66.965764239226715</v>
      </c>
      <c r="G23" s="365">
        <f t="shared" si="4"/>
        <v>8578</v>
      </c>
      <c r="H23" s="367">
        <f t="shared" si="3"/>
        <v>33.034235760773292</v>
      </c>
      <c r="I23" s="350"/>
      <c r="J23" s="368">
        <f t="shared" si="5"/>
        <v>5285</v>
      </c>
      <c r="K23" s="369">
        <f t="shared" si="6"/>
        <v>20.352755420341204</v>
      </c>
      <c r="L23" s="370">
        <v>2249</v>
      </c>
      <c r="M23" s="371">
        <v>42.554399243140963</v>
      </c>
      <c r="N23" s="370">
        <v>3036</v>
      </c>
      <c r="O23" s="372">
        <v>57.445600756859037</v>
      </c>
      <c r="P23" s="350"/>
      <c r="Q23" s="368">
        <v>4190</v>
      </c>
      <c r="R23" s="369">
        <v>16.135864751415259</v>
      </c>
      <c r="S23" s="370">
        <v>2371</v>
      </c>
      <c r="T23" s="371">
        <v>56.587112171837703</v>
      </c>
      <c r="U23" s="370">
        <v>1819</v>
      </c>
      <c r="V23" s="372">
        <v>43.41288782816229</v>
      </c>
      <c r="W23" s="350"/>
      <c r="X23" s="368">
        <v>16492</v>
      </c>
      <c r="Y23" s="369">
        <v>63.511379828243541</v>
      </c>
      <c r="Z23" s="370">
        <v>12769</v>
      </c>
      <c r="AA23" s="371">
        <v>77.425418384671346</v>
      </c>
      <c r="AB23" s="370">
        <v>3723</v>
      </c>
      <c r="AC23" s="372">
        <f t="shared" si="0"/>
        <v>22.574581615328647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64764</v>
      </c>
      <c r="E24" s="365">
        <f t="shared" si="2"/>
        <v>43220</v>
      </c>
      <c r="F24" s="366">
        <f t="shared" si="3"/>
        <v>66.734605645111472</v>
      </c>
      <c r="G24" s="365">
        <f t="shared" si="4"/>
        <v>21544</v>
      </c>
      <c r="H24" s="367">
        <f t="shared" si="3"/>
        <v>33.265394354888514</v>
      </c>
      <c r="I24" s="350"/>
      <c r="J24" s="368">
        <f t="shared" si="5"/>
        <v>15929</v>
      </c>
      <c r="K24" s="369">
        <f t="shared" si="6"/>
        <v>24.595454264714963</v>
      </c>
      <c r="L24" s="370">
        <v>7697</v>
      </c>
      <c r="M24" s="371">
        <v>48.320672986377048</v>
      </c>
      <c r="N24" s="370">
        <v>8232</v>
      </c>
      <c r="O24" s="372">
        <v>51.679327013622952</v>
      </c>
      <c r="P24" s="350"/>
      <c r="Q24" s="368">
        <v>9715</v>
      </c>
      <c r="R24" s="369">
        <v>15.000617627076771</v>
      </c>
      <c r="S24" s="370">
        <v>5723</v>
      </c>
      <c r="T24" s="371">
        <v>58.908903757076679</v>
      </c>
      <c r="U24" s="370">
        <v>3992</v>
      </c>
      <c r="V24" s="372">
        <v>41.091096242923314</v>
      </c>
      <c r="W24" s="350"/>
      <c r="X24" s="368">
        <v>39120</v>
      </c>
      <c r="Y24" s="369">
        <v>60.403928108208262</v>
      </c>
      <c r="Z24" s="370">
        <v>29800</v>
      </c>
      <c r="AA24" s="371">
        <v>76.175869120654397</v>
      </c>
      <c r="AB24" s="370">
        <v>9320</v>
      </c>
      <c r="AC24" s="372">
        <f t="shared" si="0"/>
        <v>23.824130879345603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15073</v>
      </c>
      <c r="E25" s="365">
        <f t="shared" si="2"/>
        <v>8446</v>
      </c>
      <c r="F25" s="366">
        <f t="shared" si="3"/>
        <v>56.033968022291511</v>
      </c>
      <c r="G25" s="365">
        <f t="shared" si="4"/>
        <v>6627</v>
      </c>
      <c r="H25" s="367">
        <f t="shared" si="3"/>
        <v>43.966031977708489</v>
      </c>
      <c r="I25" s="350"/>
      <c r="J25" s="368">
        <f t="shared" si="5"/>
        <v>5539</v>
      </c>
      <c r="K25" s="369">
        <f t="shared" si="6"/>
        <v>36.74782724076163</v>
      </c>
      <c r="L25" s="370">
        <v>1956</v>
      </c>
      <c r="M25" s="371">
        <v>35.313233435638203</v>
      </c>
      <c r="N25" s="370">
        <v>3583</v>
      </c>
      <c r="O25" s="372">
        <v>64.686766564361804</v>
      </c>
      <c r="P25" s="350"/>
      <c r="Q25" s="368">
        <v>2333</v>
      </c>
      <c r="R25" s="369">
        <v>15.478007032442115</v>
      </c>
      <c r="S25" s="370">
        <v>1232</v>
      </c>
      <c r="T25" s="371">
        <v>52.807543934847835</v>
      </c>
      <c r="U25" s="370">
        <v>1101</v>
      </c>
      <c r="V25" s="372">
        <v>47.192456065152165</v>
      </c>
      <c r="W25" s="350"/>
      <c r="X25" s="368">
        <v>7201</v>
      </c>
      <c r="Y25" s="369">
        <v>47.774165726796255</v>
      </c>
      <c r="Z25" s="370">
        <v>5258</v>
      </c>
      <c r="AA25" s="371">
        <v>73.017636439383409</v>
      </c>
      <c r="AB25" s="370">
        <v>1943</v>
      </c>
      <c r="AC25" s="372">
        <f t="shared" si="0"/>
        <v>26.98236356061658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3287</v>
      </c>
      <c r="E26" s="380">
        <f t="shared" si="2"/>
        <v>2222</v>
      </c>
      <c r="F26" s="381">
        <f t="shared" si="3"/>
        <v>67.599634925463945</v>
      </c>
      <c r="G26" s="380">
        <f t="shared" si="4"/>
        <v>1065</v>
      </c>
      <c r="H26" s="367">
        <f t="shared" si="3"/>
        <v>32.400365074536055</v>
      </c>
      <c r="I26" s="350"/>
      <c r="J26" s="377">
        <f t="shared" si="5"/>
        <v>655</v>
      </c>
      <c r="K26" s="378">
        <f t="shared" si="6"/>
        <v>19.926985092789778</v>
      </c>
      <c r="L26" s="375">
        <v>311</v>
      </c>
      <c r="M26" s="376">
        <v>47.480916030534353</v>
      </c>
      <c r="N26" s="375">
        <v>344</v>
      </c>
      <c r="O26" s="372">
        <v>52.519083969465655</v>
      </c>
      <c r="P26" s="350"/>
      <c r="Q26" s="377">
        <v>492</v>
      </c>
      <c r="R26" s="378">
        <v>14.96805597809553</v>
      </c>
      <c r="S26" s="375">
        <v>279</v>
      </c>
      <c r="T26" s="376">
        <v>56.707317073170728</v>
      </c>
      <c r="U26" s="375">
        <v>213</v>
      </c>
      <c r="V26" s="372">
        <v>43.292682926829265</v>
      </c>
      <c r="W26" s="350"/>
      <c r="X26" s="377">
        <v>2140</v>
      </c>
      <c r="Y26" s="378">
        <v>65.104958929114702</v>
      </c>
      <c r="Z26" s="375">
        <v>1632</v>
      </c>
      <c r="AA26" s="376">
        <v>76.261682242990659</v>
      </c>
      <c r="AB26" s="375">
        <v>508</v>
      </c>
      <c r="AC26" s="372">
        <f t="shared" si="0"/>
        <v>23.738317757009344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19949</v>
      </c>
      <c r="E27" s="380">
        <f t="shared" si="2"/>
        <v>13370</v>
      </c>
      <c r="F27" s="381">
        <f t="shared" si="3"/>
        <v>67.020903303423722</v>
      </c>
      <c r="G27" s="380">
        <f t="shared" si="4"/>
        <v>6579</v>
      </c>
      <c r="H27" s="367">
        <f t="shared" si="3"/>
        <v>32.979096696576271</v>
      </c>
      <c r="I27" s="350"/>
      <c r="J27" s="377">
        <f t="shared" si="5"/>
        <v>3567</v>
      </c>
      <c r="K27" s="378">
        <f t="shared" si="6"/>
        <v>17.88059551857236</v>
      </c>
      <c r="L27" s="375">
        <v>1493</v>
      </c>
      <c r="M27" s="376">
        <v>41.855901317633865</v>
      </c>
      <c r="N27" s="375">
        <v>2074</v>
      </c>
      <c r="O27" s="372">
        <v>58.144098682366128</v>
      </c>
      <c r="P27" s="350"/>
      <c r="Q27" s="377">
        <v>3033</v>
      </c>
      <c r="R27" s="378">
        <v>15.203769612511906</v>
      </c>
      <c r="S27" s="375">
        <v>1708</v>
      </c>
      <c r="T27" s="376">
        <v>56.31388064622486</v>
      </c>
      <c r="U27" s="375">
        <v>1325</v>
      </c>
      <c r="V27" s="372">
        <v>43.68611935377514</v>
      </c>
      <c r="W27" s="350"/>
      <c r="X27" s="377">
        <v>13349</v>
      </c>
      <c r="Y27" s="378">
        <v>66.915634868915731</v>
      </c>
      <c r="Z27" s="375">
        <v>10169</v>
      </c>
      <c r="AA27" s="376">
        <v>76.177990860738632</v>
      </c>
      <c r="AB27" s="375">
        <v>3180</v>
      </c>
      <c r="AC27" s="372">
        <f t="shared" si="0"/>
        <v>23.822009139261368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2491</v>
      </c>
      <c r="E28" s="380">
        <f t="shared" si="2"/>
        <v>1603</v>
      </c>
      <c r="F28" s="381">
        <f t="shared" si="3"/>
        <v>64.35166599759134</v>
      </c>
      <c r="G28" s="380">
        <f t="shared" si="4"/>
        <v>888</v>
      </c>
      <c r="H28" s="382">
        <f t="shared" si="3"/>
        <v>35.648334002408674</v>
      </c>
      <c r="I28" s="350"/>
      <c r="J28" s="377">
        <f t="shared" si="5"/>
        <v>526</v>
      </c>
      <c r="K28" s="378">
        <f t="shared" si="6"/>
        <v>21.11601766358892</v>
      </c>
      <c r="L28" s="375">
        <v>227</v>
      </c>
      <c r="M28" s="376">
        <v>43.155893536121674</v>
      </c>
      <c r="N28" s="375">
        <v>299</v>
      </c>
      <c r="O28" s="383">
        <v>56.844106463878333</v>
      </c>
      <c r="P28" s="350"/>
      <c r="Q28" s="377">
        <v>381</v>
      </c>
      <c r="R28" s="378">
        <v>15.295062224006422</v>
      </c>
      <c r="S28" s="375">
        <v>210</v>
      </c>
      <c r="T28" s="376">
        <v>55.118110236220474</v>
      </c>
      <c r="U28" s="375">
        <v>171</v>
      </c>
      <c r="V28" s="383">
        <v>44.881889763779526</v>
      </c>
      <c r="W28" s="350"/>
      <c r="X28" s="377">
        <v>1584</v>
      </c>
      <c r="Y28" s="378">
        <v>63.588920112404658</v>
      </c>
      <c r="Z28" s="375">
        <v>1166</v>
      </c>
      <c r="AA28" s="376">
        <v>73.611111111111114</v>
      </c>
      <c r="AB28" s="375">
        <v>418</v>
      </c>
      <c r="AC28" s="383">
        <f t="shared" si="0"/>
        <v>26.388888888888889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1250</v>
      </c>
      <c r="E29" s="386">
        <f t="shared" si="2"/>
        <v>666</v>
      </c>
      <c r="F29" s="387">
        <f t="shared" si="3"/>
        <v>53.280000000000008</v>
      </c>
      <c r="G29" s="386">
        <f t="shared" si="4"/>
        <v>584</v>
      </c>
      <c r="H29" s="388">
        <f t="shared" si="3"/>
        <v>46.72</v>
      </c>
      <c r="I29" s="350"/>
      <c r="J29" s="389">
        <f t="shared" si="5"/>
        <v>672</v>
      </c>
      <c r="K29" s="390">
        <f t="shared" si="6"/>
        <v>53.76</v>
      </c>
      <c r="L29" s="391">
        <v>255</v>
      </c>
      <c r="M29" s="392">
        <v>37.946428571428569</v>
      </c>
      <c r="N29" s="391">
        <v>417</v>
      </c>
      <c r="O29" s="393">
        <v>62.053571428571431</v>
      </c>
      <c r="P29" s="350"/>
      <c r="Q29" s="389">
        <v>186</v>
      </c>
      <c r="R29" s="390">
        <v>14.879999999999999</v>
      </c>
      <c r="S29" s="391">
        <v>114</v>
      </c>
      <c r="T29" s="392">
        <v>61.29032258064516</v>
      </c>
      <c r="U29" s="391">
        <v>72</v>
      </c>
      <c r="V29" s="393">
        <v>38.70967741935484</v>
      </c>
      <c r="W29" s="350"/>
      <c r="X29" s="389">
        <v>392</v>
      </c>
      <c r="Y29" s="390">
        <v>31.36</v>
      </c>
      <c r="Z29" s="391">
        <v>297</v>
      </c>
      <c r="AA29" s="392">
        <v>75.765306122448976</v>
      </c>
      <c r="AB29" s="391">
        <v>95</v>
      </c>
      <c r="AC29" s="393">
        <f t="shared" si="0"/>
        <v>24.23469387755102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431927</v>
      </c>
      <c r="E31" s="1234">
        <f>L31+S31+Z31</f>
        <v>274964</v>
      </c>
      <c r="F31" s="1235">
        <f>E31/$D31*100</f>
        <v>63.659831406696043</v>
      </c>
      <c r="G31" s="1234">
        <f>N31+U31+AB31</f>
        <v>156963</v>
      </c>
      <c r="H31" s="1236">
        <f>G31/$D31*100</f>
        <v>36.340168593303964</v>
      </c>
      <c r="I31" s="320"/>
      <c r="J31" s="1237">
        <f>SUM(J12:J29)</f>
        <v>113211</v>
      </c>
      <c r="K31" s="1238">
        <f>J31/$D31*100</f>
        <v>26.210679119388232</v>
      </c>
      <c r="L31" s="1234">
        <f>SUM(L12:L29)</f>
        <v>46669</v>
      </c>
      <c r="M31" s="1235">
        <f>L31/$J31*100</f>
        <v>41.223026031039389</v>
      </c>
      <c r="N31" s="1234">
        <f>SUM(N12:N29)</f>
        <v>66542</v>
      </c>
      <c r="O31" s="1239">
        <f>N31/$J31*100</f>
        <v>58.776973968960611</v>
      </c>
      <c r="P31" s="320"/>
      <c r="Q31" s="1237">
        <f>SUM(Q12:Q29)</f>
        <v>69778</v>
      </c>
      <c r="R31" s="1238">
        <f>Q31/$D31*100</f>
        <v>16.155044718204696</v>
      </c>
      <c r="S31" s="1234">
        <f>SUM(S12:S29)</f>
        <v>39852</v>
      </c>
      <c r="T31" s="1235">
        <f>S31/$Q31*100</f>
        <v>57.112556966379088</v>
      </c>
      <c r="U31" s="1234">
        <f>SUM(U12:U29)</f>
        <v>29926</v>
      </c>
      <c r="V31" s="1239">
        <f>U31/$Q31*100</f>
        <v>42.887443033620912</v>
      </c>
      <c r="W31" s="320"/>
      <c r="X31" s="1237">
        <f>SUM(X12:X29)</f>
        <v>248938</v>
      </c>
      <c r="Y31" s="1238">
        <f>X31/$D31*100</f>
        <v>57.634276162407069</v>
      </c>
      <c r="Z31" s="1234">
        <f>SUM(Z12:Z29)</f>
        <v>188443</v>
      </c>
      <c r="AA31" s="1235">
        <f>Z31/$X31*100</f>
        <v>75.698768368027373</v>
      </c>
      <c r="AB31" s="1234">
        <f>SUM(AB12:AB29)</f>
        <v>60495</v>
      </c>
      <c r="AC31" s="1239">
        <f>AB31/$X31*100</f>
        <v>24.30123163197262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405</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229</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230</v>
      </c>
      <c r="K8" s="1406"/>
      <c r="L8" s="1406"/>
      <c r="M8" s="1406"/>
      <c r="N8" s="1406"/>
      <c r="O8" s="1407"/>
      <c r="P8" s="317"/>
      <c r="Q8" s="1405" t="s">
        <v>231</v>
      </c>
      <c r="R8" s="1406"/>
      <c r="S8" s="1406"/>
      <c r="T8" s="1406"/>
      <c r="U8" s="1406"/>
      <c r="V8" s="1407"/>
      <c r="W8" s="317"/>
      <c r="X8" s="1405" t="s">
        <v>232</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220</v>
      </c>
      <c r="L9" s="1384" t="s">
        <v>24</v>
      </c>
      <c r="M9" s="1385"/>
      <c r="N9" s="1386" t="s">
        <v>23</v>
      </c>
      <c r="O9" s="1387"/>
      <c r="P9" s="317"/>
      <c r="Q9" s="1388" t="s">
        <v>9</v>
      </c>
      <c r="R9" s="1382" t="s">
        <v>220</v>
      </c>
      <c r="S9" s="1384" t="s">
        <v>24</v>
      </c>
      <c r="T9" s="1385"/>
      <c r="U9" s="1386" t="s">
        <v>23</v>
      </c>
      <c r="V9" s="1387"/>
      <c r="W9" s="317"/>
      <c r="X9" s="1388" t="s">
        <v>9</v>
      </c>
      <c r="Y9" s="1382" t="s">
        <v>220</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220</v>
      </c>
      <c r="G10" s="406" t="s">
        <v>9</v>
      </c>
      <c r="H10" s="886" t="s">
        <v>220</v>
      </c>
      <c r="I10" s="346"/>
      <c r="J10" s="1389"/>
      <c r="K10" s="1383"/>
      <c r="L10" s="404" t="s">
        <v>9</v>
      </c>
      <c r="M10" s="403" t="s">
        <v>221</v>
      </c>
      <c r="N10" s="407" t="s">
        <v>9</v>
      </c>
      <c r="O10" s="402" t="s">
        <v>221</v>
      </c>
      <c r="P10" s="347"/>
      <c r="Q10" s="1389"/>
      <c r="R10" s="1383"/>
      <c r="S10" s="404" t="s">
        <v>9</v>
      </c>
      <c r="T10" s="403" t="s">
        <v>221</v>
      </c>
      <c r="U10" s="407" t="s">
        <v>9</v>
      </c>
      <c r="V10" s="402" t="s">
        <v>221</v>
      </c>
      <c r="W10" s="347"/>
      <c r="X10" s="1389"/>
      <c r="Y10" s="1383"/>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137546</v>
      </c>
      <c r="E12" s="352">
        <f>L12+S12+Z12</f>
        <v>86266</v>
      </c>
      <c r="F12" s="353">
        <f>E12/$D12*100</f>
        <v>62.71792709348145</v>
      </c>
      <c r="G12" s="352">
        <f>N12+U12+AB12</f>
        <v>51280</v>
      </c>
      <c r="H12" s="354">
        <f>G12/$D12*100</f>
        <v>37.28207290651855</v>
      </c>
      <c r="I12" s="350"/>
      <c r="J12" s="355">
        <f>L12+N12</f>
        <v>42310</v>
      </c>
      <c r="K12" s="356">
        <f>J12/$D12*100</f>
        <v>30.760618265889228</v>
      </c>
      <c r="L12" s="357">
        <v>16996</v>
      </c>
      <c r="M12" s="353">
        <v>40.170172536043488</v>
      </c>
      <c r="N12" s="357">
        <v>25314</v>
      </c>
      <c r="O12" s="358">
        <v>59.829827463956505</v>
      </c>
      <c r="P12" s="350"/>
      <c r="Q12" s="355">
        <v>27457</v>
      </c>
      <c r="R12" s="356">
        <v>19.962049059950854</v>
      </c>
      <c r="S12" s="357">
        <v>17463</v>
      </c>
      <c r="T12" s="353">
        <v>63.601267436355023</v>
      </c>
      <c r="U12" s="357">
        <v>9994</v>
      </c>
      <c r="V12" s="358">
        <v>36.39873256364497</v>
      </c>
      <c r="W12" s="350"/>
      <c r="X12" s="355">
        <v>67779</v>
      </c>
      <c r="Y12" s="356">
        <v>49.277332674159915</v>
      </c>
      <c r="Z12" s="357">
        <v>51807</v>
      </c>
      <c r="AA12" s="353">
        <v>76.435179037755049</v>
      </c>
      <c r="AB12" s="357">
        <v>15972</v>
      </c>
      <c r="AC12" s="358">
        <f t="shared" ref="AC12:AC29" si="0">AB12/$X12*100</f>
        <v>23.564820962244941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16016</v>
      </c>
      <c r="E13" s="365">
        <f t="shared" ref="E13:E29" si="2">L13+S13+Z13</f>
        <v>10086</v>
      </c>
      <c r="F13" s="366">
        <f t="shared" ref="F13:H29" si="3">E13/$D13*100</f>
        <v>62.974525474525478</v>
      </c>
      <c r="G13" s="365">
        <f t="shared" ref="G13:G29" si="4">N13+U13+AB13</f>
        <v>5930</v>
      </c>
      <c r="H13" s="367">
        <f t="shared" si="3"/>
        <v>37.025474525474529</v>
      </c>
      <c r="I13" s="350"/>
      <c r="J13" s="368">
        <f t="shared" ref="J13:J29" si="5">L13+N13</f>
        <v>3402</v>
      </c>
      <c r="K13" s="369">
        <f t="shared" ref="K13:K29" si="6">J13/$D13*100</f>
        <v>21.241258741258743</v>
      </c>
      <c r="L13" s="370">
        <v>1386</v>
      </c>
      <c r="M13" s="371">
        <v>40.74074074074074</v>
      </c>
      <c r="N13" s="370">
        <v>2016</v>
      </c>
      <c r="O13" s="372">
        <v>59.259259259259252</v>
      </c>
      <c r="P13" s="350"/>
      <c r="Q13" s="368">
        <v>2821</v>
      </c>
      <c r="R13" s="369">
        <v>17.613636363636363</v>
      </c>
      <c r="S13" s="370">
        <v>1650</v>
      </c>
      <c r="T13" s="371">
        <v>58.489897199574614</v>
      </c>
      <c r="U13" s="370">
        <v>1171</v>
      </c>
      <c r="V13" s="372">
        <v>41.510102800425379</v>
      </c>
      <c r="W13" s="350"/>
      <c r="X13" s="368">
        <v>9793</v>
      </c>
      <c r="Y13" s="369">
        <v>61.145104895104893</v>
      </c>
      <c r="Z13" s="370">
        <v>7050</v>
      </c>
      <c r="AA13" s="371">
        <v>71.990197079546618</v>
      </c>
      <c r="AB13" s="370">
        <v>2743</v>
      </c>
      <c r="AC13" s="372">
        <f t="shared" si="0"/>
        <v>28.009802920453385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11098</v>
      </c>
      <c r="E14" s="365">
        <f t="shared" si="2"/>
        <v>7162</v>
      </c>
      <c r="F14" s="366">
        <f t="shared" si="3"/>
        <v>64.534150297350877</v>
      </c>
      <c r="G14" s="365">
        <f t="shared" si="4"/>
        <v>3936</v>
      </c>
      <c r="H14" s="367">
        <f t="shared" si="3"/>
        <v>35.46584970264913</v>
      </c>
      <c r="I14" s="350"/>
      <c r="J14" s="368">
        <f t="shared" si="5"/>
        <v>2715</v>
      </c>
      <c r="K14" s="369">
        <f t="shared" si="6"/>
        <v>24.463867363488916</v>
      </c>
      <c r="L14" s="370">
        <v>1057</v>
      </c>
      <c r="M14" s="371">
        <v>38.931860036832411</v>
      </c>
      <c r="N14" s="370">
        <v>1658</v>
      </c>
      <c r="O14" s="372">
        <v>61.068139963167589</v>
      </c>
      <c r="P14" s="350"/>
      <c r="Q14" s="368">
        <v>2227</v>
      </c>
      <c r="R14" s="369">
        <v>20.066678680843395</v>
      </c>
      <c r="S14" s="370">
        <v>1325</v>
      </c>
      <c r="T14" s="371">
        <v>59.497081275258189</v>
      </c>
      <c r="U14" s="370">
        <v>902</v>
      </c>
      <c r="V14" s="372">
        <v>40.502918724741804</v>
      </c>
      <c r="W14" s="350"/>
      <c r="X14" s="368">
        <v>6156</v>
      </c>
      <c r="Y14" s="369">
        <v>55.469453955667689</v>
      </c>
      <c r="Z14" s="370">
        <v>4780</v>
      </c>
      <c r="AA14" s="371">
        <v>77.647823261858349</v>
      </c>
      <c r="AB14" s="370">
        <v>1376</v>
      </c>
      <c r="AC14" s="372">
        <f t="shared" si="0"/>
        <v>22.352176738141651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11447</v>
      </c>
      <c r="E15" s="365">
        <f t="shared" si="2"/>
        <v>6755</v>
      </c>
      <c r="F15" s="366">
        <f t="shared" si="3"/>
        <v>59.011094609941473</v>
      </c>
      <c r="G15" s="365">
        <f t="shared" si="4"/>
        <v>4692</v>
      </c>
      <c r="H15" s="367">
        <f t="shared" si="3"/>
        <v>40.988905390058534</v>
      </c>
      <c r="I15" s="350"/>
      <c r="J15" s="368">
        <f t="shared" si="5"/>
        <v>3383</v>
      </c>
      <c r="K15" s="369">
        <f t="shared" si="6"/>
        <v>29.553594828339303</v>
      </c>
      <c r="L15" s="370">
        <v>1319</v>
      </c>
      <c r="M15" s="371">
        <v>38.989062961868164</v>
      </c>
      <c r="N15" s="370">
        <v>2064</v>
      </c>
      <c r="O15" s="372">
        <v>61.010937038131843</v>
      </c>
      <c r="P15" s="350"/>
      <c r="Q15" s="368">
        <v>2394</v>
      </c>
      <c r="R15" s="369">
        <v>20.913776535336769</v>
      </c>
      <c r="S15" s="370">
        <v>1315</v>
      </c>
      <c r="T15" s="371">
        <v>54.928989139515458</v>
      </c>
      <c r="U15" s="370">
        <v>1079</v>
      </c>
      <c r="V15" s="372">
        <v>45.071010860484542</v>
      </c>
      <c r="W15" s="350"/>
      <c r="X15" s="368">
        <v>5670</v>
      </c>
      <c r="Y15" s="369">
        <v>49.532628636323928</v>
      </c>
      <c r="Z15" s="370">
        <v>4121</v>
      </c>
      <c r="AA15" s="371">
        <v>72.680776014109355</v>
      </c>
      <c r="AB15" s="370">
        <v>1549</v>
      </c>
      <c r="AC15" s="372">
        <f t="shared" si="0"/>
        <v>27.319223985890652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18280</v>
      </c>
      <c r="E16" s="365">
        <f t="shared" si="2"/>
        <v>10539</v>
      </c>
      <c r="F16" s="366">
        <f t="shared" si="3"/>
        <v>57.653172866520784</v>
      </c>
      <c r="G16" s="365">
        <f t="shared" si="4"/>
        <v>7741</v>
      </c>
      <c r="H16" s="367">
        <f t="shared" si="3"/>
        <v>42.346827133479216</v>
      </c>
      <c r="I16" s="350"/>
      <c r="J16" s="368">
        <f t="shared" si="5"/>
        <v>7293</v>
      </c>
      <c r="K16" s="369">
        <f t="shared" si="6"/>
        <v>39.896061269146607</v>
      </c>
      <c r="L16" s="370">
        <v>2914</v>
      </c>
      <c r="M16" s="371">
        <v>39.956122309063488</v>
      </c>
      <c r="N16" s="370">
        <v>4379</v>
      </c>
      <c r="O16" s="372">
        <v>60.043877690936512</v>
      </c>
      <c r="P16" s="350"/>
      <c r="Q16" s="368">
        <v>3774</v>
      </c>
      <c r="R16" s="369">
        <v>20.645514223194748</v>
      </c>
      <c r="S16" s="370">
        <v>2290</v>
      </c>
      <c r="T16" s="371">
        <v>60.678325384207731</v>
      </c>
      <c r="U16" s="370">
        <v>1484</v>
      </c>
      <c r="V16" s="372">
        <v>39.321674615792261</v>
      </c>
      <c r="W16" s="350"/>
      <c r="X16" s="368">
        <v>7213</v>
      </c>
      <c r="Y16" s="369">
        <v>39.458424507658648</v>
      </c>
      <c r="Z16" s="370">
        <v>5335</v>
      </c>
      <c r="AA16" s="371">
        <v>73.963676694856503</v>
      </c>
      <c r="AB16" s="370">
        <v>1878</v>
      </c>
      <c r="AC16" s="372">
        <f t="shared" si="0"/>
        <v>26.036323305143487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7940</v>
      </c>
      <c r="E17" s="375">
        <f t="shared" si="2"/>
        <v>5013</v>
      </c>
      <c r="F17" s="376">
        <f t="shared" si="3"/>
        <v>63.136020151133501</v>
      </c>
      <c r="G17" s="375">
        <f t="shared" si="4"/>
        <v>2927</v>
      </c>
      <c r="H17" s="367">
        <f t="shared" si="3"/>
        <v>36.863979848866499</v>
      </c>
      <c r="I17" s="350"/>
      <c r="J17" s="377">
        <f t="shared" si="5"/>
        <v>1939</v>
      </c>
      <c r="K17" s="378">
        <f t="shared" si="6"/>
        <v>24.420654911838792</v>
      </c>
      <c r="L17" s="375">
        <v>768</v>
      </c>
      <c r="M17" s="376">
        <v>39.60804538421867</v>
      </c>
      <c r="N17" s="375">
        <v>1171</v>
      </c>
      <c r="O17" s="372">
        <v>60.39195461578133</v>
      </c>
      <c r="P17" s="350"/>
      <c r="Q17" s="377">
        <v>1642</v>
      </c>
      <c r="R17" s="378">
        <v>20.680100755667507</v>
      </c>
      <c r="S17" s="375">
        <v>909</v>
      </c>
      <c r="T17" s="376">
        <v>55.359317904993908</v>
      </c>
      <c r="U17" s="375">
        <v>733</v>
      </c>
      <c r="V17" s="372">
        <v>44.640682095006092</v>
      </c>
      <c r="W17" s="350"/>
      <c r="X17" s="377">
        <v>4359</v>
      </c>
      <c r="Y17" s="378">
        <v>54.899244332493701</v>
      </c>
      <c r="Z17" s="375">
        <v>3336</v>
      </c>
      <c r="AA17" s="376">
        <v>76.531314521679278</v>
      </c>
      <c r="AB17" s="375">
        <v>1023</v>
      </c>
      <c r="AC17" s="372">
        <f t="shared" si="0"/>
        <v>23.468685478320715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41418</v>
      </c>
      <c r="E18" s="365">
        <f t="shared" si="2"/>
        <v>26159</v>
      </c>
      <c r="F18" s="366">
        <f t="shared" si="3"/>
        <v>63.158530107682651</v>
      </c>
      <c r="G18" s="365">
        <f t="shared" si="4"/>
        <v>15259</v>
      </c>
      <c r="H18" s="367">
        <f t="shared" si="3"/>
        <v>36.841469892317349</v>
      </c>
      <c r="I18" s="350"/>
      <c r="J18" s="368">
        <f t="shared" si="5"/>
        <v>9627</v>
      </c>
      <c r="K18" s="369">
        <f t="shared" si="6"/>
        <v>23.243517311313923</v>
      </c>
      <c r="L18" s="370">
        <v>4025</v>
      </c>
      <c r="M18" s="371">
        <v>41.809494131089643</v>
      </c>
      <c r="N18" s="370">
        <v>5602</v>
      </c>
      <c r="O18" s="372">
        <v>58.190505868910357</v>
      </c>
      <c r="P18" s="350"/>
      <c r="Q18" s="368">
        <v>6977</v>
      </c>
      <c r="R18" s="369">
        <v>16.845332947027863</v>
      </c>
      <c r="S18" s="370">
        <v>3953</v>
      </c>
      <c r="T18" s="371">
        <v>56.657589221728536</v>
      </c>
      <c r="U18" s="370">
        <v>3024</v>
      </c>
      <c r="V18" s="372">
        <v>43.342410778271464</v>
      </c>
      <c r="W18" s="350"/>
      <c r="X18" s="368">
        <v>24814</v>
      </c>
      <c r="Y18" s="369">
        <v>59.911149741658221</v>
      </c>
      <c r="Z18" s="370">
        <v>18181</v>
      </c>
      <c r="AA18" s="371">
        <v>73.269122269686477</v>
      </c>
      <c r="AB18" s="370">
        <v>6633</v>
      </c>
      <c r="AC18" s="372">
        <f t="shared" si="0"/>
        <v>26.730877730313534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26233</v>
      </c>
      <c r="E19" s="365">
        <f t="shared" si="2"/>
        <v>16069</v>
      </c>
      <c r="F19" s="366">
        <f t="shared" si="3"/>
        <v>61.254907940380434</v>
      </c>
      <c r="G19" s="365">
        <f t="shared" si="4"/>
        <v>10164</v>
      </c>
      <c r="H19" s="367">
        <f t="shared" si="3"/>
        <v>38.745092059619566</v>
      </c>
      <c r="I19" s="350"/>
      <c r="J19" s="368">
        <f t="shared" si="5"/>
        <v>6710</v>
      </c>
      <c r="K19" s="369">
        <f t="shared" si="6"/>
        <v>25.578469866199061</v>
      </c>
      <c r="L19" s="370">
        <v>2712</v>
      </c>
      <c r="M19" s="371">
        <v>40.417287630402384</v>
      </c>
      <c r="N19" s="370">
        <v>3998</v>
      </c>
      <c r="O19" s="372">
        <v>59.582712369597616</v>
      </c>
      <c r="P19" s="350"/>
      <c r="Q19" s="368">
        <v>4667</v>
      </c>
      <c r="R19" s="369">
        <v>17.790569130484503</v>
      </c>
      <c r="S19" s="370">
        <v>2701</v>
      </c>
      <c r="T19" s="371">
        <v>57.874437540175705</v>
      </c>
      <c r="U19" s="370">
        <v>1966</v>
      </c>
      <c r="V19" s="372">
        <v>42.125562459824302</v>
      </c>
      <c r="W19" s="350"/>
      <c r="X19" s="368">
        <v>14856</v>
      </c>
      <c r="Y19" s="369">
        <v>56.630961003316436</v>
      </c>
      <c r="Z19" s="370">
        <v>10656</v>
      </c>
      <c r="AA19" s="371">
        <v>71.72859450726979</v>
      </c>
      <c r="AB19" s="370">
        <v>4200</v>
      </c>
      <c r="AC19" s="372">
        <f t="shared" si="0"/>
        <v>28.27140549273021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101250</v>
      </c>
      <c r="E20" s="365">
        <f t="shared" si="2"/>
        <v>64253</v>
      </c>
      <c r="F20" s="366">
        <f t="shared" si="3"/>
        <v>63.459753086419759</v>
      </c>
      <c r="G20" s="365">
        <f t="shared" si="4"/>
        <v>36997</v>
      </c>
      <c r="H20" s="367">
        <f t="shared" si="3"/>
        <v>36.540246913580248</v>
      </c>
      <c r="I20" s="350"/>
      <c r="J20" s="368">
        <f t="shared" si="5"/>
        <v>22481</v>
      </c>
      <c r="K20" s="369">
        <f t="shared" si="6"/>
        <v>22.203456790123457</v>
      </c>
      <c r="L20" s="370">
        <v>9026</v>
      </c>
      <c r="M20" s="371">
        <v>40.149459543614604</v>
      </c>
      <c r="N20" s="370">
        <v>13455</v>
      </c>
      <c r="O20" s="372">
        <v>59.850540456385396</v>
      </c>
      <c r="P20" s="350"/>
      <c r="Q20" s="368">
        <v>19226</v>
      </c>
      <c r="R20" s="369">
        <v>18.988641975308642</v>
      </c>
      <c r="S20" s="370">
        <v>11126</v>
      </c>
      <c r="T20" s="371">
        <v>57.869551648808901</v>
      </c>
      <c r="U20" s="370">
        <v>8100</v>
      </c>
      <c r="V20" s="372">
        <v>42.130448351191099</v>
      </c>
      <c r="W20" s="350"/>
      <c r="X20" s="368">
        <v>59543</v>
      </c>
      <c r="Y20" s="369">
        <v>58.807901234567908</v>
      </c>
      <c r="Z20" s="370">
        <v>44101</v>
      </c>
      <c r="AA20" s="371">
        <v>74.065801185697737</v>
      </c>
      <c r="AB20" s="370">
        <v>15442</v>
      </c>
      <c r="AC20" s="372">
        <f t="shared" si="0"/>
        <v>25.934198814302267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64272</v>
      </c>
      <c r="E21" s="365">
        <f t="shared" si="2"/>
        <v>39950</v>
      </c>
      <c r="F21" s="366">
        <f t="shared" si="3"/>
        <v>62.157704754792128</v>
      </c>
      <c r="G21" s="365">
        <f t="shared" si="4"/>
        <v>24322</v>
      </c>
      <c r="H21" s="367">
        <f t="shared" si="3"/>
        <v>37.842295245207872</v>
      </c>
      <c r="I21" s="350"/>
      <c r="J21" s="368">
        <f t="shared" si="5"/>
        <v>16436</v>
      </c>
      <c r="K21" s="369">
        <f t="shared" si="6"/>
        <v>25.572566591984071</v>
      </c>
      <c r="L21" s="370">
        <v>6703</v>
      </c>
      <c r="M21" s="371">
        <v>40.782428814796788</v>
      </c>
      <c r="N21" s="370">
        <v>9733</v>
      </c>
      <c r="O21" s="372">
        <v>59.217571185203212</v>
      </c>
      <c r="P21" s="350"/>
      <c r="Q21" s="368">
        <v>13215</v>
      </c>
      <c r="R21" s="369">
        <v>20.561053024645258</v>
      </c>
      <c r="S21" s="370">
        <v>7835</v>
      </c>
      <c r="T21" s="371">
        <v>59.28868709799471</v>
      </c>
      <c r="U21" s="370">
        <v>5380</v>
      </c>
      <c r="V21" s="372">
        <v>40.711312902005297</v>
      </c>
      <c r="W21" s="350"/>
      <c r="X21" s="368">
        <v>34621</v>
      </c>
      <c r="Y21" s="369">
        <v>53.866380383370668</v>
      </c>
      <c r="Z21" s="370">
        <v>25412</v>
      </c>
      <c r="AA21" s="371">
        <v>73.400537246180065</v>
      </c>
      <c r="AB21" s="370">
        <v>9209</v>
      </c>
      <c r="AC21" s="372">
        <f t="shared" si="0"/>
        <v>26.599462753819935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13707</v>
      </c>
      <c r="E22" s="365">
        <f t="shared" si="2"/>
        <v>8669</v>
      </c>
      <c r="F22" s="366">
        <f t="shared" si="3"/>
        <v>63.245057270008019</v>
      </c>
      <c r="G22" s="365">
        <f t="shared" si="4"/>
        <v>5038</v>
      </c>
      <c r="H22" s="367">
        <f t="shared" si="3"/>
        <v>36.754942729991974</v>
      </c>
      <c r="I22" s="350"/>
      <c r="J22" s="368">
        <f t="shared" si="5"/>
        <v>3447</v>
      </c>
      <c r="K22" s="369">
        <f t="shared" si="6"/>
        <v>25.147734734077474</v>
      </c>
      <c r="L22" s="370">
        <v>1441</v>
      </c>
      <c r="M22" s="371">
        <v>41.804467653031622</v>
      </c>
      <c r="N22" s="370">
        <v>2006</v>
      </c>
      <c r="O22" s="372">
        <v>58.195532346968385</v>
      </c>
      <c r="P22" s="350"/>
      <c r="Q22" s="368">
        <v>2545</v>
      </c>
      <c r="R22" s="369">
        <v>18.567155468009048</v>
      </c>
      <c r="S22" s="370">
        <v>1544</v>
      </c>
      <c r="T22" s="371">
        <v>60.667976424361491</v>
      </c>
      <c r="U22" s="370">
        <v>1001</v>
      </c>
      <c r="V22" s="372">
        <v>39.332023575638509</v>
      </c>
      <c r="W22" s="350"/>
      <c r="X22" s="368">
        <v>7715</v>
      </c>
      <c r="Y22" s="369">
        <v>56.285109797913478</v>
      </c>
      <c r="Z22" s="370">
        <v>5684</v>
      </c>
      <c r="AA22" s="371">
        <v>73.674659753726502</v>
      </c>
      <c r="AB22" s="370">
        <v>2031</v>
      </c>
      <c r="AC22" s="372">
        <f t="shared" si="0"/>
        <v>26.325340246273495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26890</v>
      </c>
      <c r="E23" s="365">
        <f t="shared" si="2"/>
        <v>16566</v>
      </c>
      <c r="F23" s="366">
        <f t="shared" si="3"/>
        <v>61.606545184083302</v>
      </c>
      <c r="G23" s="365">
        <f t="shared" si="4"/>
        <v>10324</v>
      </c>
      <c r="H23" s="367">
        <f t="shared" si="3"/>
        <v>38.393454815916698</v>
      </c>
      <c r="I23" s="350"/>
      <c r="J23" s="368">
        <f t="shared" si="5"/>
        <v>8002</v>
      </c>
      <c r="K23" s="369">
        <f t="shared" si="6"/>
        <v>29.758274451468946</v>
      </c>
      <c r="L23" s="370">
        <v>3076</v>
      </c>
      <c r="M23" s="371">
        <v>38.440389902524366</v>
      </c>
      <c r="N23" s="370">
        <v>4926</v>
      </c>
      <c r="O23" s="372">
        <v>61.559610097475634</v>
      </c>
      <c r="P23" s="350"/>
      <c r="Q23" s="368">
        <v>4889</v>
      </c>
      <c r="R23" s="369">
        <v>18.181480104127928</v>
      </c>
      <c r="S23" s="370">
        <v>2845</v>
      </c>
      <c r="T23" s="371">
        <v>58.191859275925552</v>
      </c>
      <c r="U23" s="370">
        <v>2044</v>
      </c>
      <c r="V23" s="372">
        <v>41.808140724074455</v>
      </c>
      <c r="W23" s="350"/>
      <c r="X23" s="368">
        <v>13999</v>
      </c>
      <c r="Y23" s="369">
        <v>52.060245444403122</v>
      </c>
      <c r="Z23" s="370">
        <v>10645</v>
      </c>
      <c r="AA23" s="371">
        <v>76.041145796128291</v>
      </c>
      <c r="AB23" s="370">
        <v>3354</v>
      </c>
      <c r="AC23" s="372">
        <f t="shared" si="0"/>
        <v>23.958854203871706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75546</v>
      </c>
      <c r="E24" s="365">
        <f t="shared" si="2"/>
        <v>48045</v>
      </c>
      <c r="F24" s="366">
        <f t="shared" si="3"/>
        <v>63.597013739972994</v>
      </c>
      <c r="G24" s="365">
        <f t="shared" si="4"/>
        <v>27501</v>
      </c>
      <c r="H24" s="367">
        <f t="shared" si="3"/>
        <v>36.402986260027006</v>
      </c>
      <c r="I24" s="350"/>
      <c r="J24" s="368">
        <f t="shared" si="5"/>
        <v>21470</v>
      </c>
      <c r="K24" s="369">
        <f t="shared" si="6"/>
        <v>28.419770735710692</v>
      </c>
      <c r="L24" s="370">
        <v>9545</v>
      </c>
      <c r="M24" s="371">
        <v>44.457382394038191</v>
      </c>
      <c r="N24" s="370">
        <v>11925</v>
      </c>
      <c r="O24" s="372">
        <v>55.542617605961809</v>
      </c>
      <c r="P24" s="350"/>
      <c r="Q24" s="368">
        <v>13421</v>
      </c>
      <c r="R24" s="369">
        <v>17.765335027665262</v>
      </c>
      <c r="S24" s="370">
        <v>8222</v>
      </c>
      <c r="T24" s="371">
        <v>61.262201028239325</v>
      </c>
      <c r="U24" s="370">
        <v>5199</v>
      </c>
      <c r="V24" s="372">
        <v>38.737798971760675</v>
      </c>
      <c r="W24" s="350"/>
      <c r="X24" s="368">
        <v>40655</v>
      </c>
      <c r="Y24" s="369">
        <v>53.814894236624042</v>
      </c>
      <c r="Z24" s="370">
        <v>30278</v>
      </c>
      <c r="AA24" s="371">
        <v>74.475464272537209</v>
      </c>
      <c r="AB24" s="370">
        <v>10377</v>
      </c>
      <c r="AC24" s="372">
        <f t="shared" si="0"/>
        <v>25.524535727462798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19398</v>
      </c>
      <c r="E25" s="365">
        <f t="shared" si="2"/>
        <v>10536</v>
      </c>
      <c r="F25" s="366">
        <f t="shared" si="3"/>
        <v>54.314877822455919</v>
      </c>
      <c r="G25" s="365">
        <f t="shared" si="4"/>
        <v>8862</v>
      </c>
      <c r="H25" s="367">
        <f t="shared" si="3"/>
        <v>45.685122177544073</v>
      </c>
      <c r="I25" s="350"/>
      <c r="J25" s="368">
        <f t="shared" si="5"/>
        <v>7928</v>
      </c>
      <c r="K25" s="369">
        <f t="shared" si="6"/>
        <v>40.870192803381791</v>
      </c>
      <c r="L25" s="370">
        <v>2873</v>
      </c>
      <c r="M25" s="371">
        <v>36.238647830474271</v>
      </c>
      <c r="N25" s="370">
        <v>5055</v>
      </c>
      <c r="O25" s="372">
        <v>63.761352169525729</v>
      </c>
      <c r="P25" s="350"/>
      <c r="Q25" s="368">
        <v>3639</v>
      </c>
      <c r="R25" s="369">
        <v>18.759665944942778</v>
      </c>
      <c r="S25" s="370">
        <v>2005</v>
      </c>
      <c r="T25" s="371">
        <v>55.097554273151964</v>
      </c>
      <c r="U25" s="370">
        <v>1634</v>
      </c>
      <c r="V25" s="372">
        <v>44.902445726848036</v>
      </c>
      <c r="W25" s="350"/>
      <c r="X25" s="368">
        <v>7831</v>
      </c>
      <c r="Y25" s="369">
        <v>40.370141251675427</v>
      </c>
      <c r="Z25" s="370">
        <v>5658</v>
      </c>
      <c r="AA25" s="371">
        <v>72.251308900523554</v>
      </c>
      <c r="AB25" s="370">
        <v>2173</v>
      </c>
      <c r="AC25" s="372">
        <f t="shared" si="0"/>
        <v>27.748691099476442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6331</v>
      </c>
      <c r="E26" s="380">
        <f t="shared" si="2"/>
        <v>4076</v>
      </c>
      <c r="F26" s="381">
        <f t="shared" si="3"/>
        <v>64.38161427894488</v>
      </c>
      <c r="G26" s="380">
        <f t="shared" si="4"/>
        <v>2255</v>
      </c>
      <c r="H26" s="367">
        <f t="shared" si="3"/>
        <v>35.618385721055127</v>
      </c>
      <c r="I26" s="350"/>
      <c r="J26" s="377">
        <f t="shared" si="5"/>
        <v>1156</v>
      </c>
      <c r="K26" s="378">
        <f t="shared" si="6"/>
        <v>18.259358711104092</v>
      </c>
      <c r="L26" s="375">
        <v>446</v>
      </c>
      <c r="M26" s="376">
        <v>38.581314878892734</v>
      </c>
      <c r="N26" s="375">
        <v>710</v>
      </c>
      <c r="O26" s="372">
        <v>61.418685121107266</v>
      </c>
      <c r="P26" s="350"/>
      <c r="Q26" s="377">
        <v>912</v>
      </c>
      <c r="R26" s="378">
        <v>14.4053072184489</v>
      </c>
      <c r="S26" s="375">
        <v>496</v>
      </c>
      <c r="T26" s="376">
        <v>54.385964912280706</v>
      </c>
      <c r="U26" s="375">
        <v>416</v>
      </c>
      <c r="V26" s="372">
        <v>45.614035087719294</v>
      </c>
      <c r="W26" s="350"/>
      <c r="X26" s="377">
        <v>4263</v>
      </c>
      <c r="Y26" s="378">
        <v>67.335334070447004</v>
      </c>
      <c r="Z26" s="375">
        <v>3134</v>
      </c>
      <c r="AA26" s="376">
        <v>73.51630307295332</v>
      </c>
      <c r="AB26" s="375">
        <v>1129</v>
      </c>
      <c r="AC26" s="372">
        <f t="shared" si="0"/>
        <v>26.48369692704668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27074</v>
      </c>
      <c r="E27" s="380">
        <f t="shared" si="2"/>
        <v>16516</v>
      </c>
      <c r="F27" s="381">
        <f t="shared" si="3"/>
        <v>61.003176479279006</v>
      </c>
      <c r="G27" s="380">
        <f t="shared" si="4"/>
        <v>10558</v>
      </c>
      <c r="H27" s="367">
        <f t="shared" si="3"/>
        <v>38.996823520720987</v>
      </c>
      <c r="I27" s="350"/>
      <c r="J27" s="377">
        <f t="shared" si="5"/>
        <v>6619</v>
      </c>
      <c r="K27" s="378">
        <f t="shared" si="6"/>
        <v>24.447809706729704</v>
      </c>
      <c r="L27" s="375">
        <v>2585</v>
      </c>
      <c r="M27" s="376">
        <v>39.054237800271949</v>
      </c>
      <c r="N27" s="375">
        <v>4034</v>
      </c>
      <c r="O27" s="372">
        <v>60.945762199728058</v>
      </c>
      <c r="P27" s="350"/>
      <c r="Q27" s="377">
        <v>5012</v>
      </c>
      <c r="R27" s="378">
        <v>18.512225751643644</v>
      </c>
      <c r="S27" s="375">
        <v>2704</v>
      </c>
      <c r="T27" s="376">
        <v>53.950518754988032</v>
      </c>
      <c r="U27" s="375">
        <v>2308</v>
      </c>
      <c r="V27" s="372">
        <v>46.049481245011968</v>
      </c>
      <c r="W27" s="350"/>
      <c r="X27" s="377">
        <v>15443</v>
      </c>
      <c r="Y27" s="378">
        <v>57.039964541626652</v>
      </c>
      <c r="Z27" s="375">
        <v>11227</v>
      </c>
      <c r="AA27" s="376">
        <v>72.699604999028693</v>
      </c>
      <c r="AB27" s="375">
        <v>4216</v>
      </c>
      <c r="AC27" s="372">
        <f t="shared" si="0"/>
        <v>27.30039500097131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4396</v>
      </c>
      <c r="E28" s="380">
        <f t="shared" si="2"/>
        <v>2827</v>
      </c>
      <c r="F28" s="381">
        <f t="shared" si="3"/>
        <v>64.308462238398548</v>
      </c>
      <c r="G28" s="380">
        <f t="shared" si="4"/>
        <v>1569</v>
      </c>
      <c r="H28" s="382">
        <f t="shared" si="3"/>
        <v>35.691537761601452</v>
      </c>
      <c r="I28" s="350"/>
      <c r="J28" s="377">
        <f t="shared" si="5"/>
        <v>731</v>
      </c>
      <c r="K28" s="378">
        <f t="shared" si="6"/>
        <v>16.628753412192903</v>
      </c>
      <c r="L28" s="375">
        <v>297</v>
      </c>
      <c r="M28" s="376">
        <v>40.629274965800271</v>
      </c>
      <c r="N28" s="375">
        <v>434</v>
      </c>
      <c r="O28" s="383">
        <v>59.370725034199722</v>
      </c>
      <c r="P28" s="350"/>
      <c r="Q28" s="377">
        <v>797</v>
      </c>
      <c r="R28" s="378">
        <v>18.130118289353959</v>
      </c>
      <c r="S28" s="375">
        <v>436</v>
      </c>
      <c r="T28" s="376">
        <v>54.705144291091592</v>
      </c>
      <c r="U28" s="375">
        <v>361</v>
      </c>
      <c r="V28" s="383">
        <v>45.294855708908408</v>
      </c>
      <c r="W28" s="350"/>
      <c r="X28" s="377">
        <v>2868</v>
      </c>
      <c r="Y28" s="378">
        <v>65.241128298453148</v>
      </c>
      <c r="Z28" s="375">
        <v>2094</v>
      </c>
      <c r="AA28" s="376">
        <v>73.012552301255226</v>
      </c>
      <c r="AB28" s="375">
        <v>774</v>
      </c>
      <c r="AC28" s="383">
        <f t="shared" si="0"/>
        <v>26.98744769874477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1475</v>
      </c>
      <c r="E29" s="386">
        <f t="shared" si="2"/>
        <v>788</v>
      </c>
      <c r="F29" s="387">
        <f t="shared" si="3"/>
        <v>53.423728813559322</v>
      </c>
      <c r="G29" s="386">
        <f t="shared" si="4"/>
        <v>687</v>
      </c>
      <c r="H29" s="388">
        <f t="shared" si="3"/>
        <v>46.576271186440678</v>
      </c>
      <c r="I29" s="350"/>
      <c r="J29" s="389">
        <f t="shared" si="5"/>
        <v>826</v>
      </c>
      <c r="K29" s="390">
        <f t="shared" si="6"/>
        <v>56.000000000000007</v>
      </c>
      <c r="L29" s="391">
        <v>297</v>
      </c>
      <c r="M29" s="392">
        <v>35.956416464891042</v>
      </c>
      <c r="N29" s="391">
        <v>529</v>
      </c>
      <c r="O29" s="393">
        <v>64.043583535108965</v>
      </c>
      <c r="P29" s="350"/>
      <c r="Q29" s="389">
        <v>223</v>
      </c>
      <c r="R29" s="390">
        <v>15.118644067796611</v>
      </c>
      <c r="S29" s="391">
        <v>161</v>
      </c>
      <c r="T29" s="392">
        <v>72.197309417040358</v>
      </c>
      <c r="U29" s="391">
        <v>62</v>
      </c>
      <c r="V29" s="393">
        <v>27.802690582959645</v>
      </c>
      <c r="W29" s="350"/>
      <c r="X29" s="389">
        <v>426</v>
      </c>
      <c r="Y29" s="390">
        <v>28.881355932203391</v>
      </c>
      <c r="Z29" s="391">
        <v>330</v>
      </c>
      <c r="AA29" s="392">
        <v>77.464788732394368</v>
      </c>
      <c r="AB29" s="391">
        <v>96</v>
      </c>
      <c r="AC29" s="393">
        <f t="shared" si="0"/>
        <v>22.535211267605636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610317</v>
      </c>
      <c r="E31" s="1234">
        <f>L31+S31+Z31</f>
        <v>380275</v>
      </c>
      <c r="F31" s="1235">
        <f>E31/$D31*100</f>
        <v>62.307784315363982</v>
      </c>
      <c r="G31" s="1234">
        <f>N31+U31+AB31</f>
        <v>230042</v>
      </c>
      <c r="H31" s="1236">
        <f>G31/$D31*100</f>
        <v>37.692215684636018</v>
      </c>
      <c r="I31" s="320"/>
      <c r="J31" s="1237">
        <f>SUM(J12:J29)</f>
        <v>166475</v>
      </c>
      <c r="K31" s="1238">
        <f>J31/$D31*100</f>
        <v>27.276808609296481</v>
      </c>
      <c r="L31" s="1234">
        <f>SUM(L12:L29)</f>
        <v>67466</v>
      </c>
      <c r="M31" s="1235">
        <f>L31/$J31*100</f>
        <v>40.526205135906288</v>
      </c>
      <c r="N31" s="1234">
        <f>SUM(N12:N29)</f>
        <v>99009</v>
      </c>
      <c r="O31" s="1239">
        <f>N31/$J31*100</f>
        <v>59.473794864093712</v>
      </c>
      <c r="P31" s="320"/>
      <c r="Q31" s="1237">
        <f>SUM(Q12:Q29)</f>
        <v>115838</v>
      </c>
      <c r="R31" s="1238">
        <f>Q31/$D31*100</f>
        <v>18.979972702710231</v>
      </c>
      <c r="S31" s="1234">
        <f>SUM(S12:S29)</f>
        <v>68980</v>
      </c>
      <c r="T31" s="1235">
        <f>S31/$Q31*100</f>
        <v>59.548680053177719</v>
      </c>
      <c r="U31" s="1234">
        <f>SUM(U12:U29)</f>
        <v>46858</v>
      </c>
      <c r="V31" s="1239">
        <f>U31/$Q31*100</f>
        <v>40.451319946822281</v>
      </c>
      <c r="W31" s="320"/>
      <c r="X31" s="1237">
        <f>SUM(X12:X29)</f>
        <v>328004</v>
      </c>
      <c r="Y31" s="1238">
        <f>X31/$D31*100</f>
        <v>53.743218687993291</v>
      </c>
      <c r="Z31" s="1234">
        <f>SUM(Z12:Z29)</f>
        <v>243829</v>
      </c>
      <c r="AA31" s="1235">
        <f>Z31/$X31*100</f>
        <v>74.337203204838971</v>
      </c>
      <c r="AB31" s="1234">
        <f>SUM(AB12:AB29)</f>
        <v>84175</v>
      </c>
      <c r="AC31" s="1239">
        <f>AB31/$X31*100</f>
        <v>25.662796795161036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406</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233</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234</v>
      </c>
      <c r="K8" s="1406"/>
      <c r="L8" s="1406"/>
      <c r="M8" s="1406"/>
      <c r="N8" s="1406"/>
      <c r="O8" s="1407"/>
      <c r="P8" s="317"/>
      <c r="Q8" s="1405" t="s">
        <v>235</v>
      </c>
      <c r="R8" s="1406"/>
      <c r="S8" s="1406"/>
      <c r="T8" s="1406"/>
      <c r="U8" s="1406"/>
      <c r="V8" s="1407"/>
      <c r="W8" s="317"/>
      <c r="X8" s="1405" t="s">
        <v>236</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220</v>
      </c>
      <c r="L9" s="1384" t="s">
        <v>24</v>
      </c>
      <c r="M9" s="1385"/>
      <c r="N9" s="1386" t="s">
        <v>23</v>
      </c>
      <c r="O9" s="1387"/>
      <c r="P9" s="317"/>
      <c r="Q9" s="1388" t="s">
        <v>9</v>
      </c>
      <c r="R9" s="1382" t="s">
        <v>220</v>
      </c>
      <c r="S9" s="1384" t="s">
        <v>24</v>
      </c>
      <c r="T9" s="1385"/>
      <c r="U9" s="1386" t="s">
        <v>23</v>
      </c>
      <c r="V9" s="1387"/>
      <c r="W9" s="317"/>
      <c r="X9" s="1388" t="s">
        <v>9</v>
      </c>
      <c r="Y9" s="1382" t="s">
        <v>220</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220</v>
      </c>
      <c r="G10" s="406" t="s">
        <v>9</v>
      </c>
      <c r="H10" s="886" t="s">
        <v>220</v>
      </c>
      <c r="I10" s="346"/>
      <c r="J10" s="1389"/>
      <c r="K10" s="1383"/>
      <c r="L10" s="404" t="s">
        <v>9</v>
      </c>
      <c r="M10" s="403" t="s">
        <v>221</v>
      </c>
      <c r="N10" s="407" t="s">
        <v>9</v>
      </c>
      <c r="O10" s="402" t="s">
        <v>221</v>
      </c>
      <c r="P10" s="347"/>
      <c r="Q10" s="1389"/>
      <c r="R10" s="1383"/>
      <c r="S10" s="404" t="s">
        <v>9</v>
      </c>
      <c r="T10" s="403" t="s">
        <v>221</v>
      </c>
      <c r="U10" s="407" t="s">
        <v>9</v>
      </c>
      <c r="V10" s="402" t="s">
        <v>221</v>
      </c>
      <c r="W10" s="347"/>
      <c r="X10" s="1389"/>
      <c r="Y10" s="1383"/>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96221</v>
      </c>
      <c r="E12" s="352">
        <f>L12+S12+Z12</f>
        <v>62900</v>
      </c>
      <c r="F12" s="353">
        <f>E12/$D12*100</f>
        <v>65.370345350806986</v>
      </c>
      <c r="G12" s="352">
        <f>N12+U12+AB12</f>
        <v>33321</v>
      </c>
      <c r="H12" s="354">
        <f>G12/$D12*100</f>
        <v>34.629654649193</v>
      </c>
      <c r="I12" s="350"/>
      <c r="J12" s="355">
        <f>L12+N12</f>
        <v>22662</v>
      </c>
      <c r="K12" s="356">
        <f>J12/$D12*100</f>
        <v>23.552031261367063</v>
      </c>
      <c r="L12" s="357">
        <v>9867</v>
      </c>
      <c r="M12" s="353">
        <v>43.539846438972731</v>
      </c>
      <c r="N12" s="357">
        <v>12795</v>
      </c>
      <c r="O12" s="358">
        <v>56.460153561027269</v>
      </c>
      <c r="P12" s="350"/>
      <c r="Q12" s="355">
        <v>24605</v>
      </c>
      <c r="R12" s="356">
        <v>25.571340975462736</v>
      </c>
      <c r="S12" s="357">
        <v>17777</v>
      </c>
      <c r="T12" s="353">
        <v>72.249542775858572</v>
      </c>
      <c r="U12" s="357">
        <v>6828</v>
      </c>
      <c r="V12" s="358">
        <v>27.750457224141435</v>
      </c>
      <c r="W12" s="350"/>
      <c r="X12" s="355">
        <v>48954</v>
      </c>
      <c r="Y12" s="356">
        <v>50.876627763170198</v>
      </c>
      <c r="Z12" s="357">
        <v>35256</v>
      </c>
      <c r="AA12" s="353">
        <v>72.01862973403604</v>
      </c>
      <c r="AB12" s="357">
        <v>13698</v>
      </c>
      <c r="AC12" s="358">
        <f t="shared" ref="AC12:AC29" si="0">AB12/$X12*100</f>
        <v>27.981370265963967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15692</v>
      </c>
      <c r="E13" s="365">
        <f t="shared" ref="E13:E29" si="2">L13+S13+Z13</f>
        <v>10080</v>
      </c>
      <c r="F13" s="366">
        <f t="shared" ref="F13:H29" si="3">E13/$D13*100</f>
        <v>64.236553657914868</v>
      </c>
      <c r="G13" s="365">
        <f t="shared" ref="G13:G29" si="4">N13+U13+AB13</f>
        <v>5612</v>
      </c>
      <c r="H13" s="367">
        <f t="shared" si="3"/>
        <v>35.763446342085139</v>
      </c>
      <c r="I13" s="350"/>
      <c r="J13" s="368">
        <f t="shared" ref="J13:J29" si="5">L13+N13</f>
        <v>3016</v>
      </c>
      <c r="K13" s="369">
        <f t="shared" ref="K13:K29" si="6">J13/$D13*100</f>
        <v>19.219984705582462</v>
      </c>
      <c r="L13" s="370">
        <v>1344</v>
      </c>
      <c r="M13" s="371">
        <v>44.562334217506631</v>
      </c>
      <c r="N13" s="370">
        <v>1672</v>
      </c>
      <c r="O13" s="372">
        <v>55.437665782493376</v>
      </c>
      <c r="P13" s="350"/>
      <c r="Q13" s="368">
        <v>3434</v>
      </c>
      <c r="R13" s="369">
        <v>21.883762426714249</v>
      </c>
      <c r="S13" s="370">
        <v>2173</v>
      </c>
      <c r="T13" s="371">
        <v>63.278974956319153</v>
      </c>
      <c r="U13" s="370">
        <v>1261</v>
      </c>
      <c r="V13" s="372">
        <v>36.721025043680839</v>
      </c>
      <c r="W13" s="350"/>
      <c r="X13" s="368">
        <v>9242</v>
      </c>
      <c r="Y13" s="369">
        <v>58.896252867703289</v>
      </c>
      <c r="Z13" s="370">
        <v>6563</v>
      </c>
      <c r="AA13" s="371">
        <v>71.012767799177666</v>
      </c>
      <c r="AB13" s="370">
        <v>2679</v>
      </c>
      <c r="AC13" s="372">
        <f t="shared" si="0"/>
        <v>28.987232200822334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14320</v>
      </c>
      <c r="E14" s="365">
        <f t="shared" si="2"/>
        <v>9153</v>
      </c>
      <c r="F14" s="366">
        <f t="shared" si="3"/>
        <v>63.917597765363134</v>
      </c>
      <c r="G14" s="365">
        <f t="shared" si="4"/>
        <v>5167</v>
      </c>
      <c r="H14" s="367">
        <f t="shared" si="3"/>
        <v>36.082402234636874</v>
      </c>
      <c r="I14" s="350"/>
      <c r="J14" s="368">
        <f t="shared" si="5"/>
        <v>3394</v>
      </c>
      <c r="K14" s="369">
        <f t="shared" si="6"/>
        <v>23.701117318435756</v>
      </c>
      <c r="L14" s="370">
        <v>1448</v>
      </c>
      <c r="M14" s="371">
        <v>42.66352386564526</v>
      </c>
      <c r="N14" s="370">
        <v>1946</v>
      </c>
      <c r="O14" s="372">
        <v>57.33647613435474</v>
      </c>
      <c r="P14" s="350"/>
      <c r="Q14" s="368">
        <v>3228</v>
      </c>
      <c r="R14" s="369">
        <v>22.541899441340782</v>
      </c>
      <c r="S14" s="370">
        <v>1907</v>
      </c>
      <c r="T14" s="371">
        <v>59.076827757125152</v>
      </c>
      <c r="U14" s="370">
        <v>1321</v>
      </c>
      <c r="V14" s="372">
        <v>40.923172242874841</v>
      </c>
      <c r="W14" s="350"/>
      <c r="X14" s="368">
        <v>7698</v>
      </c>
      <c r="Y14" s="369">
        <v>53.756983240223462</v>
      </c>
      <c r="Z14" s="370">
        <v>5798</v>
      </c>
      <c r="AA14" s="371">
        <v>75.318264484281627</v>
      </c>
      <c r="AB14" s="370">
        <v>1900</v>
      </c>
      <c r="AC14" s="372">
        <f t="shared" si="0"/>
        <v>24.681735515718366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15499</v>
      </c>
      <c r="E15" s="365">
        <f t="shared" si="2"/>
        <v>9550</v>
      </c>
      <c r="F15" s="366">
        <f t="shared" si="3"/>
        <v>61.61687850829086</v>
      </c>
      <c r="G15" s="365">
        <f t="shared" si="4"/>
        <v>5949</v>
      </c>
      <c r="H15" s="367">
        <f t="shared" si="3"/>
        <v>38.38312149170914</v>
      </c>
      <c r="I15" s="350"/>
      <c r="J15" s="368">
        <f t="shared" si="5"/>
        <v>4267</v>
      </c>
      <c r="K15" s="369">
        <f t="shared" si="6"/>
        <v>27.530808439254145</v>
      </c>
      <c r="L15" s="370">
        <v>1961</v>
      </c>
      <c r="M15" s="371">
        <v>45.957347082259197</v>
      </c>
      <c r="N15" s="370">
        <v>2306</v>
      </c>
      <c r="O15" s="372">
        <v>54.042652917740796</v>
      </c>
      <c r="P15" s="350"/>
      <c r="Q15" s="368">
        <v>3964</v>
      </c>
      <c r="R15" s="369">
        <v>25.575843602813087</v>
      </c>
      <c r="S15" s="370">
        <v>2449</v>
      </c>
      <c r="T15" s="371">
        <v>61.781029263370336</v>
      </c>
      <c r="U15" s="370">
        <v>1515</v>
      </c>
      <c r="V15" s="372">
        <v>38.218970736629664</v>
      </c>
      <c r="W15" s="350"/>
      <c r="X15" s="368">
        <v>7268</v>
      </c>
      <c r="Y15" s="369">
        <v>46.893347957932768</v>
      </c>
      <c r="Z15" s="370">
        <v>5140</v>
      </c>
      <c r="AA15" s="371">
        <v>70.720968629609246</v>
      </c>
      <c r="AB15" s="370">
        <v>2128</v>
      </c>
      <c r="AC15" s="372">
        <f t="shared" si="0"/>
        <v>29.279031370390758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16402</v>
      </c>
      <c r="E16" s="365">
        <f t="shared" si="2"/>
        <v>9486</v>
      </c>
      <c r="F16" s="366">
        <f t="shared" si="3"/>
        <v>57.834410437751494</v>
      </c>
      <c r="G16" s="365">
        <f t="shared" si="4"/>
        <v>6916</v>
      </c>
      <c r="H16" s="367">
        <f t="shared" si="3"/>
        <v>42.165589562248506</v>
      </c>
      <c r="I16" s="350"/>
      <c r="J16" s="368">
        <f t="shared" si="5"/>
        <v>6520</v>
      </c>
      <c r="K16" s="369">
        <f t="shared" si="6"/>
        <v>39.751249847579558</v>
      </c>
      <c r="L16" s="370">
        <v>2725</v>
      </c>
      <c r="M16" s="371">
        <v>41.79447852760736</v>
      </c>
      <c r="N16" s="370">
        <v>3795</v>
      </c>
      <c r="O16" s="372">
        <v>58.20552147239264</v>
      </c>
      <c r="P16" s="350"/>
      <c r="Q16" s="368">
        <v>3904</v>
      </c>
      <c r="R16" s="369">
        <v>23.801975368857455</v>
      </c>
      <c r="S16" s="370">
        <v>2475</v>
      </c>
      <c r="T16" s="371">
        <v>63.396516393442624</v>
      </c>
      <c r="U16" s="370">
        <v>1429</v>
      </c>
      <c r="V16" s="372">
        <v>36.603483606557376</v>
      </c>
      <c r="W16" s="350"/>
      <c r="X16" s="368">
        <v>5978</v>
      </c>
      <c r="Y16" s="369">
        <v>36.446774783562979</v>
      </c>
      <c r="Z16" s="370">
        <v>4286</v>
      </c>
      <c r="AA16" s="371">
        <v>71.696219471395111</v>
      </c>
      <c r="AB16" s="370">
        <v>1692</v>
      </c>
      <c r="AC16" s="372">
        <f t="shared" si="0"/>
        <v>28.303780528604882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5269</v>
      </c>
      <c r="E17" s="375">
        <f t="shared" si="2"/>
        <v>3155</v>
      </c>
      <c r="F17" s="376">
        <f t="shared" si="3"/>
        <v>59.878534826342758</v>
      </c>
      <c r="G17" s="375">
        <f t="shared" si="4"/>
        <v>2114</v>
      </c>
      <c r="H17" s="367">
        <f t="shared" si="3"/>
        <v>40.121465173657242</v>
      </c>
      <c r="I17" s="350"/>
      <c r="J17" s="377">
        <f t="shared" si="5"/>
        <v>1495</v>
      </c>
      <c r="K17" s="378">
        <f t="shared" si="6"/>
        <v>28.373505408996014</v>
      </c>
      <c r="L17" s="375">
        <v>669</v>
      </c>
      <c r="M17" s="376">
        <v>44.749163879598662</v>
      </c>
      <c r="N17" s="375">
        <v>826</v>
      </c>
      <c r="O17" s="372">
        <v>55.250836120401338</v>
      </c>
      <c r="P17" s="350"/>
      <c r="Q17" s="377">
        <v>1318</v>
      </c>
      <c r="R17" s="378">
        <v>25.014234200037961</v>
      </c>
      <c r="S17" s="375">
        <v>743</v>
      </c>
      <c r="T17" s="376">
        <v>56.373292867981796</v>
      </c>
      <c r="U17" s="375">
        <v>575</v>
      </c>
      <c r="V17" s="372">
        <v>43.626707132018211</v>
      </c>
      <c r="W17" s="350"/>
      <c r="X17" s="377">
        <v>2456</v>
      </c>
      <c r="Y17" s="378">
        <v>46.612260390966028</v>
      </c>
      <c r="Z17" s="375">
        <v>1743</v>
      </c>
      <c r="AA17" s="376">
        <v>70.969055374592841</v>
      </c>
      <c r="AB17" s="375">
        <v>713</v>
      </c>
      <c r="AC17" s="372">
        <f t="shared" si="0"/>
        <v>29.030944625407169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49388</v>
      </c>
      <c r="E18" s="365">
        <f t="shared" si="2"/>
        <v>30697</v>
      </c>
      <c r="F18" s="366">
        <f t="shared" si="3"/>
        <v>62.154774439135011</v>
      </c>
      <c r="G18" s="365">
        <f t="shared" si="4"/>
        <v>18691</v>
      </c>
      <c r="H18" s="367">
        <f t="shared" si="3"/>
        <v>37.845225560864989</v>
      </c>
      <c r="I18" s="350"/>
      <c r="J18" s="368">
        <f t="shared" si="5"/>
        <v>9738</v>
      </c>
      <c r="K18" s="369">
        <f t="shared" si="6"/>
        <v>19.717340244593828</v>
      </c>
      <c r="L18" s="370">
        <v>4102</v>
      </c>
      <c r="M18" s="371">
        <v>42.1236393509961</v>
      </c>
      <c r="N18" s="370">
        <v>5636</v>
      </c>
      <c r="O18" s="372">
        <v>57.8763606490039</v>
      </c>
      <c r="P18" s="350"/>
      <c r="Q18" s="368">
        <v>9502</v>
      </c>
      <c r="R18" s="369">
        <v>19.239491374422936</v>
      </c>
      <c r="S18" s="370">
        <v>5503</v>
      </c>
      <c r="T18" s="371">
        <v>57.914123342454218</v>
      </c>
      <c r="U18" s="370">
        <v>3999</v>
      </c>
      <c r="V18" s="372">
        <v>42.085876657545782</v>
      </c>
      <c r="W18" s="350"/>
      <c r="X18" s="368">
        <v>30148</v>
      </c>
      <c r="Y18" s="369">
        <v>61.043168380983239</v>
      </c>
      <c r="Z18" s="370">
        <v>21092</v>
      </c>
      <c r="AA18" s="371">
        <v>69.961523152447924</v>
      </c>
      <c r="AB18" s="370">
        <v>9056</v>
      </c>
      <c r="AC18" s="372">
        <f t="shared" si="0"/>
        <v>30.038476847552076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29715</v>
      </c>
      <c r="E19" s="365">
        <f t="shared" si="2"/>
        <v>19144</v>
      </c>
      <c r="F19" s="366">
        <f t="shared" si="3"/>
        <v>64.425374390038698</v>
      </c>
      <c r="G19" s="365">
        <f t="shared" si="4"/>
        <v>10571</v>
      </c>
      <c r="H19" s="367">
        <f t="shared" si="3"/>
        <v>35.574625609961295</v>
      </c>
      <c r="I19" s="350"/>
      <c r="J19" s="368">
        <f t="shared" si="5"/>
        <v>5894</v>
      </c>
      <c r="K19" s="369">
        <f t="shared" si="6"/>
        <v>19.835100117785633</v>
      </c>
      <c r="L19" s="370">
        <v>2541</v>
      </c>
      <c r="M19" s="371">
        <v>43.111638954869356</v>
      </c>
      <c r="N19" s="370">
        <v>3353</v>
      </c>
      <c r="O19" s="372">
        <v>56.888361045130644</v>
      </c>
      <c r="P19" s="350"/>
      <c r="Q19" s="368">
        <v>6329</v>
      </c>
      <c r="R19" s="369">
        <v>21.299007235402996</v>
      </c>
      <c r="S19" s="370">
        <v>4168</v>
      </c>
      <c r="T19" s="371">
        <v>65.855585400537208</v>
      </c>
      <c r="U19" s="370">
        <v>2161</v>
      </c>
      <c r="V19" s="372">
        <v>34.144414599462792</v>
      </c>
      <c r="W19" s="350"/>
      <c r="X19" s="368">
        <v>17492</v>
      </c>
      <c r="Y19" s="369">
        <v>58.865892646811382</v>
      </c>
      <c r="Z19" s="370">
        <v>12435</v>
      </c>
      <c r="AA19" s="371">
        <v>71.089640978733144</v>
      </c>
      <c r="AB19" s="370">
        <v>5057</v>
      </c>
      <c r="AC19" s="372">
        <f t="shared" si="0"/>
        <v>28.910359021266864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115971</v>
      </c>
      <c r="E20" s="365">
        <f t="shared" si="2"/>
        <v>72694</v>
      </c>
      <c r="F20" s="366">
        <f t="shared" si="3"/>
        <v>62.682912107337174</v>
      </c>
      <c r="G20" s="365">
        <f t="shared" si="4"/>
        <v>43277</v>
      </c>
      <c r="H20" s="367">
        <f t="shared" si="3"/>
        <v>37.317087892662819</v>
      </c>
      <c r="I20" s="350"/>
      <c r="J20" s="368">
        <f t="shared" si="5"/>
        <v>30191</v>
      </c>
      <c r="K20" s="369">
        <f t="shared" si="6"/>
        <v>26.033232446042543</v>
      </c>
      <c r="L20" s="370">
        <v>13492</v>
      </c>
      <c r="M20" s="371">
        <v>44.688814547381675</v>
      </c>
      <c r="N20" s="370">
        <v>16699</v>
      </c>
      <c r="O20" s="372">
        <v>55.311185452618325</v>
      </c>
      <c r="P20" s="350"/>
      <c r="Q20" s="368">
        <v>27369</v>
      </c>
      <c r="R20" s="369">
        <v>23.59986548361228</v>
      </c>
      <c r="S20" s="370">
        <v>17526</v>
      </c>
      <c r="T20" s="371">
        <v>64.035953085607801</v>
      </c>
      <c r="U20" s="370">
        <v>9843</v>
      </c>
      <c r="V20" s="372">
        <v>35.964046914392192</v>
      </c>
      <c r="W20" s="350"/>
      <c r="X20" s="368">
        <v>58411</v>
      </c>
      <c r="Y20" s="369">
        <v>50.366902070345176</v>
      </c>
      <c r="Z20" s="370">
        <v>41676</v>
      </c>
      <c r="AA20" s="371">
        <v>71.349574566434399</v>
      </c>
      <c r="AB20" s="370">
        <v>16735</v>
      </c>
      <c r="AC20" s="372">
        <f t="shared" si="0"/>
        <v>28.650425433565594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59060</v>
      </c>
      <c r="E21" s="365">
        <f t="shared" si="2"/>
        <v>35805</v>
      </c>
      <c r="F21" s="366">
        <f t="shared" si="3"/>
        <v>60.624788350829661</v>
      </c>
      <c r="G21" s="365">
        <f t="shared" si="4"/>
        <v>23255</v>
      </c>
      <c r="H21" s="367">
        <f t="shared" si="3"/>
        <v>39.375211649170332</v>
      </c>
      <c r="I21" s="350"/>
      <c r="J21" s="368">
        <f t="shared" si="5"/>
        <v>17985</v>
      </c>
      <c r="K21" s="369">
        <f t="shared" si="6"/>
        <v>30.452082627836099</v>
      </c>
      <c r="L21" s="370">
        <v>7082</v>
      </c>
      <c r="M21" s="371">
        <v>39.377258826800109</v>
      </c>
      <c r="N21" s="370">
        <v>10903</v>
      </c>
      <c r="O21" s="372">
        <v>60.622741173199891</v>
      </c>
      <c r="P21" s="350"/>
      <c r="Q21" s="368">
        <v>13388</v>
      </c>
      <c r="R21" s="369">
        <v>22.668472739586861</v>
      </c>
      <c r="S21" s="370">
        <v>8710</v>
      </c>
      <c r="T21" s="371">
        <v>65.058261129369583</v>
      </c>
      <c r="U21" s="370">
        <v>4678</v>
      </c>
      <c r="V21" s="372">
        <v>34.941738870630417</v>
      </c>
      <c r="W21" s="350"/>
      <c r="X21" s="368">
        <v>27687</v>
      </c>
      <c r="Y21" s="369">
        <v>46.879444632577041</v>
      </c>
      <c r="Z21" s="370">
        <v>20013</v>
      </c>
      <c r="AA21" s="371">
        <v>72.283020912341527</v>
      </c>
      <c r="AB21" s="370">
        <v>7674</v>
      </c>
      <c r="AC21" s="372">
        <f t="shared" si="0"/>
        <v>27.716979087658466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14168</v>
      </c>
      <c r="E22" s="365">
        <f t="shared" si="2"/>
        <v>9042</v>
      </c>
      <c r="F22" s="366">
        <f t="shared" si="3"/>
        <v>63.819875776397517</v>
      </c>
      <c r="G22" s="365">
        <f t="shared" si="4"/>
        <v>5126</v>
      </c>
      <c r="H22" s="367">
        <f t="shared" si="3"/>
        <v>36.180124223602483</v>
      </c>
      <c r="I22" s="350"/>
      <c r="J22" s="368">
        <f t="shared" si="5"/>
        <v>3499</v>
      </c>
      <c r="K22" s="369">
        <f t="shared" si="6"/>
        <v>24.696499153020891</v>
      </c>
      <c r="L22" s="370">
        <v>1533</v>
      </c>
      <c r="M22" s="371">
        <v>43.812517862246359</v>
      </c>
      <c r="N22" s="370">
        <v>1966</v>
      </c>
      <c r="O22" s="372">
        <v>56.187482137753641</v>
      </c>
      <c r="P22" s="350"/>
      <c r="Q22" s="368">
        <v>3129</v>
      </c>
      <c r="R22" s="369">
        <v>22.084980237154149</v>
      </c>
      <c r="S22" s="370">
        <v>2078</v>
      </c>
      <c r="T22" s="371">
        <v>66.410993927772452</v>
      </c>
      <c r="U22" s="370">
        <v>1051</v>
      </c>
      <c r="V22" s="372">
        <v>33.589006072227548</v>
      </c>
      <c r="W22" s="350"/>
      <c r="X22" s="368">
        <v>7540</v>
      </c>
      <c r="Y22" s="369">
        <v>53.218520609824957</v>
      </c>
      <c r="Z22" s="370">
        <v>5431</v>
      </c>
      <c r="AA22" s="371">
        <v>72.029177718832898</v>
      </c>
      <c r="AB22" s="370">
        <v>2109</v>
      </c>
      <c r="AC22" s="372">
        <f t="shared" si="0"/>
        <v>27.970822281167106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25483</v>
      </c>
      <c r="E23" s="365">
        <f t="shared" si="2"/>
        <v>14658</v>
      </c>
      <c r="F23" s="366">
        <f t="shared" si="3"/>
        <v>57.520700074559507</v>
      </c>
      <c r="G23" s="365">
        <f t="shared" si="4"/>
        <v>10825</v>
      </c>
      <c r="H23" s="367">
        <f t="shared" si="3"/>
        <v>42.479299925440486</v>
      </c>
      <c r="I23" s="350"/>
      <c r="J23" s="368">
        <f t="shared" si="5"/>
        <v>9241</v>
      </c>
      <c r="K23" s="369">
        <f t="shared" si="6"/>
        <v>36.263391280461484</v>
      </c>
      <c r="L23" s="370">
        <v>3358</v>
      </c>
      <c r="M23" s="371">
        <v>36.338058651661079</v>
      </c>
      <c r="N23" s="370">
        <v>5883</v>
      </c>
      <c r="O23" s="372">
        <v>63.661941348338921</v>
      </c>
      <c r="P23" s="350"/>
      <c r="Q23" s="368">
        <v>4662</v>
      </c>
      <c r="R23" s="369">
        <v>18.294549307381391</v>
      </c>
      <c r="S23" s="370">
        <v>2779</v>
      </c>
      <c r="T23" s="371">
        <v>59.609609609609613</v>
      </c>
      <c r="U23" s="370">
        <v>1883</v>
      </c>
      <c r="V23" s="372">
        <v>40.390390390390394</v>
      </c>
      <c r="W23" s="350"/>
      <c r="X23" s="368">
        <v>11580</v>
      </c>
      <c r="Y23" s="369">
        <v>45.442059412157128</v>
      </c>
      <c r="Z23" s="370">
        <v>8521</v>
      </c>
      <c r="AA23" s="371">
        <v>73.583765112262526</v>
      </c>
      <c r="AB23" s="370">
        <v>3059</v>
      </c>
      <c r="AC23" s="372">
        <f t="shared" si="0"/>
        <v>26.416234887737478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62384</v>
      </c>
      <c r="E24" s="365">
        <f t="shared" si="2"/>
        <v>41087</v>
      </c>
      <c r="F24" s="366">
        <f t="shared" si="3"/>
        <v>65.861438830469353</v>
      </c>
      <c r="G24" s="365">
        <f t="shared" si="4"/>
        <v>21297</v>
      </c>
      <c r="H24" s="367">
        <f t="shared" si="3"/>
        <v>34.138561169530654</v>
      </c>
      <c r="I24" s="350"/>
      <c r="J24" s="368">
        <f t="shared" si="5"/>
        <v>14830</v>
      </c>
      <c r="K24" s="369">
        <f t="shared" si="6"/>
        <v>23.7721210566812</v>
      </c>
      <c r="L24" s="370">
        <v>6835</v>
      </c>
      <c r="M24" s="371">
        <v>46.089008766014835</v>
      </c>
      <c r="N24" s="370">
        <v>7995</v>
      </c>
      <c r="O24" s="372">
        <v>53.910991233985165</v>
      </c>
      <c r="P24" s="350"/>
      <c r="Q24" s="368">
        <v>13542</v>
      </c>
      <c r="R24" s="369">
        <v>21.707489099769173</v>
      </c>
      <c r="S24" s="370">
        <v>9344</v>
      </c>
      <c r="T24" s="371">
        <v>69.000147688672271</v>
      </c>
      <c r="U24" s="370">
        <v>4198</v>
      </c>
      <c r="V24" s="372">
        <v>30.999852311327718</v>
      </c>
      <c r="W24" s="350"/>
      <c r="X24" s="368">
        <v>34012</v>
      </c>
      <c r="Y24" s="369">
        <v>54.52038984354963</v>
      </c>
      <c r="Z24" s="370">
        <v>24908</v>
      </c>
      <c r="AA24" s="371">
        <v>73.232976596495362</v>
      </c>
      <c r="AB24" s="370">
        <v>9104</v>
      </c>
      <c r="AC24" s="372">
        <f t="shared" si="0"/>
        <v>26.767023403504648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16940</v>
      </c>
      <c r="E25" s="365">
        <f t="shared" si="2"/>
        <v>10498</v>
      </c>
      <c r="F25" s="366">
        <f t="shared" si="3"/>
        <v>61.971664698937424</v>
      </c>
      <c r="G25" s="365">
        <f t="shared" si="4"/>
        <v>6442</v>
      </c>
      <c r="H25" s="367">
        <f t="shared" si="3"/>
        <v>38.028335301062569</v>
      </c>
      <c r="I25" s="350"/>
      <c r="J25" s="368">
        <f t="shared" si="5"/>
        <v>4636</v>
      </c>
      <c r="K25" s="369">
        <f t="shared" si="6"/>
        <v>27.367178276269183</v>
      </c>
      <c r="L25" s="370">
        <v>1835</v>
      </c>
      <c r="M25" s="371">
        <v>39.581535806729939</v>
      </c>
      <c r="N25" s="370">
        <v>2801</v>
      </c>
      <c r="O25" s="372">
        <v>60.418464193270061</v>
      </c>
      <c r="P25" s="350"/>
      <c r="Q25" s="368">
        <v>4522</v>
      </c>
      <c r="R25" s="369">
        <v>26.694214876033058</v>
      </c>
      <c r="S25" s="370">
        <v>3158</v>
      </c>
      <c r="T25" s="371">
        <v>69.836355594869531</v>
      </c>
      <c r="U25" s="370">
        <v>1364</v>
      </c>
      <c r="V25" s="372">
        <v>30.163644405130473</v>
      </c>
      <c r="W25" s="350"/>
      <c r="X25" s="368">
        <v>7782</v>
      </c>
      <c r="Y25" s="369">
        <v>45.938606847697756</v>
      </c>
      <c r="Z25" s="370">
        <v>5505</v>
      </c>
      <c r="AA25" s="371">
        <v>70.740169622205087</v>
      </c>
      <c r="AB25" s="370">
        <v>2277</v>
      </c>
      <c r="AC25" s="372">
        <f t="shared" si="0"/>
        <v>29.259830377794909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6900</v>
      </c>
      <c r="E26" s="380">
        <f t="shared" si="2"/>
        <v>4230</v>
      </c>
      <c r="F26" s="381">
        <f t="shared" si="3"/>
        <v>61.304347826086961</v>
      </c>
      <c r="G26" s="380">
        <f t="shared" si="4"/>
        <v>2670</v>
      </c>
      <c r="H26" s="367">
        <f t="shared" si="3"/>
        <v>38.695652173913039</v>
      </c>
      <c r="I26" s="350"/>
      <c r="J26" s="377">
        <f t="shared" si="5"/>
        <v>1687</v>
      </c>
      <c r="K26" s="378">
        <f t="shared" si="6"/>
        <v>24.44927536231884</v>
      </c>
      <c r="L26" s="375">
        <v>694</v>
      </c>
      <c r="M26" s="376">
        <v>41.138114997036155</v>
      </c>
      <c r="N26" s="375">
        <v>993</v>
      </c>
      <c r="O26" s="372">
        <v>58.861885002963845</v>
      </c>
      <c r="P26" s="350"/>
      <c r="Q26" s="377">
        <v>1373</v>
      </c>
      <c r="R26" s="378">
        <v>19.89855072463768</v>
      </c>
      <c r="S26" s="375">
        <v>770</v>
      </c>
      <c r="T26" s="376">
        <v>56.081573197378006</v>
      </c>
      <c r="U26" s="375">
        <v>603</v>
      </c>
      <c r="V26" s="372">
        <v>43.918426802621994</v>
      </c>
      <c r="W26" s="350"/>
      <c r="X26" s="377">
        <v>3840</v>
      </c>
      <c r="Y26" s="378">
        <v>55.652173913043477</v>
      </c>
      <c r="Z26" s="375">
        <v>2766</v>
      </c>
      <c r="AA26" s="376">
        <v>72.03125</v>
      </c>
      <c r="AB26" s="375">
        <v>1074</v>
      </c>
      <c r="AC26" s="372">
        <f t="shared" si="0"/>
        <v>27.968749999999996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38104</v>
      </c>
      <c r="E27" s="380">
        <f t="shared" si="2"/>
        <v>22112</v>
      </c>
      <c r="F27" s="381">
        <f t="shared" si="3"/>
        <v>58.030652949821537</v>
      </c>
      <c r="G27" s="380">
        <f t="shared" si="4"/>
        <v>15992</v>
      </c>
      <c r="H27" s="367">
        <f t="shared" si="3"/>
        <v>41.969347050178456</v>
      </c>
      <c r="I27" s="350"/>
      <c r="J27" s="377">
        <f t="shared" si="5"/>
        <v>11621</v>
      </c>
      <c r="K27" s="378">
        <f t="shared" si="6"/>
        <v>30.49811043460004</v>
      </c>
      <c r="L27" s="375">
        <v>4518</v>
      </c>
      <c r="M27" s="376">
        <v>38.877893468720423</v>
      </c>
      <c r="N27" s="375">
        <v>7103</v>
      </c>
      <c r="O27" s="372">
        <v>61.122106531279584</v>
      </c>
      <c r="P27" s="350"/>
      <c r="Q27" s="377">
        <v>8034</v>
      </c>
      <c r="R27" s="378">
        <v>21.084400587864792</v>
      </c>
      <c r="S27" s="375">
        <v>4562</v>
      </c>
      <c r="T27" s="376">
        <v>56.783669405028625</v>
      </c>
      <c r="U27" s="375">
        <v>3472</v>
      </c>
      <c r="V27" s="372">
        <v>43.216330594971367</v>
      </c>
      <c r="W27" s="350"/>
      <c r="X27" s="377">
        <v>18449</v>
      </c>
      <c r="Y27" s="378">
        <v>48.417488977535164</v>
      </c>
      <c r="Z27" s="375">
        <v>13032</v>
      </c>
      <c r="AA27" s="376">
        <v>70.637974957992299</v>
      </c>
      <c r="AB27" s="375">
        <v>5417</v>
      </c>
      <c r="AC27" s="372">
        <f t="shared" si="0"/>
        <v>29.362025042007694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3652</v>
      </c>
      <c r="E28" s="380">
        <f t="shared" si="2"/>
        <v>2381</v>
      </c>
      <c r="F28" s="381">
        <f t="shared" si="3"/>
        <v>65.197152245345009</v>
      </c>
      <c r="G28" s="380">
        <f t="shared" si="4"/>
        <v>1271</v>
      </c>
      <c r="H28" s="382">
        <f t="shared" si="3"/>
        <v>34.802847754654984</v>
      </c>
      <c r="I28" s="350"/>
      <c r="J28" s="377">
        <f t="shared" si="5"/>
        <v>457</v>
      </c>
      <c r="K28" s="378">
        <f t="shared" si="6"/>
        <v>12.51369112814896</v>
      </c>
      <c r="L28" s="375">
        <v>200</v>
      </c>
      <c r="M28" s="376">
        <v>43.763676148796499</v>
      </c>
      <c r="N28" s="375">
        <v>257</v>
      </c>
      <c r="O28" s="383">
        <v>56.236323851203494</v>
      </c>
      <c r="P28" s="350"/>
      <c r="Q28" s="377">
        <v>811</v>
      </c>
      <c r="R28" s="378">
        <v>22.207009857612267</v>
      </c>
      <c r="S28" s="375">
        <v>500</v>
      </c>
      <c r="T28" s="376">
        <v>61.652281134401974</v>
      </c>
      <c r="U28" s="375">
        <v>311</v>
      </c>
      <c r="V28" s="383">
        <v>38.347718865598033</v>
      </c>
      <c r="W28" s="350"/>
      <c r="X28" s="377">
        <v>2384</v>
      </c>
      <c r="Y28" s="378">
        <v>65.279299014238774</v>
      </c>
      <c r="Z28" s="375">
        <v>1681</v>
      </c>
      <c r="AA28" s="376">
        <v>70.511744966442961</v>
      </c>
      <c r="AB28" s="375">
        <v>703</v>
      </c>
      <c r="AC28" s="383">
        <f t="shared" si="0"/>
        <v>29.488255033557049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1259</v>
      </c>
      <c r="E29" s="386">
        <f t="shared" si="2"/>
        <v>699</v>
      </c>
      <c r="F29" s="387">
        <f t="shared" si="3"/>
        <v>55.52025416997617</v>
      </c>
      <c r="G29" s="386">
        <f t="shared" si="4"/>
        <v>560</v>
      </c>
      <c r="H29" s="388">
        <f t="shared" si="3"/>
        <v>44.479745830023823</v>
      </c>
      <c r="I29" s="350"/>
      <c r="J29" s="389">
        <f t="shared" si="5"/>
        <v>667</v>
      </c>
      <c r="K29" s="390">
        <f t="shared" si="6"/>
        <v>52.978554408260528</v>
      </c>
      <c r="L29" s="391">
        <v>249</v>
      </c>
      <c r="M29" s="392">
        <v>37.331334332833585</v>
      </c>
      <c r="N29" s="391">
        <v>418</v>
      </c>
      <c r="O29" s="393">
        <v>62.668665667166415</v>
      </c>
      <c r="P29" s="350"/>
      <c r="Q29" s="389">
        <v>232</v>
      </c>
      <c r="R29" s="390">
        <v>18.427323272438443</v>
      </c>
      <c r="S29" s="391">
        <v>169</v>
      </c>
      <c r="T29" s="392">
        <v>72.84482758620689</v>
      </c>
      <c r="U29" s="391">
        <v>63</v>
      </c>
      <c r="V29" s="393">
        <v>27.155172413793103</v>
      </c>
      <c r="W29" s="350"/>
      <c r="X29" s="389">
        <v>360</v>
      </c>
      <c r="Y29" s="390">
        <v>28.594122319301036</v>
      </c>
      <c r="Z29" s="391">
        <v>281</v>
      </c>
      <c r="AA29" s="392">
        <v>78.055555555555557</v>
      </c>
      <c r="AB29" s="391">
        <v>79</v>
      </c>
      <c r="AC29" s="393">
        <f t="shared" si="0"/>
        <v>21.944444444444443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586427</v>
      </c>
      <c r="E31" s="1234">
        <f>L31+S31+Z31</f>
        <v>367371</v>
      </c>
      <c r="F31" s="1235">
        <f>E31/$D31*100</f>
        <v>62.645648989558801</v>
      </c>
      <c r="G31" s="1234">
        <f>N31+U31+AB31</f>
        <v>219056</v>
      </c>
      <c r="H31" s="1236">
        <f>G31/$D31*100</f>
        <v>37.354351010441192</v>
      </c>
      <c r="I31" s="320"/>
      <c r="J31" s="1237">
        <f>SUM(J12:J29)</f>
        <v>151800</v>
      </c>
      <c r="K31" s="1238">
        <f>J31/$D31*100</f>
        <v>25.885574845632959</v>
      </c>
      <c r="L31" s="1234">
        <f>SUM(L12:L29)</f>
        <v>64453</v>
      </c>
      <c r="M31" s="1235">
        <f>L31/$J31*100</f>
        <v>42.459156785243742</v>
      </c>
      <c r="N31" s="1234">
        <f>SUM(N12:N29)</f>
        <v>87347</v>
      </c>
      <c r="O31" s="1239">
        <f>N31/$J31*100</f>
        <v>57.540843214756251</v>
      </c>
      <c r="P31" s="320"/>
      <c r="Q31" s="1237">
        <f>SUM(Q12:Q29)</f>
        <v>133346</v>
      </c>
      <c r="R31" s="1238">
        <f>Q31/$D31*100</f>
        <v>22.738721102541323</v>
      </c>
      <c r="S31" s="1234">
        <f>SUM(S12:S29)</f>
        <v>86791</v>
      </c>
      <c r="T31" s="1235">
        <f>S31/$Q31*100</f>
        <v>65.087066728660787</v>
      </c>
      <c r="U31" s="1234">
        <f>SUM(U12:U29)</f>
        <v>46555</v>
      </c>
      <c r="V31" s="1239">
        <f>U31/$Q31*100</f>
        <v>34.912933271339227</v>
      </c>
      <c r="W31" s="320"/>
      <c r="X31" s="1237">
        <f>SUM(X12:X29)</f>
        <v>301281</v>
      </c>
      <c r="Y31" s="1238">
        <f>X31/$D31*100</f>
        <v>51.375704051825721</v>
      </c>
      <c r="Z31" s="1234">
        <f>SUM(Z12:Z29)</f>
        <v>216127</v>
      </c>
      <c r="AA31" s="1235">
        <f>Z31/$X31*100</f>
        <v>71.736020525688645</v>
      </c>
      <c r="AB31" s="1234">
        <f>SUM(AB12:AB29)</f>
        <v>85154</v>
      </c>
      <c r="AC31" s="1239">
        <f>AB31/$X31*100</f>
        <v>28.263979474311355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407</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237</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238</v>
      </c>
      <c r="K8" s="1406"/>
      <c r="L8" s="1406"/>
      <c r="M8" s="1406"/>
      <c r="N8" s="1406"/>
      <c r="O8" s="1407"/>
      <c r="P8" s="317"/>
      <c r="Q8" s="1405" t="s">
        <v>239</v>
      </c>
      <c r="R8" s="1406"/>
      <c r="S8" s="1406"/>
      <c r="T8" s="1406"/>
      <c r="U8" s="1406"/>
      <c r="V8" s="1407"/>
      <c r="W8" s="317"/>
      <c r="X8" s="1405" t="s">
        <v>240</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220</v>
      </c>
      <c r="L9" s="1384" t="s">
        <v>24</v>
      </c>
      <c r="M9" s="1385"/>
      <c r="N9" s="1386" t="s">
        <v>23</v>
      </c>
      <c r="O9" s="1387"/>
      <c r="P9" s="317"/>
      <c r="Q9" s="1388" t="s">
        <v>9</v>
      </c>
      <c r="R9" s="1382" t="s">
        <v>220</v>
      </c>
      <c r="S9" s="1384" t="s">
        <v>24</v>
      </c>
      <c r="T9" s="1385"/>
      <c r="U9" s="1386" t="s">
        <v>23</v>
      </c>
      <c r="V9" s="1387"/>
      <c r="W9" s="317"/>
      <c r="X9" s="1388" t="s">
        <v>9</v>
      </c>
      <c r="Y9" s="1382" t="s">
        <v>220</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220</v>
      </c>
      <c r="G10" s="406" t="s">
        <v>9</v>
      </c>
      <c r="H10" s="886" t="s">
        <v>220</v>
      </c>
      <c r="I10" s="346"/>
      <c r="J10" s="1389"/>
      <c r="K10" s="1383"/>
      <c r="L10" s="404" t="s">
        <v>9</v>
      </c>
      <c r="M10" s="403" t="s">
        <v>221</v>
      </c>
      <c r="N10" s="407" t="s">
        <v>9</v>
      </c>
      <c r="O10" s="402" t="s">
        <v>221</v>
      </c>
      <c r="P10" s="347"/>
      <c r="Q10" s="1389"/>
      <c r="R10" s="1383"/>
      <c r="S10" s="404" t="s">
        <v>9</v>
      </c>
      <c r="T10" s="403" t="s">
        <v>221</v>
      </c>
      <c r="U10" s="407" t="s">
        <v>9</v>
      </c>
      <c r="V10" s="402" t="s">
        <v>221</v>
      </c>
      <c r="W10" s="347"/>
      <c r="X10" s="1389"/>
      <c r="Y10" s="1383"/>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74649</v>
      </c>
      <c r="E12" s="352">
        <f>L12+S12+Z12</f>
        <v>45894</v>
      </c>
      <c r="F12" s="353">
        <f>E12/$D12*100</f>
        <v>61.479725113531323</v>
      </c>
      <c r="G12" s="352">
        <f>N12+U12+AB12</f>
        <v>28755</v>
      </c>
      <c r="H12" s="354">
        <f>G12/$D12*100</f>
        <v>38.520274886468677</v>
      </c>
      <c r="I12" s="350"/>
      <c r="J12" s="355">
        <f>L12+N12</f>
        <v>18849</v>
      </c>
      <c r="K12" s="356">
        <f>J12/$D12*100</f>
        <v>25.250170799340914</v>
      </c>
      <c r="L12" s="357">
        <v>9199</v>
      </c>
      <c r="M12" s="353">
        <v>48.803650061011197</v>
      </c>
      <c r="N12" s="357">
        <v>9650</v>
      </c>
      <c r="O12" s="358">
        <v>51.196349938988803</v>
      </c>
      <c r="P12" s="350"/>
      <c r="Q12" s="355">
        <v>24809</v>
      </c>
      <c r="R12" s="356">
        <v>33.234202735468656</v>
      </c>
      <c r="S12" s="357">
        <v>16940</v>
      </c>
      <c r="T12" s="353">
        <v>68.281671973880435</v>
      </c>
      <c r="U12" s="357">
        <v>7869</v>
      </c>
      <c r="V12" s="358">
        <v>31.718328026119551</v>
      </c>
      <c r="W12" s="350"/>
      <c r="X12" s="355">
        <v>30991</v>
      </c>
      <c r="Y12" s="356">
        <v>41.515626465190422</v>
      </c>
      <c r="Z12" s="357">
        <v>19755</v>
      </c>
      <c r="AA12" s="353">
        <v>63.744312865025336</v>
      </c>
      <c r="AB12" s="357">
        <v>11236</v>
      </c>
      <c r="AC12" s="358">
        <f t="shared" ref="AC12:AC29" si="0">AB12/$X12*100</f>
        <v>36.255687134974664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7900</v>
      </c>
      <c r="E13" s="365">
        <f t="shared" ref="E13:E29" si="2">L13+S13+Z13</f>
        <v>4974</v>
      </c>
      <c r="F13" s="366">
        <f t="shared" ref="F13:H29" si="3">E13/$D13*100</f>
        <v>62.962025316455694</v>
      </c>
      <c r="G13" s="365">
        <f t="shared" ref="G13:G29" si="4">N13+U13+AB13</f>
        <v>2926</v>
      </c>
      <c r="H13" s="367">
        <f t="shared" si="3"/>
        <v>37.037974683544306</v>
      </c>
      <c r="I13" s="350"/>
      <c r="J13" s="368">
        <f t="shared" ref="J13:J29" si="5">L13+N13</f>
        <v>1556</v>
      </c>
      <c r="K13" s="369">
        <f t="shared" ref="K13:K29" si="6">J13/$D13*100</f>
        <v>19.696202531645572</v>
      </c>
      <c r="L13" s="370">
        <v>726</v>
      </c>
      <c r="M13" s="371">
        <v>46.658097686375321</v>
      </c>
      <c r="N13" s="370">
        <v>830</v>
      </c>
      <c r="O13" s="372">
        <v>53.341902313624679</v>
      </c>
      <c r="P13" s="350"/>
      <c r="Q13" s="368">
        <v>1959</v>
      </c>
      <c r="R13" s="369">
        <v>24.797468354430379</v>
      </c>
      <c r="S13" s="370">
        <v>1291</v>
      </c>
      <c r="T13" s="371">
        <v>65.900969882593159</v>
      </c>
      <c r="U13" s="370">
        <v>668</v>
      </c>
      <c r="V13" s="372">
        <v>34.099030117406841</v>
      </c>
      <c r="W13" s="350"/>
      <c r="X13" s="368">
        <v>4385</v>
      </c>
      <c r="Y13" s="369">
        <v>55.506329113924046</v>
      </c>
      <c r="Z13" s="370">
        <v>2957</v>
      </c>
      <c r="AA13" s="371">
        <v>67.434435575826683</v>
      </c>
      <c r="AB13" s="370">
        <v>1428</v>
      </c>
      <c r="AC13" s="372">
        <f t="shared" si="0"/>
        <v>32.565564424173317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9140</v>
      </c>
      <c r="E14" s="365">
        <f t="shared" si="2"/>
        <v>5787</v>
      </c>
      <c r="F14" s="366">
        <f t="shared" si="3"/>
        <v>63.315098468271337</v>
      </c>
      <c r="G14" s="365">
        <f t="shared" si="4"/>
        <v>3353</v>
      </c>
      <c r="H14" s="367">
        <f t="shared" si="3"/>
        <v>36.684901531728663</v>
      </c>
      <c r="I14" s="350"/>
      <c r="J14" s="368">
        <f t="shared" si="5"/>
        <v>1822</v>
      </c>
      <c r="K14" s="369">
        <f t="shared" si="6"/>
        <v>19.934354485776808</v>
      </c>
      <c r="L14" s="370">
        <v>834</v>
      </c>
      <c r="M14" s="371">
        <v>45.773874862788148</v>
      </c>
      <c r="N14" s="370">
        <v>988</v>
      </c>
      <c r="O14" s="372">
        <v>54.226125137211852</v>
      </c>
      <c r="P14" s="350"/>
      <c r="Q14" s="368">
        <v>2415</v>
      </c>
      <c r="R14" s="369">
        <v>26.422319474835888</v>
      </c>
      <c r="S14" s="370">
        <v>1574</v>
      </c>
      <c r="T14" s="371">
        <v>65.175983436853002</v>
      </c>
      <c r="U14" s="370">
        <v>841</v>
      </c>
      <c r="V14" s="372">
        <v>34.824016563146998</v>
      </c>
      <c r="W14" s="350"/>
      <c r="X14" s="368">
        <v>4903</v>
      </c>
      <c r="Y14" s="369">
        <v>53.643326039387304</v>
      </c>
      <c r="Z14" s="370">
        <v>3379</v>
      </c>
      <c r="AA14" s="371">
        <v>68.916989598205177</v>
      </c>
      <c r="AB14" s="370">
        <v>1524</v>
      </c>
      <c r="AC14" s="372">
        <f t="shared" si="0"/>
        <v>31.083010401794819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8401</v>
      </c>
      <c r="E15" s="365">
        <f t="shared" si="2"/>
        <v>4989</v>
      </c>
      <c r="F15" s="366">
        <f t="shared" si="3"/>
        <v>59.385787406261159</v>
      </c>
      <c r="G15" s="365">
        <f t="shared" si="4"/>
        <v>3412</v>
      </c>
      <c r="H15" s="367">
        <f t="shared" si="3"/>
        <v>40.614212593738841</v>
      </c>
      <c r="I15" s="350"/>
      <c r="J15" s="368">
        <f t="shared" si="5"/>
        <v>2871</v>
      </c>
      <c r="K15" s="369">
        <f t="shared" si="6"/>
        <v>34.174503035352934</v>
      </c>
      <c r="L15" s="370">
        <v>1378</v>
      </c>
      <c r="M15" s="371">
        <v>47.997213514454899</v>
      </c>
      <c r="N15" s="370">
        <v>1493</v>
      </c>
      <c r="O15" s="372">
        <v>52.002786485545101</v>
      </c>
      <c r="P15" s="350"/>
      <c r="Q15" s="368">
        <v>2345</v>
      </c>
      <c r="R15" s="369">
        <v>27.913343649565526</v>
      </c>
      <c r="S15" s="370">
        <v>1488</v>
      </c>
      <c r="T15" s="371">
        <v>63.454157782515999</v>
      </c>
      <c r="U15" s="370">
        <v>857</v>
      </c>
      <c r="V15" s="372">
        <v>36.545842217484008</v>
      </c>
      <c r="W15" s="350"/>
      <c r="X15" s="368">
        <v>3185</v>
      </c>
      <c r="Y15" s="369">
        <v>37.91215331508154</v>
      </c>
      <c r="Z15" s="370">
        <v>2123</v>
      </c>
      <c r="AA15" s="371">
        <v>66.656200941915216</v>
      </c>
      <c r="AB15" s="370">
        <v>1062</v>
      </c>
      <c r="AC15" s="372">
        <f t="shared" si="0"/>
        <v>33.34379905808477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6660</v>
      </c>
      <c r="E16" s="365">
        <f t="shared" si="2"/>
        <v>3780</v>
      </c>
      <c r="F16" s="366">
        <f t="shared" si="3"/>
        <v>56.756756756756758</v>
      </c>
      <c r="G16" s="365">
        <f t="shared" si="4"/>
        <v>2880</v>
      </c>
      <c r="H16" s="367">
        <f t="shared" si="3"/>
        <v>43.243243243243242</v>
      </c>
      <c r="I16" s="350"/>
      <c r="J16" s="368">
        <f t="shared" si="5"/>
        <v>2184</v>
      </c>
      <c r="K16" s="369">
        <f t="shared" si="6"/>
        <v>32.792792792792788</v>
      </c>
      <c r="L16" s="370">
        <v>917</v>
      </c>
      <c r="M16" s="371">
        <v>41.987179487179489</v>
      </c>
      <c r="N16" s="370">
        <v>1267</v>
      </c>
      <c r="O16" s="372">
        <v>58.012820512820518</v>
      </c>
      <c r="P16" s="350"/>
      <c r="Q16" s="368">
        <v>1837</v>
      </c>
      <c r="R16" s="369">
        <v>27.582582582582582</v>
      </c>
      <c r="S16" s="370">
        <v>1128</v>
      </c>
      <c r="T16" s="371">
        <v>61.40446379967338</v>
      </c>
      <c r="U16" s="370">
        <v>709</v>
      </c>
      <c r="V16" s="372">
        <v>38.59553620032662</v>
      </c>
      <c r="W16" s="350"/>
      <c r="X16" s="368">
        <v>2639</v>
      </c>
      <c r="Y16" s="369">
        <v>39.62462462462463</v>
      </c>
      <c r="Z16" s="370">
        <v>1735</v>
      </c>
      <c r="AA16" s="371">
        <v>65.744600227358845</v>
      </c>
      <c r="AB16" s="370">
        <v>904</v>
      </c>
      <c r="AC16" s="372">
        <f t="shared" si="0"/>
        <v>34.255399772641155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4784</v>
      </c>
      <c r="E17" s="375">
        <f t="shared" si="2"/>
        <v>2805</v>
      </c>
      <c r="F17" s="376">
        <f t="shared" si="3"/>
        <v>58.63294314381271</v>
      </c>
      <c r="G17" s="375">
        <f t="shared" si="4"/>
        <v>1979</v>
      </c>
      <c r="H17" s="367">
        <f t="shared" si="3"/>
        <v>41.36705685618729</v>
      </c>
      <c r="I17" s="350"/>
      <c r="J17" s="377">
        <f t="shared" si="5"/>
        <v>1720</v>
      </c>
      <c r="K17" s="378">
        <f t="shared" si="6"/>
        <v>35.953177257525084</v>
      </c>
      <c r="L17" s="375">
        <v>770</v>
      </c>
      <c r="M17" s="376">
        <v>44.767441860465119</v>
      </c>
      <c r="N17" s="375">
        <v>950</v>
      </c>
      <c r="O17" s="372">
        <v>55.232558139534881</v>
      </c>
      <c r="P17" s="350"/>
      <c r="Q17" s="377">
        <v>1003</v>
      </c>
      <c r="R17" s="378">
        <v>20.965719063545151</v>
      </c>
      <c r="S17" s="375">
        <v>618</v>
      </c>
      <c r="T17" s="376">
        <v>61.615154536390826</v>
      </c>
      <c r="U17" s="375">
        <v>385</v>
      </c>
      <c r="V17" s="372">
        <v>38.384845463609174</v>
      </c>
      <c r="W17" s="350"/>
      <c r="X17" s="377">
        <v>2061</v>
      </c>
      <c r="Y17" s="378">
        <v>43.081103678929765</v>
      </c>
      <c r="Z17" s="375">
        <v>1417</v>
      </c>
      <c r="AA17" s="376">
        <v>68.753032508491017</v>
      </c>
      <c r="AB17" s="375">
        <v>644</v>
      </c>
      <c r="AC17" s="372">
        <f t="shared" si="0"/>
        <v>31.246967491508975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29855</v>
      </c>
      <c r="E18" s="365">
        <f t="shared" si="2"/>
        <v>17338</v>
      </c>
      <c r="F18" s="366">
        <f t="shared" si="3"/>
        <v>58.074024451515662</v>
      </c>
      <c r="G18" s="365">
        <f t="shared" si="4"/>
        <v>12517</v>
      </c>
      <c r="H18" s="367">
        <f t="shared" si="3"/>
        <v>41.925975548484338</v>
      </c>
      <c r="I18" s="350"/>
      <c r="J18" s="368">
        <f t="shared" si="5"/>
        <v>5680</v>
      </c>
      <c r="K18" s="369">
        <f t="shared" si="6"/>
        <v>19.025288896332274</v>
      </c>
      <c r="L18" s="370">
        <v>2510</v>
      </c>
      <c r="M18" s="371">
        <v>44.190140845070424</v>
      </c>
      <c r="N18" s="370">
        <v>3170</v>
      </c>
      <c r="O18" s="372">
        <v>55.809859154929576</v>
      </c>
      <c r="P18" s="350"/>
      <c r="Q18" s="368">
        <v>6507</v>
      </c>
      <c r="R18" s="369">
        <v>21.795344163456708</v>
      </c>
      <c r="S18" s="370">
        <v>3883</v>
      </c>
      <c r="T18" s="371">
        <v>59.674197018595351</v>
      </c>
      <c r="U18" s="370">
        <v>2624</v>
      </c>
      <c r="V18" s="372">
        <v>40.325802981404642</v>
      </c>
      <c r="W18" s="350"/>
      <c r="X18" s="368">
        <v>17668</v>
      </c>
      <c r="Y18" s="369">
        <v>59.179366940211018</v>
      </c>
      <c r="Z18" s="370">
        <v>10945</v>
      </c>
      <c r="AA18" s="371">
        <v>61.948154856237267</v>
      </c>
      <c r="AB18" s="370">
        <v>6723</v>
      </c>
      <c r="AC18" s="372">
        <f t="shared" si="0"/>
        <v>38.051845143762733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17181</v>
      </c>
      <c r="E19" s="365">
        <f t="shared" si="2"/>
        <v>10212</v>
      </c>
      <c r="F19" s="366">
        <f t="shared" si="3"/>
        <v>59.437751004016057</v>
      </c>
      <c r="G19" s="365">
        <f t="shared" si="4"/>
        <v>6969</v>
      </c>
      <c r="H19" s="367">
        <f t="shared" si="3"/>
        <v>40.562248995983936</v>
      </c>
      <c r="I19" s="350"/>
      <c r="J19" s="368">
        <f t="shared" si="5"/>
        <v>4467</v>
      </c>
      <c r="K19" s="369">
        <f t="shared" si="6"/>
        <v>25.999650777021127</v>
      </c>
      <c r="L19" s="370">
        <v>2133</v>
      </c>
      <c r="M19" s="371">
        <v>47.750167897918068</v>
      </c>
      <c r="N19" s="370">
        <v>2334</v>
      </c>
      <c r="O19" s="372">
        <v>52.249832102081939</v>
      </c>
      <c r="P19" s="350"/>
      <c r="Q19" s="368">
        <v>4605</v>
      </c>
      <c r="R19" s="369">
        <v>26.802863628426749</v>
      </c>
      <c r="S19" s="370">
        <v>2978</v>
      </c>
      <c r="T19" s="371">
        <v>64.668838219326815</v>
      </c>
      <c r="U19" s="370">
        <v>1627</v>
      </c>
      <c r="V19" s="372">
        <v>35.331161780673185</v>
      </c>
      <c r="W19" s="350"/>
      <c r="X19" s="368">
        <v>8109</v>
      </c>
      <c r="Y19" s="369">
        <v>47.19748559455212</v>
      </c>
      <c r="Z19" s="370">
        <v>5101</v>
      </c>
      <c r="AA19" s="371">
        <v>62.905413737822172</v>
      </c>
      <c r="AB19" s="370">
        <v>3008</v>
      </c>
      <c r="AC19" s="372">
        <f t="shared" si="0"/>
        <v>37.094586262177828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82610</v>
      </c>
      <c r="E20" s="365">
        <f t="shared" si="2"/>
        <v>51540</v>
      </c>
      <c r="F20" s="366">
        <f t="shared" si="3"/>
        <v>62.389541217770251</v>
      </c>
      <c r="G20" s="365">
        <f t="shared" si="4"/>
        <v>31070</v>
      </c>
      <c r="H20" s="367">
        <f t="shared" si="3"/>
        <v>37.610458782229756</v>
      </c>
      <c r="I20" s="350"/>
      <c r="J20" s="368">
        <f t="shared" si="5"/>
        <v>21820</v>
      </c>
      <c r="K20" s="369">
        <f t="shared" si="6"/>
        <v>26.413267158939597</v>
      </c>
      <c r="L20" s="370">
        <v>10587</v>
      </c>
      <c r="M20" s="371">
        <v>48.519706691109079</v>
      </c>
      <c r="N20" s="370">
        <v>11233</v>
      </c>
      <c r="O20" s="372">
        <v>51.480293308890921</v>
      </c>
      <c r="P20" s="350"/>
      <c r="Q20" s="368">
        <v>23633</v>
      </c>
      <c r="R20" s="369">
        <v>28.607916717104466</v>
      </c>
      <c r="S20" s="370">
        <v>16018</v>
      </c>
      <c r="T20" s="371">
        <v>67.778106884441243</v>
      </c>
      <c r="U20" s="370">
        <v>7615</v>
      </c>
      <c r="V20" s="372">
        <v>32.22189311555875</v>
      </c>
      <c r="W20" s="350"/>
      <c r="X20" s="368">
        <v>37157</v>
      </c>
      <c r="Y20" s="369">
        <v>44.978816123955937</v>
      </c>
      <c r="Z20" s="370">
        <v>24935</v>
      </c>
      <c r="AA20" s="371">
        <v>67.107139973625436</v>
      </c>
      <c r="AB20" s="370">
        <v>12222</v>
      </c>
      <c r="AC20" s="372">
        <f t="shared" si="0"/>
        <v>32.892860026374571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28509</v>
      </c>
      <c r="E21" s="365">
        <f t="shared" si="2"/>
        <v>16766</v>
      </c>
      <c r="F21" s="366">
        <f t="shared" si="3"/>
        <v>58.809498754779185</v>
      </c>
      <c r="G21" s="365">
        <f t="shared" si="4"/>
        <v>11743</v>
      </c>
      <c r="H21" s="367">
        <f t="shared" si="3"/>
        <v>41.190501245220808</v>
      </c>
      <c r="I21" s="350"/>
      <c r="J21" s="368">
        <f t="shared" si="5"/>
        <v>9020</v>
      </c>
      <c r="K21" s="369">
        <f t="shared" si="6"/>
        <v>31.639131502332596</v>
      </c>
      <c r="L21" s="370">
        <v>3971</v>
      </c>
      <c r="M21" s="371">
        <v>44.024390243902438</v>
      </c>
      <c r="N21" s="370">
        <v>5049</v>
      </c>
      <c r="O21" s="372">
        <v>55.975609756097569</v>
      </c>
      <c r="P21" s="350"/>
      <c r="Q21" s="368">
        <v>7885</v>
      </c>
      <c r="R21" s="369">
        <v>27.657932582693185</v>
      </c>
      <c r="S21" s="370">
        <v>5146</v>
      </c>
      <c r="T21" s="371">
        <v>65.26315789473685</v>
      </c>
      <c r="U21" s="370">
        <v>2739</v>
      </c>
      <c r="V21" s="372">
        <v>34.736842105263158</v>
      </c>
      <c r="W21" s="350"/>
      <c r="X21" s="368">
        <v>11604</v>
      </c>
      <c r="Y21" s="369">
        <v>40.702935914974219</v>
      </c>
      <c r="Z21" s="370">
        <v>7649</v>
      </c>
      <c r="AA21" s="371">
        <v>65.916925198207508</v>
      </c>
      <c r="AB21" s="370">
        <v>3955</v>
      </c>
      <c r="AC21" s="372">
        <f t="shared" si="0"/>
        <v>34.083074801792485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15759</v>
      </c>
      <c r="E22" s="365">
        <f t="shared" si="2"/>
        <v>9690</v>
      </c>
      <c r="F22" s="366">
        <f t="shared" si="3"/>
        <v>61.488673139158578</v>
      </c>
      <c r="G22" s="365">
        <f t="shared" si="4"/>
        <v>6069</v>
      </c>
      <c r="H22" s="367">
        <f t="shared" si="3"/>
        <v>38.511326860841422</v>
      </c>
      <c r="I22" s="350"/>
      <c r="J22" s="368">
        <f t="shared" si="5"/>
        <v>3573</v>
      </c>
      <c r="K22" s="369">
        <f t="shared" si="6"/>
        <v>22.672758423757852</v>
      </c>
      <c r="L22" s="370">
        <v>1735</v>
      </c>
      <c r="M22" s="371">
        <v>48.55863420095158</v>
      </c>
      <c r="N22" s="370">
        <v>1838</v>
      </c>
      <c r="O22" s="372">
        <v>51.44136579904842</v>
      </c>
      <c r="P22" s="350"/>
      <c r="Q22" s="368">
        <v>4415</v>
      </c>
      <c r="R22" s="369">
        <v>28.015737039152235</v>
      </c>
      <c r="S22" s="370">
        <v>2884</v>
      </c>
      <c r="T22" s="371">
        <v>65.322763306908271</v>
      </c>
      <c r="U22" s="370">
        <v>1531</v>
      </c>
      <c r="V22" s="372">
        <v>34.677236693091736</v>
      </c>
      <c r="W22" s="350"/>
      <c r="X22" s="368">
        <v>7771</v>
      </c>
      <c r="Y22" s="369">
        <v>49.311504537089917</v>
      </c>
      <c r="Z22" s="370">
        <v>5071</v>
      </c>
      <c r="AA22" s="371">
        <v>65.255436880710334</v>
      </c>
      <c r="AB22" s="370">
        <v>2700</v>
      </c>
      <c r="AC22" s="372">
        <f t="shared" si="0"/>
        <v>34.744563119289666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6780</v>
      </c>
      <c r="E23" s="365">
        <f t="shared" si="2"/>
        <v>4115</v>
      </c>
      <c r="F23" s="366">
        <f t="shared" si="3"/>
        <v>60.693215339233042</v>
      </c>
      <c r="G23" s="365">
        <f t="shared" si="4"/>
        <v>2665</v>
      </c>
      <c r="H23" s="367">
        <f t="shared" si="3"/>
        <v>39.306784660766965</v>
      </c>
      <c r="I23" s="350"/>
      <c r="J23" s="368">
        <f t="shared" si="5"/>
        <v>2538</v>
      </c>
      <c r="K23" s="369">
        <f t="shared" si="6"/>
        <v>37.43362831858407</v>
      </c>
      <c r="L23" s="370">
        <v>1135</v>
      </c>
      <c r="M23" s="371">
        <v>44.720252167060679</v>
      </c>
      <c r="N23" s="370">
        <v>1403</v>
      </c>
      <c r="O23" s="372">
        <v>55.279747832939321</v>
      </c>
      <c r="P23" s="350"/>
      <c r="Q23" s="368">
        <v>1187</v>
      </c>
      <c r="R23" s="369">
        <v>17.507374631268434</v>
      </c>
      <c r="S23" s="370">
        <v>715</v>
      </c>
      <c r="T23" s="371">
        <v>60.235888795282222</v>
      </c>
      <c r="U23" s="370">
        <v>472</v>
      </c>
      <c r="V23" s="372">
        <v>39.764111204717778</v>
      </c>
      <c r="W23" s="350"/>
      <c r="X23" s="368">
        <v>3055</v>
      </c>
      <c r="Y23" s="369">
        <v>45.058997050147489</v>
      </c>
      <c r="Z23" s="370">
        <v>2265</v>
      </c>
      <c r="AA23" s="371">
        <v>74.140752864157122</v>
      </c>
      <c r="AB23" s="370">
        <v>790</v>
      </c>
      <c r="AC23" s="372">
        <f t="shared" si="0"/>
        <v>25.859247135842882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54833</v>
      </c>
      <c r="E24" s="365">
        <f t="shared" si="2"/>
        <v>37022</v>
      </c>
      <c r="F24" s="366">
        <f t="shared" si="3"/>
        <v>67.51773567012566</v>
      </c>
      <c r="G24" s="365">
        <f t="shared" si="4"/>
        <v>17811</v>
      </c>
      <c r="H24" s="367">
        <f t="shared" si="3"/>
        <v>32.482264329874347</v>
      </c>
      <c r="I24" s="350"/>
      <c r="J24" s="368">
        <f t="shared" si="5"/>
        <v>8163</v>
      </c>
      <c r="K24" s="369">
        <f t="shared" si="6"/>
        <v>14.88702058979082</v>
      </c>
      <c r="L24" s="370">
        <v>4162</v>
      </c>
      <c r="M24" s="371">
        <v>50.986157050104133</v>
      </c>
      <c r="N24" s="370">
        <v>4001</v>
      </c>
      <c r="O24" s="372">
        <v>49.013842949895867</v>
      </c>
      <c r="P24" s="350"/>
      <c r="Q24" s="368">
        <v>13489</v>
      </c>
      <c r="R24" s="369">
        <v>24.600149544982035</v>
      </c>
      <c r="S24" s="370">
        <v>9580</v>
      </c>
      <c r="T24" s="371">
        <v>71.020831788864996</v>
      </c>
      <c r="U24" s="370">
        <v>3909</v>
      </c>
      <c r="V24" s="372">
        <v>28.979168211134997</v>
      </c>
      <c r="W24" s="350"/>
      <c r="X24" s="368">
        <v>33181</v>
      </c>
      <c r="Y24" s="369">
        <v>60.512829865227147</v>
      </c>
      <c r="Z24" s="370">
        <v>23280</v>
      </c>
      <c r="AA24" s="371">
        <v>70.160634097827071</v>
      </c>
      <c r="AB24" s="370">
        <v>9901</v>
      </c>
      <c r="AC24" s="372">
        <f t="shared" si="0"/>
        <v>29.839365902172933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7796</v>
      </c>
      <c r="E25" s="365">
        <f t="shared" si="2"/>
        <v>4709</v>
      </c>
      <c r="F25" s="366">
        <f t="shared" si="3"/>
        <v>60.402770651616208</v>
      </c>
      <c r="G25" s="365">
        <f t="shared" si="4"/>
        <v>3087</v>
      </c>
      <c r="H25" s="367">
        <f t="shared" si="3"/>
        <v>39.597229348383792</v>
      </c>
      <c r="I25" s="350"/>
      <c r="J25" s="368">
        <f t="shared" si="5"/>
        <v>2742</v>
      </c>
      <c r="K25" s="369">
        <f t="shared" si="6"/>
        <v>35.171883016931758</v>
      </c>
      <c r="L25" s="370">
        <v>1284</v>
      </c>
      <c r="M25" s="371">
        <v>46.82713347921225</v>
      </c>
      <c r="N25" s="370">
        <v>1458</v>
      </c>
      <c r="O25" s="372">
        <v>53.172866520787743</v>
      </c>
      <c r="P25" s="350"/>
      <c r="Q25" s="368">
        <v>2780</v>
      </c>
      <c r="R25" s="369">
        <v>35.659312467932274</v>
      </c>
      <c r="S25" s="370">
        <v>1921</v>
      </c>
      <c r="T25" s="371">
        <v>69.100719424460436</v>
      </c>
      <c r="U25" s="370">
        <v>859</v>
      </c>
      <c r="V25" s="372">
        <v>30.899280575539567</v>
      </c>
      <c r="W25" s="350"/>
      <c r="X25" s="368">
        <v>2274</v>
      </c>
      <c r="Y25" s="369">
        <v>29.168804515135964</v>
      </c>
      <c r="Z25" s="370">
        <v>1504</v>
      </c>
      <c r="AA25" s="371">
        <v>66.138962181178542</v>
      </c>
      <c r="AB25" s="370">
        <v>770</v>
      </c>
      <c r="AC25" s="372">
        <f t="shared" si="0"/>
        <v>33.861037818821458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4605</v>
      </c>
      <c r="E26" s="380">
        <f t="shared" si="2"/>
        <v>2700</v>
      </c>
      <c r="F26" s="381">
        <f t="shared" si="3"/>
        <v>58.631921824104239</v>
      </c>
      <c r="G26" s="380">
        <f t="shared" si="4"/>
        <v>1905</v>
      </c>
      <c r="H26" s="367">
        <f t="shared" si="3"/>
        <v>41.368078175895768</v>
      </c>
      <c r="I26" s="350"/>
      <c r="J26" s="377">
        <f t="shared" si="5"/>
        <v>1619</v>
      </c>
      <c r="K26" s="378">
        <f t="shared" si="6"/>
        <v>35.157437567861024</v>
      </c>
      <c r="L26" s="375">
        <v>795</v>
      </c>
      <c r="M26" s="376">
        <v>49.10438542310068</v>
      </c>
      <c r="N26" s="375">
        <v>824</v>
      </c>
      <c r="O26" s="372">
        <v>50.89561457689932</v>
      </c>
      <c r="P26" s="350"/>
      <c r="Q26" s="377">
        <v>1092</v>
      </c>
      <c r="R26" s="378">
        <v>23.713355048859935</v>
      </c>
      <c r="S26" s="375">
        <v>599</v>
      </c>
      <c r="T26" s="376">
        <v>54.853479853479861</v>
      </c>
      <c r="U26" s="375">
        <v>493</v>
      </c>
      <c r="V26" s="372">
        <v>45.146520146520146</v>
      </c>
      <c r="W26" s="350"/>
      <c r="X26" s="377">
        <v>1894</v>
      </c>
      <c r="Y26" s="378">
        <v>41.129207383279045</v>
      </c>
      <c r="Z26" s="375">
        <v>1306</v>
      </c>
      <c r="AA26" s="376">
        <v>68.954593453009508</v>
      </c>
      <c r="AB26" s="375">
        <v>588</v>
      </c>
      <c r="AC26" s="372">
        <f t="shared" si="0"/>
        <v>31.045406546990495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32348</v>
      </c>
      <c r="E27" s="380">
        <f t="shared" si="2"/>
        <v>19164</v>
      </c>
      <c r="F27" s="381">
        <f t="shared" si="3"/>
        <v>59.243229875108192</v>
      </c>
      <c r="G27" s="380">
        <f t="shared" si="4"/>
        <v>13184</v>
      </c>
      <c r="H27" s="367">
        <f t="shared" si="3"/>
        <v>40.756770124891801</v>
      </c>
      <c r="I27" s="350"/>
      <c r="J27" s="377">
        <f t="shared" si="5"/>
        <v>9034</v>
      </c>
      <c r="K27" s="378">
        <f t="shared" si="6"/>
        <v>27.927538023989118</v>
      </c>
      <c r="L27" s="375">
        <v>4079</v>
      </c>
      <c r="M27" s="376">
        <v>45.151649324773082</v>
      </c>
      <c r="N27" s="375">
        <v>4955</v>
      </c>
      <c r="O27" s="372">
        <v>54.848350675226918</v>
      </c>
      <c r="P27" s="350"/>
      <c r="Q27" s="377">
        <v>7613</v>
      </c>
      <c r="R27" s="378">
        <v>23.534685297390876</v>
      </c>
      <c r="S27" s="375">
        <v>4533</v>
      </c>
      <c r="T27" s="376">
        <v>59.542887166688566</v>
      </c>
      <c r="U27" s="375">
        <v>3080</v>
      </c>
      <c r="V27" s="372">
        <v>40.457112833311442</v>
      </c>
      <c r="W27" s="350"/>
      <c r="X27" s="377">
        <v>15701</v>
      </c>
      <c r="Y27" s="378">
        <v>48.537776678620013</v>
      </c>
      <c r="Z27" s="375">
        <v>10552</v>
      </c>
      <c r="AA27" s="376">
        <v>67.205910451563597</v>
      </c>
      <c r="AB27" s="375">
        <v>5149</v>
      </c>
      <c r="AC27" s="372">
        <f t="shared" si="0"/>
        <v>32.794089548436403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4211</v>
      </c>
      <c r="E28" s="380">
        <f t="shared" si="2"/>
        <v>2338</v>
      </c>
      <c r="F28" s="381">
        <f t="shared" si="3"/>
        <v>55.521253858940867</v>
      </c>
      <c r="G28" s="380">
        <f t="shared" si="4"/>
        <v>1873</v>
      </c>
      <c r="H28" s="382">
        <f t="shared" si="3"/>
        <v>44.478746141059133</v>
      </c>
      <c r="I28" s="350"/>
      <c r="J28" s="377">
        <f t="shared" si="5"/>
        <v>1689</v>
      </c>
      <c r="K28" s="378">
        <f t="shared" si="6"/>
        <v>40.10923771075754</v>
      </c>
      <c r="L28" s="375">
        <v>683</v>
      </c>
      <c r="M28" s="376">
        <v>40.438129070455894</v>
      </c>
      <c r="N28" s="375">
        <v>1006</v>
      </c>
      <c r="O28" s="383">
        <v>59.561870929544114</v>
      </c>
      <c r="P28" s="350"/>
      <c r="Q28" s="377">
        <v>791</v>
      </c>
      <c r="R28" s="378">
        <v>18.784136784611732</v>
      </c>
      <c r="S28" s="375">
        <v>485</v>
      </c>
      <c r="T28" s="376">
        <v>61.314791403286982</v>
      </c>
      <c r="U28" s="375">
        <v>306</v>
      </c>
      <c r="V28" s="383">
        <v>38.685208596713025</v>
      </c>
      <c r="W28" s="350"/>
      <c r="X28" s="377">
        <v>1731</v>
      </c>
      <c r="Y28" s="378">
        <v>41.106625504630728</v>
      </c>
      <c r="Z28" s="375">
        <v>1170</v>
      </c>
      <c r="AA28" s="376">
        <v>67.59098786828423</v>
      </c>
      <c r="AB28" s="375">
        <v>561</v>
      </c>
      <c r="AC28" s="383">
        <f t="shared" si="0"/>
        <v>32.40901213171577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1393</v>
      </c>
      <c r="E29" s="386">
        <f t="shared" si="2"/>
        <v>822</v>
      </c>
      <c r="F29" s="387">
        <f t="shared" si="3"/>
        <v>59.009332376166547</v>
      </c>
      <c r="G29" s="386">
        <f t="shared" si="4"/>
        <v>571</v>
      </c>
      <c r="H29" s="388">
        <f t="shared" si="3"/>
        <v>40.990667623833453</v>
      </c>
      <c r="I29" s="350"/>
      <c r="J29" s="389">
        <f t="shared" si="5"/>
        <v>717</v>
      </c>
      <c r="K29" s="390">
        <f t="shared" si="6"/>
        <v>51.471643933955491</v>
      </c>
      <c r="L29" s="391">
        <v>326</v>
      </c>
      <c r="M29" s="392">
        <v>45.467224546722456</v>
      </c>
      <c r="N29" s="391">
        <v>391</v>
      </c>
      <c r="O29" s="393">
        <v>54.532775453277551</v>
      </c>
      <c r="P29" s="350"/>
      <c r="Q29" s="389">
        <v>324</v>
      </c>
      <c r="R29" s="390">
        <v>23.259152907394114</v>
      </c>
      <c r="S29" s="391">
        <v>231</v>
      </c>
      <c r="T29" s="392">
        <v>71.296296296296291</v>
      </c>
      <c r="U29" s="391">
        <v>93</v>
      </c>
      <c r="V29" s="393">
        <v>28.703703703703702</v>
      </c>
      <c r="W29" s="350"/>
      <c r="X29" s="389">
        <v>352</v>
      </c>
      <c r="Y29" s="390">
        <v>25.269203158650395</v>
      </c>
      <c r="Z29" s="391">
        <v>265</v>
      </c>
      <c r="AA29" s="392">
        <v>75.284090909090907</v>
      </c>
      <c r="AB29" s="391">
        <v>87</v>
      </c>
      <c r="AC29" s="393">
        <f t="shared" si="0"/>
        <v>24.71590909090909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397414</v>
      </c>
      <c r="E31" s="1234">
        <f>L31+S31+Z31</f>
        <v>244645</v>
      </c>
      <c r="F31" s="1235">
        <f>E31/$D31*100</f>
        <v>61.559230424695656</v>
      </c>
      <c r="G31" s="1234">
        <f>N31+U31+AB31</f>
        <v>152769</v>
      </c>
      <c r="H31" s="1236">
        <f>G31/$D31*100</f>
        <v>38.440769575304337</v>
      </c>
      <c r="I31" s="320"/>
      <c r="J31" s="1237">
        <f>SUM(J12:J29)</f>
        <v>100064</v>
      </c>
      <c r="K31" s="1238">
        <f>J31/$D31*100</f>
        <v>25.178780817988294</v>
      </c>
      <c r="L31" s="1234">
        <f>SUM(L12:L29)</f>
        <v>47224</v>
      </c>
      <c r="M31" s="1235">
        <f>L31/$J31*100</f>
        <v>47.193795970578826</v>
      </c>
      <c r="N31" s="1234">
        <f>SUM(N12:N29)</f>
        <v>52840</v>
      </c>
      <c r="O31" s="1239">
        <f>N31/$J31*100</f>
        <v>52.806204029421167</v>
      </c>
      <c r="P31" s="320"/>
      <c r="Q31" s="1237">
        <f>SUM(Q12:Q29)</f>
        <v>108689</v>
      </c>
      <c r="R31" s="1238">
        <f>Q31/$D31*100</f>
        <v>27.349061683785674</v>
      </c>
      <c r="S31" s="1234">
        <f>SUM(S12:S29)</f>
        <v>72012</v>
      </c>
      <c r="T31" s="1235">
        <f>S31/$Q31*100</f>
        <v>66.255094811802479</v>
      </c>
      <c r="U31" s="1234">
        <f>SUM(U12:U29)</f>
        <v>36677</v>
      </c>
      <c r="V31" s="1239">
        <f>U31/$Q31*100</f>
        <v>33.744905188197514</v>
      </c>
      <c r="W31" s="320"/>
      <c r="X31" s="1237">
        <f>SUM(X12:X29)</f>
        <v>188661</v>
      </c>
      <c r="Y31" s="1238">
        <f>X31/$D31*100</f>
        <v>47.472157498226032</v>
      </c>
      <c r="Z31" s="1234">
        <f>SUM(Z12:Z29)</f>
        <v>125409</v>
      </c>
      <c r="AA31" s="1235">
        <f>Z31/$X31*100</f>
        <v>66.473197958242565</v>
      </c>
      <c r="AB31" s="1234">
        <f>SUM(AB12:AB29)</f>
        <v>63252</v>
      </c>
      <c r="AC31" s="1239">
        <f>AB31/$X31*100</f>
        <v>33.526802041757435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92"/>
      <c r="C2" s="1392"/>
    </row>
    <row r="3" spans="1:38" s="345" customFormat="1" ht="4.5" customHeight="1" x14ac:dyDescent="0.25">
      <c r="B3" s="1393"/>
      <c r="C3" s="1393"/>
    </row>
    <row r="4" spans="1:38" s="492" customFormat="1" ht="17.25" customHeight="1" x14ac:dyDescent="0.25">
      <c r="A4" s="1419" t="s">
        <v>408</v>
      </c>
      <c r="B4" s="1419"/>
      <c r="C4" s="1419"/>
      <c r="D4" s="1419"/>
      <c r="E4" s="1419"/>
      <c r="F4" s="1419"/>
      <c r="G4" s="1419"/>
      <c r="H4" s="1419"/>
      <c r="I4" s="1419"/>
      <c r="J4" s="1419"/>
      <c r="K4" s="1419"/>
      <c r="L4" s="1419"/>
      <c r="M4" s="1419"/>
      <c r="N4" s="1419"/>
    </row>
    <row r="5" spans="1:38" s="492" customFormat="1" ht="17.25" customHeight="1" x14ac:dyDescent="0.25">
      <c r="B5" s="1420" t="str">
        <f>porsaad!$B$6</f>
        <v>Situación a 30 de noviembre de 2024</v>
      </c>
      <c r="C5" s="1420"/>
      <c r="D5" s="1420"/>
      <c r="E5" s="1420"/>
      <c r="F5" s="1420"/>
      <c r="G5" s="1420"/>
      <c r="H5" s="1420"/>
      <c r="I5" s="1420"/>
      <c r="J5" s="1420"/>
      <c r="K5" s="1420"/>
      <c r="L5" s="1420"/>
      <c r="M5" s="1420"/>
      <c r="N5" s="1420"/>
    </row>
    <row r="6" spans="1:38" s="492" customFormat="1" ht="6" customHeight="1" x14ac:dyDescent="0.25"/>
    <row r="7" spans="1:38" s="437" customFormat="1" ht="12.75" customHeight="1" x14ac:dyDescent="0.25">
      <c r="A7" s="488"/>
      <c r="B7" s="1396" t="s">
        <v>12</v>
      </c>
      <c r="D7" s="1399" t="s">
        <v>244</v>
      </c>
      <c r="E7" s="1400"/>
      <c r="F7" s="489"/>
      <c r="G7" s="1430"/>
      <c r="H7" s="1430"/>
      <c r="I7" s="489"/>
      <c r="J7" s="1430"/>
      <c r="K7" s="1430"/>
      <c r="L7" s="489"/>
      <c r="M7" s="1430"/>
      <c r="N7" s="1431"/>
      <c r="O7" s="488"/>
      <c r="P7" s="488"/>
      <c r="W7" s="490"/>
    </row>
    <row r="8" spans="1:38" s="437" customFormat="1" ht="33.75" customHeight="1" x14ac:dyDescent="0.25">
      <c r="A8" s="488"/>
      <c r="B8" s="1397"/>
      <c r="D8" s="1428"/>
      <c r="E8" s="1429"/>
      <c r="F8" s="491"/>
      <c r="G8" s="1405" t="s">
        <v>222</v>
      </c>
      <c r="H8" s="1407"/>
      <c r="J8" s="1405" t="s">
        <v>177</v>
      </c>
      <c r="K8" s="1407"/>
      <c r="M8" s="1405" t="s">
        <v>178</v>
      </c>
      <c r="N8" s="1407"/>
      <c r="O8" s="488"/>
      <c r="P8" s="488"/>
      <c r="W8" s="490"/>
    </row>
    <row r="9" spans="1:38" s="437" customFormat="1" ht="6" customHeight="1" x14ac:dyDescent="0.25">
      <c r="A9" s="488"/>
      <c r="B9" s="1397"/>
      <c r="D9" s="1432" t="s">
        <v>9</v>
      </c>
      <c r="E9" s="1439" t="s">
        <v>218</v>
      </c>
      <c r="G9" s="1434" t="s">
        <v>9</v>
      </c>
      <c r="H9" s="1436" t="s">
        <v>218</v>
      </c>
      <c r="J9" s="1434" t="s">
        <v>9</v>
      </c>
      <c r="K9" s="1436" t="s">
        <v>218</v>
      </c>
      <c r="M9" s="1434" t="s">
        <v>9</v>
      </c>
      <c r="N9" s="1436" t="s">
        <v>218</v>
      </c>
      <c r="O9" s="488"/>
      <c r="P9" s="488"/>
      <c r="W9" s="490"/>
    </row>
    <row r="10" spans="1:38" s="437" customFormat="1" ht="27.75" customHeight="1" x14ac:dyDescent="0.25">
      <c r="A10" s="488"/>
      <c r="B10" s="1398"/>
      <c r="D10" s="1433"/>
      <c r="E10" s="1440"/>
      <c r="F10" s="493"/>
      <c r="G10" s="1435"/>
      <c r="H10" s="1437"/>
      <c r="I10" s="494"/>
      <c r="J10" s="1435"/>
      <c r="K10" s="1437"/>
      <c r="L10" s="494"/>
      <c r="M10" s="1435"/>
      <c r="N10" s="1437"/>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385264</v>
      </c>
      <c r="E12" s="498">
        <f>D12/'20pobl'!D12*100</f>
        <v>4.4880871681251495</v>
      </c>
      <c r="F12" s="350"/>
      <c r="G12" s="355">
        <v>112630</v>
      </c>
      <c r="H12" s="498">
        <v>1.6053061904557613</v>
      </c>
      <c r="I12" s="350"/>
      <c r="J12" s="355">
        <v>90041</v>
      </c>
      <c r="K12" s="498">
        <v>7.8573167613623971</v>
      </c>
      <c r="L12" s="350"/>
      <c r="M12" s="355">
        <v>182593</v>
      </c>
      <c r="N12" s="498">
        <f>M12/'20pobl'!X12*100</f>
        <v>43.259359992797727</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52839</v>
      </c>
      <c r="E13" s="500">
        <f>D13/'20pobl'!D13*100</f>
        <v>3.939419468884036</v>
      </c>
      <c r="F13" s="350"/>
      <c r="G13" s="368">
        <v>10377</v>
      </c>
      <c r="H13" s="501">
        <v>0.9937380235750628</v>
      </c>
      <c r="I13" s="350"/>
      <c r="J13" s="368">
        <v>10220</v>
      </c>
      <c r="K13" s="501">
        <v>5.0847541954197411</v>
      </c>
      <c r="L13" s="350"/>
      <c r="M13" s="368">
        <v>32242</v>
      </c>
      <c r="N13" s="501">
        <f>M13/'20pobl'!X13*100</f>
        <v>33.565487158666208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42501</v>
      </c>
      <c r="E14" s="500">
        <f>D14/'20pobl'!D14*100</f>
        <v>4.224499532831044</v>
      </c>
      <c r="F14" s="350"/>
      <c r="G14" s="368">
        <v>9768</v>
      </c>
      <c r="H14" s="501">
        <v>1.3401474875664552</v>
      </c>
      <c r="I14" s="350"/>
      <c r="J14" s="368">
        <v>9314</v>
      </c>
      <c r="K14" s="501">
        <v>4.8186163938497195</v>
      </c>
      <c r="L14" s="350"/>
      <c r="M14" s="368">
        <v>23419</v>
      </c>
      <c r="N14" s="501">
        <f>M14/'20pobl'!X14*100</f>
        <v>27.915320706137582</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43954</v>
      </c>
      <c r="E15" s="500">
        <f>D15/'20pobl'!D15*100</f>
        <v>3.632844204425798</v>
      </c>
      <c r="F15" s="350"/>
      <c r="G15" s="368">
        <v>12534</v>
      </c>
      <c r="H15" s="501">
        <v>1.2405970385620397</v>
      </c>
      <c r="I15" s="350"/>
      <c r="J15" s="368">
        <v>10237</v>
      </c>
      <c r="K15" s="501">
        <v>6.9622405397317664</v>
      </c>
      <c r="L15" s="350"/>
      <c r="M15" s="368">
        <v>21183</v>
      </c>
      <c r="N15" s="501">
        <f>M15/'20pobl'!X15*100</f>
        <v>40.310180780209329</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58487</v>
      </c>
      <c r="E16" s="500">
        <f>D16/'20pobl'!D16*100</f>
        <v>2.6428638563842286</v>
      </c>
      <c r="F16" s="350"/>
      <c r="G16" s="368">
        <v>21790</v>
      </c>
      <c r="H16" s="501">
        <v>1.1930123095437153</v>
      </c>
      <c r="I16" s="350"/>
      <c r="J16" s="368">
        <v>12613</v>
      </c>
      <c r="K16" s="501">
        <v>4.3768847185544795</v>
      </c>
      <c r="L16" s="350"/>
      <c r="M16" s="368">
        <v>24084</v>
      </c>
      <c r="N16" s="501">
        <f>M16/'20pobl'!X16*100</f>
        <v>24.482078598003536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23385</v>
      </c>
      <c r="E17" s="502">
        <f>D17/'20pobl'!D17*100</f>
        <v>3.9744249957935853</v>
      </c>
      <c r="F17" s="350"/>
      <c r="G17" s="377">
        <v>6479</v>
      </c>
      <c r="H17" s="502">
        <v>1.4390934089122061</v>
      </c>
      <c r="I17" s="350"/>
      <c r="J17" s="377">
        <v>4976</v>
      </c>
      <c r="K17" s="502">
        <v>5.1038514795630547</v>
      </c>
      <c r="L17" s="350"/>
      <c r="M17" s="377">
        <v>11930</v>
      </c>
      <c r="N17" s="502">
        <f>M17/'20pobl'!X17*100</f>
        <v>29.327892226756479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155773</v>
      </c>
      <c r="E18" s="500">
        <f>D18/'20pobl'!D18*100</f>
        <v>6.5349164723961</v>
      </c>
      <c r="F18" s="350"/>
      <c r="G18" s="368">
        <v>31850</v>
      </c>
      <c r="H18" s="501">
        <v>1.8173342303033209</v>
      </c>
      <c r="I18" s="350"/>
      <c r="J18" s="368">
        <v>28130</v>
      </c>
      <c r="K18" s="501">
        <v>6.7989394331236213</v>
      </c>
      <c r="L18" s="350"/>
      <c r="M18" s="368">
        <v>95793</v>
      </c>
      <c r="N18" s="501">
        <f>M18/'20pobl'!X18*100</f>
        <v>44.064030911474504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96855</v>
      </c>
      <c r="E19" s="500">
        <f>D19/'20pobl'!D19*100</f>
        <v>4.6473610014174076</v>
      </c>
      <c r="F19" s="350"/>
      <c r="G19" s="368">
        <v>22541</v>
      </c>
      <c r="H19" s="501">
        <v>1.3420057750126513</v>
      </c>
      <c r="I19" s="350"/>
      <c r="J19" s="368">
        <v>18988</v>
      </c>
      <c r="K19" s="501">
        <v>6.9443733313828044</v>
      </c>
      <c r="L19" s="350"/>
      <c r="M19" s="368">
        <v>55326</v>
      </c>
      <c r="N19" s="501">
        <f>M19/'20pobl'!X19*100</f>
        <v>42.231653512052887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349423</v>
      </c>
      <c r="E20" s="500">
        <f>D20/'20pobl'!D20*100</f>
        <v>4.421977172001438</v>
      </c>
      <c r="F20" s="350"/>
      <c r="G20" s="368">
        <v>88071</v>
      </c>
      <c r="H20" s="501">
        <v>1.3819830187645963</v>
      </c>
      <c r="I20" s="350"/>
      <c r="J20" s="368">
        <v>78282</v>
      </c>
      <c r="K20" s="501">
        <v>7.274075478220146</v>
      </c>
      <c r="L20" s="350"/>
      <c r="M20" s="368">
        <v>183070</v>
      </c>
      <c r="N20" s="501">
        <f>M20/'20pobl'!X20*100</f>
        <v>40.414052531424808</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200058</v>
      </c>
      <c r="E21" s="500">
        <f>D21/'20pobl'!D21*100</f>
        <v>3.8353244079257007</v>
      </c>
      <c r="F21" s="350"/>
      <c r="G21" s="368">
        <v>53667</v>
      </c>
      <c r="H21" s="501">
        <v>1.2873918027875138</v>
      </c>
      <c r="I21" s="350"/>
      <c r="J21" s="368">
        <v>42994</v>
      </c>
      <c r="K21" s="501">
        <v>5.692488573713451</v>
      </c>
      <c r="L21" s="350"/>
      <c r="M21" s="368">
        <v>103397</v>
      </c>
      <c r="N21" s="501">
        <f>M21/'20pobl'!X21*100</f>
        <v>35.378672269022573</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56967</v>
      </c>
      <c r="E22" s="500">
        <f>D22/'20pobl'!D22*100</f>
        <v>5.4032700183817601</v>
      </c>
      <c r="F22" s="350"/>
      <c r="G22" s="368">
        <v>13297</v>
      </c>
      <c r="H22" s="501">
        <v>1.6136372186267882</v>
      </c>
      <c r="I22" s="350"/>
      <c r="J22" s="368">
        <v>12181</v>
      </c>
      <c r="K22" s="501">
        <v>7.7483334181466592</v>
      </c>
      <c r="L22" s="350"/>
      <c r="M22" s="368">
        <v>31489</v>
      </c>
      <c r="N22" s="501">
        <f>M22/'20pobl'!X22*100</f>
        <v>43.100781560108956</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85120</v>
      </c>
      <c r="E23" s="500">
        <f>D23/'20pobl'!D23*100</f>
        <v>3.1532652891876194</v>
      </c>
      <c r="F23" s="350"/>
      <c r="G23" s="368">
        <v>25066</v>
      </c>
      <c r="H23" s="501">
        <v>1.2599639493279957</v>
      </c>
      <c r="I23" s="350"/>
      <c r="J23" s="368">
        <v>14928</v>
      </c>
      <c r="K23" s="501">
        <v>3.1549848253007466</v>
      </c>
      <c r="L23" s="350"/>
      <c r="M23" s="368">
        <v>45126</v>
      </c>
      <c r="N23" s="501">
        <f>M23/'20pobl'!X23*100</f>
        <v>19.052886685863388</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257527</v>
      </c>
      <c r="E24" s="500">
        <f>D24/'20pobl'!D24*100</f>
        <v>3.7475354352353345</v>
      </c>
      <c r="F24" s="350"/>
      <c r="G24" s="368">
        <v>60392</v>
      </c>
      <c r="H24" s="501">
        <v>1.0773963872111807</v>
      </c>
      <c r="I24" s="350"/>
      <c r="J24" s="368">
        <v>50167</v>
      </c>
      <c r="K24" s="501">
        <v>5.6317426104918109</v>
      </c>
      <c r="L24" s="350"/>
      <c r="M24" s="368">
        <v>146968</v>
      </c>
      <c r="N24" s="501">
        <f>M24/'20pobl'!X24*100</f>
        <v>39.113448374974716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59207</v>
      </c>
      <c r="E25" s="500">
        <f>D25/'20pobl'!D25*100</f>
        <v>3.8156412483920779</v>
      </c>
      <c r="F25" s="350"/>
      <c r="G25" s="368">
        <v>20845</v>
      </c>
      <c r="H25" s="501">
        <v>1.6058839526393274</v>
      </c>
      <c r="I25" s="350"/>
      <c r="J25" s="368">
        <v>13274</v>
      </c>
      <c r="K25" s="501">
        <v>7.2796472601237223</v>
      </c>
      <c r="L25" s="350"/>
      <c r="M25" s="368">
        <v>25088</v>
      </c>
      <c r="N25" s="501">
        <f>M25/'20pobl'!X25*100</f>
        <v>35.182094826739963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21123</v>
      </c>
      <c r="E26" s="504">
        <f>D26/'20pobl'!D26*100</f>
        <v>3.1425787206819855</v>
      </c>
      <c r="F26" s="350"/>
      <c r="G26" s="377">
        <v>5117</v>
      </c>
      <c r="H26" s="502">
        <v>0.95694764185435022</v>
      </c>
      <c r="I26" s="350"/>
      <c r="J26" s="377">
        <v>3869</v>
      </c>
      <c r="K26" s="502">
        <v>4.0428844606526715</v>
      </c>
      <c r="L26" s="350"/>
      <c r="M26" s="377">
        <v>12137</v>
      </c>
      <c r="N26" s="502">
        <f>M26/'20pobl'!X26*100</f>
        <v>29.081106984545347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117475</v>
      </c>
      <c r="E27" s="504">
        <f>D27/'20pobl'!D27*100</f>
        <v>5.3004960515308834</v>
      </c>
      <c r="F27" s="350"/>
      <c r="G27" s="377">
        <v>30841</v>
      </c>
      <c r="H27" s="502">
        <v>1.8183930030694704</v>
      </c>
      <c r="I27" s="350"/>
      <c r="J27" s="377">
        <v>23692</v>
      </c>
      <c r="K27" s="502">
        <v>6.5571411174705805</v>
      </c>
      <c r="L27" s="350"/>
      <c r="M27" s="377">
        <v>62942</v>
      </c>
      <c r="N27" s="502">
        <f>M27/'20pobl'!X27*100</f>
        <v>39.60409745293466</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14750</v>
      </c>
      <c r="E28" s="504">
        <f>D28/'20pobl'!D28*100</f>
        <v>4.5767371432472181</v>
      </c>
      <c r="F28" s="350"/>
      <c r="G28" s="377">
        <v>3403</v>
      </c>
      <c r="H28" s="502">
        <v>1.3498558117579857</v>
      </c>
      <c r="I28" s="350"/>
      <c r="J28" s="377">
        <v>2780</v>
      </c>
      <c r="K28" s="502">
        <v>5.7795056235837095</v>
      </c>
      <c r="L28" s="350"/>
      <c r="M28" s="377">
        <v>8567</v>
      </c>
      <c r="N28" s="502">
        <f>M28/'20pobl'!X28*100</f>
        <v>38.799818840579711</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5377</v>
      </c>
      <c r="E29" s="506">
        <f>D29/'20pobl'!D29*100</f>
        <v>3.1902459283870774</v>
      </c>
      <c r="F29" s="350"/>
      <c r="G29" s="389">
        <v>2882</v>
      </c>
      <c r="H29" s="507">
        <v>1.9481002305004089</v>
      </c>
      <c r="I29" s="350"/>
      <c r="J29" s="389">
        <v>965</v>
      </c>
      <c r="K29" s="507">
        <v>6.1297084418471703</v>
      </c>
      <c r="L29" s="350"/>
      <c r="M29" s="389">
        <v>1530</v>
      </c>
      <c r="N29" s="507">
        <f>M29/'20pobl'!X29*100</f>
        <v>31.462060456508329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0" t="s">
        <v>0</v>
      </c>
      <c r="C31" s="320"/>
      <c r="D31" s="1246">
        <f>G31+J31+M31</f>
        <v>2026085</v>
      </c>
      <c r="E31" s="1247">
        <f>D31/'20pobl'!D31*100</f>
        <v>4.213517290636541</v>
      </c>
      <c r="F31" s="320"/>
      <c r="G31" s="1246">
        <f>SUM(G12:G29)</f>
        <v>531550</v>
      </c>
      <c r="H31" s="1247">
        <f>G31/'20pobl'!J31*100</f>
        <v>1.3843318531621196</v>
      </c>
      <c r="I31" s="320"/>
      <c r="J31" s="1246">
        <f>SUM(J12:J29)</f>
        <v>427651</v>
      </c>
      <c r="K31" s="1247">
        <f>J31/'20pobl'!Q31*100</f>
        <v>6.2742942187425266</v>
      </c>
      <c r="L31" s="320"/>
      <c r="M31" s="1246">
        <f>SUM(M12:M29)</f>
        <v>1066884</v>
      </c>
      <c r="N31" s="1247">
        <f>M31/'20pobl'!X31*100</f>
        <v>37.149660115033697</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24" t="str">
        <f>'24solcasaad_pobl'!B34:N34</f>
        <v xml:space="preserve">(1) Cifras INE de población referidas al 01/01/2023. Publicado Censo de Población Anual el 13/12/2023 </v>
      </c>
      <c r="C34" s="1441"/>
      <c r="D34" s="1441"/>
      <c r="E34" s="1441"/>
      <c r="F34" s="1441"/>
      <c r="G34" s="1441"/>
      <c r="H34" s="1441"/>
      <c r="I34" s="1441"/>
      <c r="J34" s="1441"/>
      <c r="K34" s="1441"/>
      <c r="L34" s="1441"/>
      <c r="M34" s="1441"/>
      <c r="N34" s="1441"/>
    </row>
    <row r="35" spans="2:14" ht="29.25" customHeight="1" x14ac:dyDescent="0.25">
      <c r="B35" s="1438"/>
      <c r="C35" s="1438"/>
      <c r="D35" s="1438"/>
      <c r="E35" s="510"/>
    </row>
    <row r="36" spans="2:14" ht="4.5" customHeight="1" x14ac:dyDescent="0.25">
      <c r="B36" s="1418"/>
      <c r="C36" s="1418"/>
      <c r="D36" s="1418"/>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6" orientation="landscape" horizontalDpi="300" verticalDpi="300"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6" zoomScaleNormal="100" workbookViewId="0">
      <selection activeCell="A33" sqref="A33:XFD33"/>
    </sheetView>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360"/>
      <c r="C2" s="1360"/>
      <c r="D2" s="1360"/>
      <c r="E2" s="1360"/>
      <c r="F2" s="1360"/>
      <c r="G2" s="1360"/>
      <c r="H2" s="1360"/>
      <c r="I2" s="1360"/>
      <c r="J2" s="1360"/>
      <c r="K2" s="1360"/>
      <c r="L2" s="1360"/>
      <c r="M2" s="1360"/>
      <c r="N2" s="1360"/>
      <c r="O2" s="1360"/>
      <c r="P2" s="1360"/>
      <c r="Q2" s="1360"/>
      <c r="R2" s="1360"/>
      <c r="S2" s="210"/>
      <c r="T2" s="210"/>
    </row>
    <row r="3" spans="1:20" x14ac:dyDescent="0.25">
      <c r="C3" s="1361" t="s">
        <v>315</v>
      </c>
      <c r="D3" s="1361"/>
      <c r="E3" s="1361"/>
    </row>
    <row r="5" spans="1:20" ht="23.25" customHeight="1" x14ac:dyDescent="0.25">
      <c r="B5" s="1362" t="s">
        <v>291</v>
      </c>
      <c r="C5" s="1363"/>
      <c r="D5" s="1363"/>
      <c r="E5" s="1363"/>
      <c r="F5" s="1363"/>
      <c r="G5" s="1363"/>
      <c r="H5" s="1363"/>
      <c r="I5" s="1363"/>
      <c r="J5" s="1363"/>
      <c r="K5" s="1363"/>
      <c r="L5" s="1363"/>
      <c r="M5" s="1363"/>
      <c r="N5" s="1363"/>
      <c r="O5" s="1363"/>
      <c r="P5" s="1363"/>
      <c r="Q5" s="1364">
        <v>45626</v>
      </c>
      <c r="R5" s="1365"/>
      <c r="S5" s="1365"/>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366" t="s">
        <v>316</v>
      </c>
      <c r="C7" s="1366"/>
      <c r="D7" s="1366"/>
      <c r="E7" s="1366"/>
      <c r="F7" s="1366"/>
      <c r="G7" s="1366"/>
      <c r="H7" s="1366"/>
      <c r="I7" s="1366"/>
      <c r="J7" s="1366"/>
      <c r="K7" s="1366"/>
      <c r="L7" s="1366"/>
      <c r="M7" s="1366"/>
      <c r="N7" s="1366"/>
      <c r="O7" s="1366"/>
      <c r="P7" s="1366"/>
      <c r="Q7" s="1366"/>
      <c r="R7" s="1366"/>
      <c r="S7" s="1366"/>
    </row>
    <row r="8" spans="1:20" ht="18.75" customHeight="1" x14ac:dyDescent="0.25">
      <c r="B8" s="1359" t="s">
        <v>317</v>
      </c>
      <c r="C8" s="1359"/>
      <c r="D8" s="1359"/>
      <c r="E8" s="1359"/>
      <c r="F8" s="1359"/>
      <c r="G8" s="1359"/>
      <c r="H8" s="1359"/>
      <c r="I8" s="1359"/>
      <c r="J8" s="1359"/>
      <c r="K8" s="1359"/>
      <c r="L8" s="1359"/>
      <c r="M8" s="1359"/>
      <c r="N8" s="1359"/>
      <c r="O8" s="1359"/>
      <c r="P8" s="1359"/>
      <c r="Q8" s="1359"/>
      <c r="R8" s="1359"/>
      <c r="S8" s="1359"/>
      <c r="T8" s="1359"/>
    </row>
    <row r="9" spans="1:20" ht="18.75" customHeight="1" x14ac:dyDescent="0.25">
      <c r="B9" s="1359" t="s">
        <v>318</v>
      </c>
      <c r="C9" s="1359"/>
      <c r="D9" s="1359"/>
      <c r="E9" s="1359"/>
      <c r="F9" s="1359"/>
      <c r="G9" s="1359"/>
      <c r="H9" s="1359"/>
      <c r="I9" s="1359"/>
      <c r="J9" s="1359"/>
      <c r="K9" s="1359"/>
      <c r="L9" s="1359"/>
      <c r="M9" s="1359"/>
      <c r="N9" s="1359"/>
      <c r="O9" s="1359"/>
      <c r="P9" s="1359"/>
      <c r="Q9" s="1359"/>
      <c r="R9" s="1359"/>
      <c r="S9" s="1359"/>
      <c r="T9" s="1359"/>
    </row>
    <row r="10" spans="1:20" ht="18.75" customHeight="1" x14ac:dyDescent="0.25">
      <c r="B10" s="1359" t="s">
        <v>319</v>
      </c>
      <c r="C10" s="1359"/>
      <c r="D10" s="1359"/>
      <c r="E10" s="1359"/>
      <c r="F10" s="1359"/>
      <c r="G10" s="1359"/>
      <c r="H10" s="1359"/>
      <c r="I10" s="1359"/>
      <c r="J10" s="1359"/>
      <c r="K10" s="1359"/>
      <c r="L10" s="1359"/>
      <c r="M10" s="1359"/>
      <c r="N10" s="1359"/>
      <c r="O10" s="1359"/>
      <c r="P10" s="1359"/>
      <c r="Q10" s="1359"/>
      <c r="R10" s="1359"/>
      <c r="S10" s="1359"/>
      <c r="T10" s="1359"/>
    </row>
    <row r="11" spans="1:20" ht="18.75" customHeight="1" x14ac:dyDescent="0.25">
      <c r="B11" s="1359" t="s">
        <v>320</v>
      </c>
      <c r="C11" s="1359"/>
      <c r="D11" s="1359"/>
      <c r="E11" s="1359"/>
      <c r="F11" s="1359"/>
      <c r="G11" s="1359"/>
      <c r="H11" s="1359"/>
      <c r="I11" s="1359"/>
      <c r="J11" s="1359"/>
      <c r="K11" s="1359"/>
      <c r="L11" s="1359"/>
      <c r="M11" s="1359"/>
      <c r="N11" s="1359"/>
      <c r="O11" s="1359"/>
      <c r="P11" s="1359"/>
      <c r="Q11" s="1359"/>
      <c r="R11" s="1359"/>
      <c r="S11" s="1359"/>
      <c r="T11" s="1359"/>
    </row>
    <row r="12" spans="1:20" ht="18.75" customHeight="1" x14ac:dyDescent="0.25">
      <c r="B12" s="1359" t="s">
        <v>321</v>
      </c>
      <c r="C12" s="1359"/>
      <c r="D12" s="1359"/>
      <c r="E12" s="1359"/>
      <c r="F12" s="1359"/>
      <c r="G12" s="1359"/>
      <c r="H12" s="1359"/>
      <c r="I12" s="1359"/>
      <c r="J12" s="1359"/>
      <c r="K12" s="1359"/>
      <c r="L12" s="1359"/>
      <c r="M12" s="1359"/>
      <c r="N12" s="1359"/>
      <c r="O12" s="1359"/>
      <c r="P12" s="1359"/>
      <c r="Q12" s="1359"/>
      <c r="R12" s="1359"/>
      <c r="S12" s="1359"/>
      <c r="T12" s="1359"/>
    </row>
    <row r="13" spans="1:20" ht="18.75" customHeight="1" x14ac:dyDescent="0.25">
      <c r="B13" s="1359" t="s">
        <v>322</v>
      </c>
      <c r="C13" s="1359"/>
      <c r="D13" s="1359"/>
      <c r="E13" s="1359"/>
      <c r="F13" s="1359"/>
      <c r="G13" s="1359"/>
      <c r="H13" s="1359"/>
      <c r="I13" s="1359"/>
      <c r="J13" s="1359"/>
      <c r="K13" s="1359"/>
      <c r="L13" s="1359"/>
      <c r="M13" s="1359"/>
      <c r="N13" s="1359"/>
      <c r="O13" s="1359"/>
      <c r="P13" s="1359"/>
      <c r="Q13" s="1359"/>
      <c r="R13" s="1359"/>
      <c r="S13" s="1359"/>
      <c r="T13" s="1359"/>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366" t="s">
        <v>323</v>
      </c>
      <c r="C15" s="1366"/>
      <c r="D15" s="1366"/>
      <c r="E15" s="1366"/>
      <c r="F15" s="1366"/>
      <c r="G15" s="1366"/>
      <c r="H15" s="1366"/>
      <c r="I15" s="1366"/>
      <c r="J15" s="1366"/>
      <c r="K15" s="1366"/>
      <c r="L15" s="1366"/>
      <c r="M15" s="1366"/>
      <c r="N15" s="1366"/>
      <c r="O15" s="1366"/>
      <c r="P15" s="1366"/>
      <c r="Q15" s="1366"/>
      <c r="R15" s="1366"/>
      <c r="S15" s="1366"/>
    </row>
    <row r="16" spans="1:20" ht="18.75" customHeight="1" x14ac:dyDescent="0.25">
      <c r="B16" s="1359" t="s">
        <v>324</v>
      </c>
      <c r="C16" s="1359"/>
      <c r="D16" s="1359"/>
      <c r="E16" s="1359"/>
      <c r="F16" s="1359"/>
      <c r="G16" s="1359"/>
      <c r="H16" s="1359"/>
      <c r="I16" s="1359"/>
      <c r="J16" s="1359"/>
      <c r="K16" s="1359"/>
      <c r="L16" s="1359"/>
      <c r="M16" s="1359"/>
      <c r="N16" s="1359"/>
      <c r="O16" s="1359"/>
      <c r="P16" s="1359"/>
      <c r="Q16" s="1359"/>
      <c r="R16" s="1359"/>
      <c r="S16" s="1359"/>
    </row>
    <row r="17" spans="2:20" ht="18.75" customHeight="1" x14ac:dyDescent="0.25">
      <c r="B17" s="1359" t="s">
        <v>325</v>
      </c>
      <c r="C17" s="1359"/>
      <c r="D17" s="1359"/>
      <c r="E17" s="1359"/>
      <c r="F17" s="1359"/>
      <c r="G17" s="1359"/>
      <c r="H17" s="1359"/>
      <c r="I17" s="1359"/>
      <c r="J17" s="1359"/>
      <c r="K17" s="1359"/>
      <c r="L17" s="1359"/>
      <c r="M17" s="1359"/>
      <c r="N17" s="1359"/>
      <c r="O17" s="1359"/>
      <c r="P17" s="1359"/>
      <c r="Q17" s="1359"/>
      <c r="R17" s="1359"/>
      <c r="S17" s="1359"/>
      <c r="T17" s="214"/>
    </row>
    <row r="18" spans="2:20" ht="18.75" customHeight="1" x14ac:dyDescent="0.25">
      <c r="B18" s="1359" t="s">
        <v>326</v>
      </c>
      <c r="C18" s="1359"/>
      <c r="D18" s="1359"/>
      <c r="E18" s="1359"/>
      <c r="F18" s="1359"/>
      <c r="G18" s="1359"/>
      <c r="H18" s="1359"/>
      <c r="I18" s="1359"/>
      <c r="J18" s="1359"/>
      <c r="K18" s="1359"/>
      <c r="L18" s="1359"/>
      <c r="M18" s="1359"/>
      <c r="N18" s="1359"/>
      <c r="O18" s="1359"/>
      <c r="P18" s="1359"/>
      <c r="Q18" s="1359"/>
      <c r="R18" s="1359"/>
      <c r="S18" s="1359"/>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366" t="s">
        <v>327</v>
      </c>
      <c r="C20" s="1366"/>
      <c r="D20" s="1366"/>
      <c r="E20" s="1366"/>
      <c r="F20" s="1366"/>
      <c r="G20" s="1366"/>
      <c r="H20" s="1366"/>
      <c r="I20" s="1366"/>
      <c r="J20" s="1366"/>
      <c r="K20" s="1366"/>
      <c r="L20" s="1366"/>
      <c r="M20" s="1366"/>
      <c r="N20" s="1366"/>
      <c r="O20" s="1366"/>
      <c r="P20" s="1366"/>
      <c r="Q20" s="1366"/>
      <c r="R20" s="1366"/>
      <c r="S20" s="1366"/>
    </row>
    <row r="21" spans="2:20" ht="18.75" customHeight="1" x14ac:dyDescent="0.25">
      <c r="B21" s="1359" t="s">
        <v>328</v>
      </c>
      <c r="C21" s="1359"/>
      <c r="D21" s="1359"/>
      <c r="E21" s="1359"/>
      <c r="F21" s="1359"/>
      <c r="G21" s="1359"/>
      <c r="H21" s="1359"/>
      <c r="I21" s="1359"/>
      <c r="J21" s="1359"/>
      <c r="K21" s="1359"/>
      <c r="L21" s="1359"/>
      <c r="M21" s="1359"/>
      <c r="N21" s="1359"/>
      <c r="O21" s="1359"/>
      <c r="P21" s="1359"/>
      <c r="Q21" s="1359"/>
      <c r="R21" s="1359"/>
      <c r="S21" s="1359"/>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366" t="s">
        <v>329</v>
      </c>
      <c r="C23" s="1366"/>
      <c r="D23" s="1366"/>
      <c r="E23" s="1366"/>
      <c r="F23" s="1366"/>
      <c r="G23" s="1366"/>
      <c r="H23" s="1366"/>
      <c r="I23" s="1366"/>
      <c r="J23" s="1366"/>
      <c r="K23" s="1366"/>
      <c r="L23" s="1366"/>
      <c r="M23" s="1366"/>
      <c r="N23" s="1366"/>
      <c r="O23" s="1366"/>
      <c r="P23" s="1366"/>
      <c r="Q23" s="1366"/>
      <c r="R23" s="1366"/>
      <c r="S23" s="1366"/>
    </row>
    <row r="24" spans="2:20" ht="18.75" customHeight="1" x14ac:dyDescent="0.25">
      <c r="B24" s="1359" t="s">
        <v>329</v>
      </c>
      <c r="C24" s="1359"/>
      <c r="D24" s="1359"/>
      <c r="E24" s="1359"/>
      <c r="F24" s="1359"/>
      <c r="G24" s="1359"/>
      <c r="H24" s="1359"/>
      <c r="I24" s="1359"/>
      <c r="J24" s="1359"/>
      <c r="K24" s="1359"/>
      <c r="L24" s="1359"/>
      <c r="M24" s="1359"/>
      <c r="N24" s="1359"/>
      <c r="O24" s="1359"/>
      <c r="P24" s="1359"/>
      <c r="Q24" s="1359"/>
      <c r="R24" s="1359"/>
      <c r="S24" s="1359"/>
    </row>
    <row r="25" spans="2:20" ht="18.75" customHeight="1" x14ac:dyDescent="0.25">
      <c r="B25" s="1359" t="s">
        <v>330</v>
      </c>
      <c r="C25" s="1359"/>
      <c r="D25" s="1359"/>
      <c r="E25" s="1359"/>
      <c r="F25" s="1359"/>
      <c r="G25" s="1359"/>
      <c r="H25" s="1359"/>
      <c r="I25" s="1359"/>
      <c r="J25" s="1359"/>
      <c r="K25" s="1359"/>
      <c r="L25" s="1359"/>
      <c r="M25" s="1359"/>
      <c r="N25" s="1359"/>
      <c r="O25" s="1359"/>
      <c r="P25" s="1359"/>
      <c r="Q25" s="1359"/>
      <c r="R25" s="1359"/>
      <c r="S25" s="1359"/>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366" t="s">
        <v>331</v>
      </c>
      <c r="C27" s="1366"/>
      <c r="D27" s="1366"/>
      <c r="E27" s="1366"/>
      <c r="F27" s="1366"/>
      <c r="G27" s="1366"/>
      <c r="H27" s="1366"/>
      <c r="I27" s="1366"/>
      <c r="J27" s="1366"/>
      <c r="K27" s="1366"/>
      <c r="L27" s="1366"/>
      <c r="M27" s="1366"/>
      <c r="N27" s="1366"/>
      <c r="O27" s="1366"/>
      <c r="P27" s="1366"/>
      <c r="Q27" s="1366"/>
      <c r="R27" s="1366"/>
      <c r="S27" s="1366"/>
    </row>
    <row r="28" spans="2:20" ht="18.75" customHeight="1" x14ac:dyDescent="0.25">
      <c r="B28" s="1359" t="s">
        <v>331</v>
      </c>
      <c r="C28" s="1359"/>
      <c r="D28" s="1359"/>
      <c r="E28" s="1359"/>
      <c r="F28" s="1359"/>
      <c r="G28" s="1359"/>
      <c r="H28" s="1359"/>
      <c r="I28" s="1359"/>
      <c r="J28" s="1359"/>
      <c r="K28" s="1359"/>
      <c r="L28" s="1359"/>
      <c r="M28" s="1359"/>
      <c r="N28" s="1359"/>
      <c r="O28" s="1359"/>
      <c r="P28" s="1359"/>
      <c r="Q28" s="1359"/>
      <c r="R28" s="1359"/>
      <c r="S28" s="1359"/>
    </row>
    <row r="29" spans="2:20" ht="18.75" customHeight="1" x14ac:dyDescent="0.25">
      <c r="B29" s="1359" t="s">
        <v>332</v>
      </c>
      <c r="C29" s="1359"/>
      <c r="D29" s="1359"/>
      <c r="E29" s="1359"/>
      <c r="F29" s="1359"/>
      <c r="G29" s="1359"/>
      <c r="H29" s="1359"/>
      <c r="I29" s="1359"/>
      <c r="J29" s="1359"/>
      <c r="K29" s="1359"/>
      <c r="L29" s="1359"/>
      <c r="M29" s="1359"/>
      <c r="N29" s="1359"/>
      <c r="O29" s="1359"/>
      <c r="P29" s="1359"/>
      <c r="Q29" s="1359"/>
      <c r="R29" s="1359"/>
      <c r="S29" s="1359"/>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366" t="s">
        <v>333</v>
      </c>
      <c r="C31" s="1366"/>
      <c r="D31" s="1366"/>
      <c r="E31" s="1366"/>
      <c r="F31" s="1366"/>
      <c r="G31" s="1366"/>
      <c r="H31" s="1366"/>
      <c r="I31" s="1366"/>
      <c r="J31" s="1366"/>
      <c r="K31" s="1366"/>
      <c r="L31" s="1366"/>
      <c r="M31" s="1366"/>
      <c r="N31" s="1366"/>
      <c r="O31" s="1366"/>
      <c r="P31" s="1366"/>
      <c r="Q31" s="1366"/>
      <c r="R31" s="1366"/>
      <c r="S31" s="1366"/>
    </row>
    <row r="32" spans="2:20" ht="18.75" customHeight="1" x14ac:dyDescent="0.25">
      <c r="B32" s="1359" t="s">
        <v>334</v>
      </c>
      <c r="C32" s="1359"/>
      <c r="D32" s="1359"/>
      <c r="E32" s="1359"/>
      <c r="F32" s="1359"/>
      <c r="G32" s="1359"/>
      <c r="H32" s="1359"/>
      <c r="I32" s="1359"/>
      <c r="J32" s="1359"/>
      <c r="K32" s="1359"/>
      <c r="L32" s="1359"/>
      <c r="M32" s="1359"/>
      <c r="N32" s="1359"/>
      <c r="O32" s="1359"/>
      <c r="P32" s="1359"/>
      <c r="Q32" s="1359"/>
      <c r="R32" s="1359"/>
      <c r="S32" s="1359"/>
    </row>
    <row r="33" spans="2:20" ht="18.75" customHeight="1" x14ac:dyDescent="0.25">
      <c r="B33" s="1359" t="s">
        <v>335</v>
      </c>
      <c r="C33" s="1359"/>
      <c r="D33" s="1359"/>
      <c r="E33" s="1359"/>
      <c r="F33" s="1359"/>
      <c r="G33" s="1359"/>
      <c r="H33" s="1359"/>
      <c r="I33" s="1359"/>
      <c r="J33" s="1359"/>
      <c r="K33" s="1359"/>
      <c r="L33" s="1359"/>
      <c r="M33" s="1359"/>
      <c r="N33" s="1359"/>
      <c r="O33" s="1359"/>
      <c r="P33" s="1359"/>
      <c r="Q33" s="1359"/>
      <c r="R33" s="1359"/>
      <c r="S33" s="1359"/>
      <c r="T33" s="214"/>
    </row>
    <row r="34" spans="2:20" ht="18.75" customHeight="1" x14ac:dyDescent="0.25">
      <c r="B34" s="1359" t="s">
        <v>336</v>
      </c>
      <c r="C34" s="1359"/>
      <c r="D34" s="1359"/>
      <c r="E34" s="1359"/>
      <c r="F34" s="1359"/>
      <c r="G34" s="1359"/>
      <c r="H34" s="1359"/>
      <c r="I34" s="1359"/>
      <c r="J34" s="1359"/>
      <c r="K34" s="1359"/>
      <c r="L34" s="1359"/>
      <c r="M34" s="1359"/>
      <c r="N34" s="1359"/>
      <c r="O34" s="1359"/>
      <c r="P34" s="1359"/>
      <c r="Q34" s="1359"/>
      <c r="R34" s="1359"/>
      <c r="S34" s="1359"/>
      <c r="T34" s="214"/>
    </row>
    <row r="35" spans="2:20" ht="15" customHeight="1" x14ac:dyDescent="0.25">
      <c r="B35" s="1359" t="s">
        <v>337</v>
      </c>
      <c r="C35" s="1359"/>
      <c r="D35" s="1359"/>
      <c r="E35" s="1359"/>
      <c r="F35" s="1359"/>
      <c r="G35" s="1359"/>
      <c r="H35" s="1359"/>
      <c r="I35" s="1359"/>
      <c r="J35" s="1359"/>
      <c r="K35" s="1359"/>
      <c r="L35" s="1359"/>
      <c r="M35" s="1359"/>
      <c r="N35" s="1359"/>
      <c r="O35" s="1359"/>
      <c r="P35" s="1359"/>
      <c r="Q35" s="1359"/>
      <c r="R35" s="1359"/>
      <c r="S35" s="1359"/>
      <c r="T35" s="214"/>
    </row>
    <row r="36" spans="2:20" ht="16" customHeight="1" x14ac:dyDescent="0.25">
      <c r="O36" s="215"/>
      <c r="Q36" s="215"/>
    </row>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6" customHeight="1" x14ac:dyDescent="0.25"/>
    <row r="43" spans="2:20" ht="18" customHeight="1" x14ac:dyDescent="0.25"/>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8"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447"/>
      <c r="C2" s="1447"/>
      <c r="D2" s="1447"/>
      <c r="E2" s="1447"/>
      <c r="F2" s="1447"/>
      <c r="G2" s="1447"/>
      <c r="H2" s="1447"/>
      <c r="I2" s="1447"/>
      <c r="O2" s="37"/>
    </row>
    <row r="3" spans="1:50" s="38" customFormat="1" ht="4.5" customHeight="1" x14ac:dyDescent="0.25">
      <c r="B3" s="1448"/>
      <c r="C3" s="1448"/>
      <c r="D3" s="1448"/>
      <c r="E3" s="1448"/>
      <c r="F3" s="1448"/>
      <c r="G3" s="1448"/>
      <c r="H3" s="1448"/>
      <c r="I3" s="1448"/>
      <c r="O3" s="37"/>
    </row>
    <row r="4" spans="1:50" s="38" customFormat="1" ht="17.25" customHeight="1" x14ac:dyDescent="0.25">
      <c r="A4" s="1448" t="s">
        <v>193</v>
      </c>
      <c r="B4" s="1448"/>
      <c r="C4" s="1448"/>
      <c r="D4" s="1448"/>
      <c r="E4" s="1448"/>
      <c r="F4" s="1448"/>
      <c r="G4" s="1448"/>
      <c r="H4" s="1448"/>
      <c r="I4" s="1448"/>
      <c r="J4" s="1448"/>
      <c r="K4" s="1448"/>
      <c r="L4" s="1448"/>
      <c r="M4" s="1448"/>
      <c r="N4" s="1448"/>
      <c r="O4" s="1448"/>
      <c r="P4" s="1448"/>
      <c r="Q4" s="1448"/>
      <c r="R4" s="1448"/>
      <c r="S4" s="1448"/>
      <c r="T4" s="1448"/>
      <c r="U4" s="1448"/>
      <c r="V4" s="1448"/>
      <c r="W4" s="1448"/>
      <c r="X4" s="1448"/>
      <c r="Y4" s="1448"/>
      <c r="Z4" s="1448"/>
    </row>
    <row r="5" spans="1:50" s="38" customFormat="1" ht="17.25" customHeight="1" x14ac:dyDescent="0.25">
      <c r="B5" s="1456" t="e">
        <f>#REF!</f>
        <v>#REF!</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row>
    <row r="6" spans="1:50" s="38" customFormat="1" ht="6" customHeight="1" x14ac:dyDescent="0.25">
      <c r="O6" s="37"/>
    </row>
    <row r="7" spans="1:50" s="41" customFormat="1" ht="12.75" customHeight="1" x14ac:dyDescent="0.25">
      <c r="A7" s="39"/>
      <c r="B7" s="1449" t="s">
        <v>12</v>
      </c>
      <c r="C7" s="40"/>
      <c r="D7" s="1444" t="s">
        <v>109</v>
      </c>
      <c r="E7" s="1442"/>
      <c r="F7" s="181"/>
      <c r="G7" s="1442"/>
      <c r="H7" s="1442"/>
      <c r="I7" s="181"/>
      <c r="J7" s="1442"/>
      <c r="K7" s="1442"/>
      <c r="L7" s="181"/>
      <c r="M7" s="1442"/>
      <c r="N7" s="1443"/>
      <c r="O7" s="40"/>
      <c r="P7" s="1444" t="s">
        <v>30</v>
      </c>
      <c r="Q7" s="1442"/>
      <c r="R7" s="181"/>
      <c r="S7" s="1442"/>
      <c r="T7" s="1442"/>
      <c r="U7" s="181"/>
      <c r="V7" s="1442"/>
      <c r="W7" s="1442"/>
      <c r="X7" s="181"/>
      <c r="Y7" s="1442"/>
      <c r="Z7" s="1443"/>
      <c r="AA7" s="116"/>
      <c r="AB7" s="116"/>
      <c r="AC7" s="117"/>
      <c r="AD7" s="117"/>
      <c r="AE7" s="117"/>
      <c r="AF7" s="117"/>
      <c r="AG7" s="117"/>
      <c r="AH7" s="117"/>
      <c r="AI7" s="118"/>
    </row>
    <row r="8" spans="1:50" s="41" customFormat="1" ht="33.75" customHeight="1" x14ac:dyDescent="0.25">
      <c r="A8" s="39"/>
      <c r="B8" s="1450"/>
      <c r="C8" s="40"/>
      <c r="D8" s="1453"/>
      <c r="E8" s="1454"/>
      <c r="F8" s="40"/>
      <c r="G8" s="1444" t="s">
        <v>169</v>
      </c>
      <c r="H8" s="1443"/>
      <c r="I8" s="40"/>
      <c r="J8" s="1444" t="s">
        <v>175</v>
      </c>
      <c r="K8" s="1443"/>
      <c r="L8" s="40"/>
      <c r="M8" s="1444" t="s">
        <v>170</v>
      </c>
      <c r="N8" s="1443"/>
      <c r="O8" s="40"/>
      <c r="P8" s="1453"/>
      <c r="Q8" s="1455"/>
      <c r="R8" s="130"/>
      <c r="S8" s="1444" t="s">
        <v>176</v>
      </c>
      <c r="T8" s="1443"/>
      <c r="U8" s="40"/>
      <c r="V8" s="1444" t="s">
        <v>177</v>
      </c>
      <c r="W8" s="1443"/>
      <c r="X8" s="40"/>
      <c r="Y8" s="1444" t="s">
        <v>178</v>
      </c>
      <c r="Z8" s="1443"/>
      <c r="AA8" s="116"/>
      <c r="AB8" s="116"/>
      <c r="AC8" s="117"/>
      <c r="AD8" s="117"/>
      <c r="AE8" s="117"/>
      <c r="AF8" s="117"/>
      <c r="AG8" s="117"/>
      <c r="AH8" s="117"/>
      <c r="AI8" s="118"/>
    </row>
    <row r="9" spans="1:50" s="46" customFormat="1" ht="36.75" customHeight="1" x14ac:dyDescent="0.25">
      <c r="A9" s="42"/>
      <c r="B9" s="1451"/>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52" t="s">
        <v>217</v>
      </c>
      <c r="C33" s="1452"/>
      <c r="D33" s="1452"/>
      <c r="E33" s="1452"/>
      <c r="F33" s="1452"/>
      <c r="G33" s="1452"/>
      <c r="H33" s="1452"/>
      <c r="I33" s="1452"/>
      <c r="J33" s="1452"/>
      <c r="K33" s="1452"/>
      <c r="L33" s="1452"/>
      <c r="M33" s="1452"/>
      <c r="O33" s="86"/>
    </row>
    <row r="34" spans="2:19" ht="29.25" customHeight="1" x14ac:dyDescent="0.25">
      <c r="B34" s="1446"/>
      <c r="C34" s="1446"/>
      <c r="D34" s="1446"/>
      <c r="E34" s="1446"/>
      <c r="F34" s="1446"/>
      <c r="G34" s="1446"/>
      <c r="H34" s="1446"/>
      <c r="I34" s="1446"/>
      <c r="J34" s="1446"/>
      <c r="K34" s="1446"/>
      <c r="L34" s="1446"/>
      <c r="M34" s="1446"/>
      <c r="N34" s="1446"/>
      <c r="O34" s="1446"/>
      <c r="P34" s="1446"/>
      <c r="Q34" s="89"/>
      <c r="R34" s="89"/>
      <c r="S34" s="89"/>
    </row>
    <row r="35" spans="2:19" ht="4.5" customHeight="1" x14ac:dyDescent="0.25">
      <c r="B35" s="1445"/>
      <c r="C35" s="1445"/>
      <c r="D35" s="1445"/>
      <c r="E35" s="1445"/>
      <c r="F35" s="1445"/>
      <c r="G35" s="1445"/>
      <c r="H35" s="1445"/>
      <c r="I35" s="1445"/>
      <c r="J35" s="1445"/>
      <c r="K35" s="1445"/>
      <c r="L35" s="1445"/>
      <c r="M35" s="1445"/>
      <c r="N35" s="1445"/>
      <c r="O35" s="1445"/>
      <c r="P35" s="1445"/>
      <c r="Q35" s="89"/>
      <c r="R35" s="89"/>
      <c r="S35" s="89"/>
    </row>
    <row r="38" spans="2:19" x14ac:dyDescent="0.25">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1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392"/>
      <c r="C2" s="1392"/>
      <c r="D2" s="1392"/>
      <c r="E2" s="1392"/>
      <c r="F2" s="1392"/>
      <c r="G2" s="1392"/>
      <c r="H2" s="1392"/>
      <c r="I2" s="1392"/>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393"/>
      <c r="C3" s="1393"/>
      <c r="D3" s="1393"/>
      <c r="E3" s="1393"/>
      <c r="F3" s="1393"/>
      <c r="G3" s="1393"/>
      <c r="H3" s="1393"/>
      <c r="I3" s="1393"/>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19" t="s">
        <v>409</v>
      </c>
      <c r="B4" s="1419"/>
      <c r="C4" s="1419"/>
      <c r="D4" s="1419"/>
      <c r="E4" s="1419"/>
      <c r="F4" s="1419"/>
      <c r="G4" s="1419"/>
      <c r="H4" s="1419"/>
      <c r="I4" s="1419"/>
      <c r="J4" s="1419"/>
      <c r="K4" s="1419"/>
      <c r="L4" s="1419"/>
      <c r="M4" s="1419"/>
      <c r="N4" s="1419"/>
      <c r="O4" s="1419"/>
      <c r="P4" s="1419"/>
      <c r="Q4" s="1419"/>
      <c r="R4" s="1419"/>
      <c r="S4" s="1419"/>
      <c r="T4" s="1419"/>
      <c r="U4" s="1419"/>
      <c r="V4" s="1419"/>
      <c r="W4" s="1419"/>
      <c r="X4" s="1419"/>
      <c r="Y4" s="1419"/>
      <c r="Z4" s="1419"/>
    </row>
    <row r="5" spans="1:50" s="492" customFormat="1" ht="17.2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W5" s="1420"/>
      <c r="X5" s="1420"/>
      <c r="Y5" s="1420"/>
      <c r="Z5" s="1420"/>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457" t="s">
        <v>12</v>
      </c>
      <c r="D7" s="1457" t="s">
        <v>209</v>
      </c>
      <c r="E7" s="1457"/>
      <c r="G7" s="1457"/>
      <c r="H7" s="1457"/>
      <c r="J7" s="1457"/>
      <c r="K7" s="1457"/>
      <c r="M7" s="1457"/>
      <c r="N7" s="1457"/>
      <c r="P7" s="1457" t="s">
        <v>30</v>
      </c>
      <c r="Q7" s="1457"/>
      <c r="S7" s="1457"/>
      <c r="T7" s="1457"/>
      <c r="V7" s="1457"/>
      <c r="W7" s="1457"/>
      <c r="Y7" s="1457"/>
      <c r="Z7" s="1457"/>
      <c r="AA7" s="512"/>
      <c r="AB7" s="512"/>
      <c r="AI7" s="514"/>
    </row>
    <row r="8" spans="1:50" s="513" customFormat="1" ht="33.75" customHeight="1" x14ac:dyDescent="0.25">
      <c r="A8" s="512"/>
      <c r="B8" s="1457"/>
      <c r="D8" s="1457"/>
      <c r="E8" s="1457"/>
      <c r="G8" s="1457" t="s">
        <v>169</v>
      </c>
      <c r="H8" s="1457"/>
      <c r="J8" s="1457" t="s">
        <v>175</v>
      </c>
      <c r="K8" s="1457"/>
      <c r="M8" s="1457" t="s">
        <v>170</v>
      </c>
      <c r="N8" s="1457"/>
      <c r="P8" s="1457"/>
      <c r="Q8" s="1457"/>
      <c r="S8" s="1457" t="s">
        <v>176</v>
      </c>
      <c r="T8" s="1457"/>
      <c r="V8" s="1457" t="s">
        <v>177</v>
      </c>
      <c r="W8" s="1457"/>
      <c r="Y8" s="1457" t="s">
        <v>178</v>
      </c>
      <c r="Z8" s="1457"/>
      <c r="AA8" s="512"/>
      <c r="AB8" s="512"/>
      <c r="AI8" s="514"/>
    </row>
    <row r="9" spans="1:50" s="513" customFormat="1" ht="36.75" customHeight="1" x14ac:dyDescent="0.25">
      <c r="A9" s="512"/>
      <c r="B9" s="1457"/>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385264</v>
      </c>
      <c r="Q11" s="564">
        <f>P11*100/D11</f>
        <v>4.4880871681251495</v>
      </c>
      <c r="R11" s="558"/>
      <c r="S11" s="561">
        <f>'34adictcasaad'!G12</f>
        <v>112630</v>
      </c>
      <c r="T11" s="565">
        <f>S11*100/G11</f>
        <v>1.6053061904557613</v>
      </c>
      <c r="U11" s="558"/>
      <c r="V11" s="561">
        <f>'34adictcasaad'!J12</f>
        <v>90041</v>
      </c>
      <c r="W11" s="565">
        <f>V11*100/J11</f>
        <v>7.8573167613623971</v>
      </c>
      <c r="X11" s="558"/>
      <c r="Y11" s="561">
        <f>'34adictcasaad'!M12</f>
        <v>182593</v>
      </c>
      <c r="Z11" s="565">
        <f>Y11*100/M11</f>
        <v>43.259359992797727</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6.5349164723961</v>
      </c>
      <c r="AH11" s="567">
        <f>_xlfn.RANK.EQ(T11,T$11:T$30,0)</f>
        <v>6</v>
      </c>
      <c r="AI11" s="567">
        <v>1</v>
      </c>
      <c r="AJ11" s="567">
        <f>MATCH(AI11,AH$11:AH$30,0)</f>
        <v>18</v>
      </c>
      <c r="AK11" s="568" t="str">
        <f>INDEX(B$11:B$30,AJ11,1)</f>
        <v>Ceuta y Melilla</v>
      </c>
      <c r="AL11" s="569">
        <f>INDEX(T$11:T$30,AJ11,1)</f>
        <v>1.9481002305004089</v>
      </c>
      <c r="AN11" s="567">
        <f>_xlfn.RANK.EQ(W11,W$11:W$30,0)</f>
        <v>1</v>
      </c>
      <c r="AO11" s="567">
        <v>1</v>
      </c>
      <c r="AP11" s="567">
        <f>MATCH(AO11,AN$11:AN$30,0)</f>
        <v>1</v>
      </c>
      <c r="AQ11" s="568" t="str">
        <f>INDEX(B$11:B$30,AP11,1)</f>
        <v>Andalucía</v>
      </c>
      <c r="AR11" s="569">
        <f>INDEX(W$11:W$30,AP11,1)</f>
        <v>7.8573167613623971</v>
      </c>
      <c r="AT11" s="567">
        <f>_xlfn.RANK.EQ(Z11,Z$11:Z$30,0)</f>
        <v>2</v>
      </c>
      <c r="AU11" s="567">
        <v>1</v>
      </c>
      <c r="AV11" s="567">
        <f>MATCH(AU11,AT$11:AT$30,0)</f>
        <v>7</v>
      </c>
      <c r="AW11" s="568" t="str">
        <f>INDEX(B$11:B$30,AV11,1)</f>
        <v>Castilla y León</v>
      </c>
      <c r="AX11" s="569">
        <f>INDEX(Z$11:Z$30,AV11,1)</f>
        <v>44.064030911474504</v>
      </c>
    </row>
    <row r="12" spans="1:50" s="396" customFormat="1" ht="18" customHeight="1" x14ac:dyDescent="0.3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52839</v>
      </c>
      <c r="Q12" s="564">
        <f t="shared" ref="Q12:Q28" si="9">P12*100/D12</f>
        <v>3.939419468884036</v>
      </c>
      <c r="R12" s="558"/>
      <c r="S12" s="561">
        <f>'34adictcasaad'!G13</f>
        <v>10377</v>
      </c>
      <c r="T12" s="565">
        <f t="shared" ref="T12:T28" si="10">S12*100/G12</f>
        <v>0.9937380235750628</v>
      </c>
      <c r="U12" s="558"/>
      <c r="V12" s="561">
        <f>'34adictcasaad'!J13</f>
        <v>10220</v>
      </c>
      <c r="W12" s="565">
        <f t="shared" ref="W12:W28" si="11">V12*100/J12</f>
        <v>5.0847541954197411</v>
      </c>
      <c r="X12" s="558"/>
      <c r="Y12" s="561">
        <f>'34adictcasaad'!M13</f>
        <v>32242</v>
      </c>
      <c r="Z12" s="565">
        <f t="shared" ref="Z12:Z28" si="12">Y12*100/M12</f>
        <v>33.565487158666208</v>
      </c>
      <c r="AA12" s="566"/>
      <c r="AB12" s="567">
        <f t="shared" si="3"/>
        <v>11</v>
      </c>
      <c r="AC12" s="567">
        <v>2</v>
      </c>
      <c r="AD12" s="567">
        <f t="shared" ref="AD12:AD28" si="13">MATCH(AC12,AB$11:AB$30,0)</f>
        <v>11</v>
      </c>
      <c r="AE12" s="568" t="str">
        <f t="shared" si="4"/>
        <v>Extremadura</v>
      </c>
      <c r="AF12" s="569">
        <f t="shared" si="5"/>
        <v>5.4032700183817601</v>
      </c>
      <c r="AH12" s="567">
        <f t="shared" ref="AH12:AH30" si="14">_xlfn.RANK.EQ(T12,T$11:T$30,0)</f>
        <v>18</v>
      </c>
      <c r="AI12" s="567">
        <v>2</v>
      </c>
      <c r="AJ12" s="567">
        <f t="shared" ref="AJ12:AJ28" si="15">MATCH(AI12,AH$11:AH$30,0)</f>
        <v>16</v>
      </c>
      <c r="AK12" s="568" t="str">
        <f t="shared" ref="AK12:AK29" si="16">INDEX(B$11:B$30,AJ12,1)</f>
        <v>País Vasco</v>
      </c>
      <c r="AL12" s="569">
        <f t="shared" ref="AL12:AL29" si="17">INDEX(T$11:T$30,AJ12,1)</f>
        <v>1.8183930030694706</v>
      </c>
      <c r="AN12" s="567">
        <f t="shared" ref="AN12:AN30" si="18">_xlfn.RANK.EQ(W12,W$11:W$30,0)</f>
        <v>15</v>
      </c>
      <c r="AO12" s="567">
        <v>2</v>
      </c>
      <c r="AP12" s="567">
        <f t="shared" ref="AP12:AP28" si="19">MATCH(AO12,AN$11:AN$30,0)</f>
        <v>11</v>
      </c>
      <c r="AQ12" s="568" t="str">
        <f t="shared" ref="AQ12:AQ29" si="20">INDEX(B$11:B$30,AP12,1)</f>
        <v>Extremadura</v>
      </c>
      <c r="AR12" s="569">
        <f t="shared" ref="AR12:AR28" si="21">INDEX(W$11:W$30,AP12,1)</f>
        <v>7.7483334181466592</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43.259359992797727</v>
      </c>
    </row>
    <row r="13" spans="1:50" s="396" customFormat="1" ht="18" customHeight="1" x14ac:dyDescent="0.3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42501</v>
      </c>
      <c r="Q13" s="564">
        <f t="shared" si="9"/>
        <v>4.224499532831044</v>
      </c>
      <c r="R13" s="558"/>
      <c r="S13" s="561">
        <f>'34adictcasaad'!G14</f>
        <v>9768</v>
      </c>
      <c r="T13" s="565">
        <f t="shared" si="10"/>
        <v>1.3401474875664552</v>
      </c>
      <c r="U13" s="558"/>
      <c r="V13" s="561">
        <f>'34adictcasaad'!J14</f>
        <v>9314</v>
      </c>
      <c r="W13" s="565">
        <f t="shared" si="11"/>
        <v>4.8186163938497195</v>
      </c>
      <c r="X13" s="558"/>
      <c r="Y13" s="561">
        <f>'34adictcasaad'!M14</f>
        <v>23419</v>
      </c>
      <c r="Z13" s="565">
        <f t="shared" si="12"/>
        <v>27.915320706137582</v>
      </c>
      <c r="AA13" s="566"/>
      <c r="AB13" s="567">
        <f t="shared" si="3"/>
        <v>8</v>
      </c>
      <c r="AC13" s="567">
        <v>3</v>
      </c>
      <c r="AD13" s="567">
        <f t="shared" si="13"/>
        <v>16</v>
      </c>
      <c r="AE13" s="568" t="str">
        <f t="shared" si="4"/>
        <v>País Vasco</v>
      </c>
      <c r="AF13" s="570">
        <f t="shared" si="5"/>
        <v>5.3004960515308834</v>
      </c>
      <c r="AH13" s="567">
        <f t="shared" si="14"/>
        <v>12</v>
      </c>
      <c r="AI13" s="567">
        <v>3</v>
      </c>
      <c r="AJ13" s="567">
        <f t="shared" si="15"/>
        <v>7</v>
      </c>
      <c r="AK13" s="568" t="str">
        <f t="shared" si="16"/>
        <v>Castilla y León</v>
      </c>
      <c r="AL13" s="569">
        <f t="shared" si="17"/>
        <v>1.8173342303033209</v>
      </c>
      <c r="AN13" s="567">
        <f t="shared" si="18"/>
        <v>16</v>
      </c>
      <c r="AO13" s="567">
        <v>3</v>
      </c>
      <c r="AP13" s="567">
        <f t="shared" si="19"/>
        <v>14</v>
      </c>
      <c r="AQ13" s="568" t="str">
        <f t="shared" si="20"/>
        <v>Murcia, Región de</v>
      </c>
      <c r="AR13" s="569">
        <f t="shared" si="21"/>
        <v>7.2796472601237223</v>
      </c>
      <c r="AT13" s="567">
        <f t="shared" si="22"/>
        <v>17</v>
      </c>
      <c r="AU13" s="567">
        <v>3</v>
      </c>
      <c r="AV13" s="567">
        <f t="shared" si="23"/>
        <v>11</v>
      </c>
      <c r="AW13" s="568" t="str">
        <f t="shared" si="24"/>
        <v>Extremadura</v>
      </c>
      <c r="AX13" s="569">
        <f t="shared" si="25"/>
        <v>43.100781560108956</v>
      </c>
    </row>
    <row r="14" spans="1:50" s="396" customFormat="1" ht="18" customHeight="1" x14ac:dyDescent="0.3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43954</v>
      </c>
      <c r="Q14" s="564">
        <f t="shared" si="9"/>
        <v>3.6328442044257985</v>
      </c>
      <c r="R14" s="558"/>
      <c r="S14" s="561">
        <f>'34adictcasaad'!G15</f>
        <v>12534</v>
      </c>
      <c r="T14" s="565">
        <f t="shared" si="10"/>
        <v>1.2405970385620397</v>
      </c>
      <c r="U14" s="558"/>
      <c r="V14" s="561">
        <f>'34adictcasaad'!J15</f>
        <v>10237</v>
      </c>
      <c r="W14" s="565">
        <f t="shared" si="11"/>
        <v>6.9622405397317664</v>
      </c>
      <c r="X14" s="558"/>
      <c r="Y14" s="561">
        <f>'34adictcasaad'!M15</f>
        <v>21183</v>
      </c>
      <c r="Z14" s="565">
        <f t="shared" si="12"/>
        <v>40.310180780209322</v>
      </c>
      <c r="AA14" s="566"/>
      <c r="AB14" s="567">
        <f t="shared" si="3"/>
        <v>15</v>
      </c>
      <c r="AC14" s="567">
        <v>4</v>
      </c>
      <c r="AD14" s="567">
        <f t="shared" si="13"/>
        <v>8</v>
      </c>
      <c r="AE14" s="568" t="str">
        <f t="shared" si="4"/>
        <v>Castilla - La Mancha</v>
      </c>
      <c r="AF14" s="569">
        <f t="shared" si="5"/>
        <v>4.6473610014174076</v>
      </c>
      <c r="AH14" s="567">
        <f t="shared" si="14"/>
        <v>15</v>
      </c>
      <c r="AI14" s="567">
        <v>4</v>
      </c>
      <c r="AJ14" s="567">
        <f t="shared" si="15"/>
        <v>11</v>
      </c>
      <c r="AK14" s="568" t="str">
        <f t="shared" si="16"/>
        <v>Extremadura</v>
      </c>
      <c r="AL14" s="569">
        <f t="shared" si="17"/>
        <v>1.6136372186267882</v>
      </c>
      <c r="AN14" s="567">
        <f t="shared" si="18"/>
        <v>5</v>
      </c>
      <c r="AO14" s="567">
        <v>4</v>
      </c>
      <c r="AP14" s="567">
        <f t="shared" si="19"/>
        <v>9</v>
      </c>
      <c r="AQ14" s="568" t="str">
        <f t="shared" si="20"/>
        <v>Cataluña</v>
      </c>
      <c r="AR14" s="569">
        <f t="shared" si="21"/>
        <v>7.274075478220146</v>
      </c>
      <c r="AT14" s="567">
        <f t="shared" si="22"/>
        <v>6</v>
      </c>
      <c r="AU14" s="567">
        <v>4</v>
      </c>
      <c r="AV14" s="567">
        <f t="shared" si="23"/>
        <v>8</v>
      </c>
      <c r="AW14" s="568" t="str">
        <f t="shared" si="24"/>
        <v>Castilla - La Mancha</v>
      </c>
      <c r="AX14" s="569">
        <f t="shared" si="25"/>
        <v>42.23165351205288</v>
      </c>
    </row>
    <row r="15" spans="1:50" s="396" customFormat="1" ht="18" customHeight="1" x14ac:dyDescent="0.3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58487</v>
      </c>
      <c r="Q15" s="564">
        <f t="shared" si="9"/>
        <v>2.6428638563842286</v>
      </c>
      <c r="R15" s="558"/>
      <c r="S15" s="561">
        <f>'34adictcasaad'!G16</f>
        <v>21790</v>
      </c>
      <c r="T15" s="565">
        <f t="shared" si="10"/>
        <v>1.1930123095437153</v>
      </c>
      <c r="U15" s="558"/>
      <c r="V15" s="561">
        <f>'34adictcasaad'!J16</f>
        <v>12613</v>
      </c>
      <c r="W15" s="565">
        <f t="shared" si="11"/>
        <v>4.3768847185544795</v>
      </c>
      <c r="X15" s="558"/>
      <c r="Y15" s="561">
        <f>'34adictcasaad'!M16</f>
        <v>24084</v>
      </c>
      <c r="Z15" s="565">
        <f t="shared" si="12"/>
        <v>24.482078598003536</v>
      </c>
      <c r="AA15" s="566"/>
      <c r="AB15" s="567">
        <f t="shared" si="3"/>
        <v>19</v>
      </c>
      <c r="AC15" s="567">
        <v>5</v>
      </c>
      <c r="AD15" s="567">
        <f t="shared" si="13"/>
        <v>17</v>
      </c>
      <c r="AE15" s="568" t="str">
        <f t="shared" si="4"/>
        <v>Rioja, La</v>
      </c>
      <c r="AF15" s="569">
        <f t="shared" si="5"/>
        <v>4.5767371432472181</v>
      </c>
      <c r="AH15" s="567">
        <f t="shared" si="14"/>
        <v>16</v>
      </c>
      <c r="AI15" s="567">
        <v>5</v>
      </c>
      <c r="AJ15" s="567">
        <f t="shared" si="15"/>
        <v>14</v>
      </c>
      <c r="AK15" s="568" t="str">
        <f t="shared" si="16"/>
        <v>Murcia, Región de</v>
      </c>
      <c r="AL15" s="569">
        <f t="shared" si="17"/>
        <v>1.6058839526393274</v>
      </c>
      <c r="AN15" s="567">
        <f t="shared" si="18"/>
        <v>17</v>
      </c>
      <c r="AO15" s="567">
        <v>5</v>
      </c>
      <c r="AP15" s="567">
        <f t="shared" si="19"/>
        <v>4</v>
      </c>
      <c r="AQ15" s="568" t="str">
        <f t="shared" si="20"/>
        <v>Balears, Illes</v>
      </c>
      <c r="AR15" s="569">
        <f t="shared" si="21"/>
        <v>6.9622405397317664</v>
      </c>
      <c r="AT15" s="567">
        <f t="shared" si="22"/>
        <v>18</v>
      </c>
      <c r="AU15" s="567">
        <v>5</v>
      </c>
      <c r="AV15" s="567">
        <f t="shared" si="23"/>
        <v>9</v>
      </c>
      <c r="AW15" s="568" t="str">
        <f t="shared" si="24"/>
        <v>Cataluña</v>
      </c>
      <c r="AX15" s="569">
        <f t="shared" si="25"/>
        <v>40.414052531424815</v>
      </c>
    </row>
    <row r="16" spans="1:50" s="396" customFormat="1" ht="18" customHeight="1" x14ac:dyDescent="0.3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23385</v>
      </c>
      <c r="Q16" s="564">
        <f t="shared" si="9"/>
        <v>3.9744249957935849</v>
      </c>
      <c r="R16" s="558"/>
      <c r="S16" s="572">
        <f>'34adictcasaad'!G17</f>
        <v>6479</v>
      </c>
      <c r="T16" s="565">
        <f t="shared" si="10"/>
        <v>1.4390934089122063</v>
      </c>
      <c r="U16" s="558"/>
      <c r="V16" s="572">
        <f>'34adictcasaad'!J17</f>
        <v>4976</v>
      </c>
      <c r="W16" s="565">
        <f t="shared" si="11"/>
        <v>5.1038514795630547</v>
      </c>
      <c r="X16" s="558"/>
      <c r="Y16" s="572">
        <f>'34adictcasaad'!M17</f>
        <v>11930</v>
      </c>
      <c r="Z16" s="565">
        <f t="shared" si="12"/>
        <v>29.327892226756479</v>
      </c>
      <c r="AA16" s="566"/>
      <c r="AB16" s="567">
        <f t="shared" si="3"/>
        <v>10</v>
      </c>
      <c r="AC16" s="567">
        <v>6</v>
      </c>
      <c r="AD16" s="567">
        <f t="shared" si="13"/>
        <v>1</v>
      </c>
      <c r="AE16" s="568" t="str">
        <f t="shared" si="4"/>
        <v>Andalucía</v>
      </c>
      <c r="AF16" s="569">
        <f t="shared" si="5"/>
        <v>4.4880871681251495</v>
      </c>
      <c r="AH16" s="567">
        <f t="shared" si="14"/>
        <v>7</v>
      </c>
      <c r="AI16" s="567">
        <v>6</v>
      </c>
      <c r="AJ16" s="567">
        <f t="shared" si="15"/>
        <v>1</v>
      </c>
      <c r="AK16" s="568" t="str">
        <f t="shared" si="16"/>
        <v>Andalucía</v>
      </c>
      <c r="AL16" s="569">
        <f t="shared" si="17"/>
        <v>1.6053061904557613</v>
      </c>
      <c r="AN16" s="567">
        <f t="shared" si="18"/>
        <v>14</v>
      </c>
      <c r="AO16" s="567">
        <v>6</v>
      </c>
      <c r="AP16" s="567">
        <f t="shared" si="19"/>
        <v>8</v>
      </c>
      <c r="AQ16" s="568" t="str">
        <f t="shared" si="20"/>
        <v>Castilla - La Mancha</v>
      </c>
      <c r="AR16" s="569">
        <f t="shared" si="21"/>
        <v>6.9443733313828035</v>
      </c>
      <c r="AT16" s="567">
        <f t="shared" si="22"/>
        <v>15</v>
      </c>
      <c r="AU16" s="567">
        <v>6</v>
      </c>
      <c r="AV16" s="567">
        <f t="shared" si="23"/>
        <v>4</v>
      </c>
      <c r="AW16" s="568" t="str">
        <f t="shared" si="24"/>
        <v>Balears, Illes</v>
      </c>
      <c r="AX16" s="569">
        <f t="shared" si="25"/>
        <v>40.310180780209322</v>
      </c>
    </row>
    <row r="17" spans="1:50" s="396" customFormat="1" ht="18" customHeight="1" x14ac:dyDescent="0.3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155773</v>
      </c>
      <c r="Q17" s="564">
        <f>P17*100/D17</f>
        <v>6.5349164723961</v>
      </c>
      <c r="R17" s="558"/>
      <c r="S17" s="561">
        <f>'34adictcasaad'!G18</f>
        <v>31850</v>
      </c>
      <c r="T17" s="565">
        <f>S17*100/G17</f>
        <v>1.8173342303033209</v>
      </c>
      <c r="U17" s="558"/>
      <c r="V17" s="561">
        <f>'34adictcasaad'!J18</f>
        <v>28130</v>
      </c>
      <c r="W17" s="565">
        <f>V17*100/J17</f>
        <v>6.7989394331236213</v>
      </c>
      <c r="X17" s="558"/>
      <c r="Y17" s="561">
        <f>'34adictcasaad'!M18</f>
        <v>95793</v>
      </c>
      <c r="Z17" s="565">
        <f>Y17*100/M17</f>
        <v>44.064030911474504</v>
      </c>
      <c r="AA17" s="566"/>
      <c r="AB17" s="567">
        <f t="shared" si="3"/>
        <v>1</v>
      </c>
      <c r="AC17" s="567">
        <v>7</v>
      </c>
      <c r="AD17" s="567">
        <f t="shared" si="13"/>
        <v>9</v>
      </c>
      <c r="AE17" s="568" t="str">
        <f t="shared" si="4"/>
        <v>Cataluña</v>
      </c>
      <c r="AF17" s="569">
        <f t="shared" si="5"/>
        <v>4.421977172001438</v>
      </c>
      <c r="AH17" s="567">
        <f t="shared" si="14"/>
        <v>3</v>
      </c>
      <c r="AI17" s="567">
        <v>7</v>
      </c>
      <c r="AJ17" s="567">
        <f t="shared" si="15"/>
        <v>6</v>
      </c>
      <c r="AK17" s="568" t="str">
        <f t="shared" si="16"/>
        <v>Cantabria</v>
      </c>
      <c r="AL17" s="569">
        <f t="shared" si="17"/>
        <v>1.4390934089122063</v>
      </c>
      <c r="AN17" s="567">
        <f t="shared" si="18"/>
        <v>7</v>
      </c>
      <c r="AO17" s="567">
        <v>7</v>
      </c>
      <c r="AP17" s="567">
        <f t="shared" si="19"/>
        <v>7</v>
      </c>
      <c r="AQ17" s="568" t="str">
        <f t="shared" si="20"/>
        <v>Castilla y León</v>
      </c>
      <c r="AR17" s="569">
        <f t="shared" si="21"/>
        <v>6.7989394331236213</v>
      </c>
      <c r="AT17" s="567">
        <f t="shared" si="22"/>
        <v>1</v>
      </c>
      <c r="AU17" s="567">
        <v>7</v>
      </c>
      <c r="AV17" s="567">
        <f t="shared" si="23"/>
        <v>16</v>
      </c>
      <c r="AW17" s="568" t="str">
        <f t="shared" si="24"/>
        <v>País Vasco</v>
      </c>
      <c r="AX17" s="569">
        <f t="shared" si="25"/>
        <v>39.60409745293466</v>
      </c>
    </row>
    <row r="18" spans="1:50" s="396" customFormat="1" ht="18" customHeight="1" x14ac:dyDescent="0.3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96855</v>
      </c>
      <c r="Q18" s="564">
        <f t="shared" si="9"/>
        <v>4.6473610014174076</v>
      </c>
      <c r="R18" s="558"/>
      <c r="S18" s="561">
        <f>'34adictcasaad'!G19</f>
        <v>22541</v>
      </c>
      <c r="T18" s="565">
        <f t="shared" si="10"/>
        <v>1.3420057750126515</v>
      </c>
      <c r="U18" s="558"/>
      <c r="V18" s="561">
        <f>'34adictcasaad'!J19</f>
        <v>18988</v>
      </c>
      <c r="W18" s="565">
        <f t="shared" si="11"/>
        <v>6.9443733313828035</v>
      </c>
      <c r="X18" s="558"/>
      <c r="Y18" s="561">
        <f>'34adictcasaad'!M19</f>
        <v>55326</v>
      </c>
      <c r="Z18" s="565">
        <f t="shared" si="12"/>
        <v>42.23165351205288</v>
      </c>
      <c r="AA18" s="566"/>
      <c r="AB18" s="567">
        <f t="shared" si="3"/>
        <v>4</v>
      </c>
      <c r="AC18" s="567">
        <v>8</v>
      </c>
      <c r="AD18" s="567">
        <f t="shared" si="13"/>
        <v>3</v>
      </c>
      <c r="AE18" s="568" t="str">
        <f t="shared" si="4"/>
        <v>Asturias, Principado de</v>
      </c>
      <c r="AF18" s="569">
        <f t="shared" si="5"/>
        <v>4.224499532831044</v>
      </c>
      <c r="AH18" s="567">
        <f t="shared" si="14"/>
        <v>11</v>
      </c>
      <c r="AI18" s="567">
        <v>8</v>
      </c>
      <c r="AJ18" s="567">
        <f t="shared" si="15"/>
        <v>20</v>
      </c>
      <c r="AK18" s="568" t="str">
        <f t="shared" si="16"/>
        <v>TOTAL</v>
      </c>
      <c r="AL18" s="569">
        <f t="shared" si="17"/>
        <v>1.3843318531621194</v>
      </c>
      <c r="AN18" s="567">
        <f t="shared" si="18"/>
        <v>6</v>
      </c>
      <c r="AO18" s="567">
        <v>8</v>
      </c>
      <c r="AP18" s="567">
        <f t="shared" si="19"/>
        <v>16</v>
      </c>
      <c r="AQ18" s="568" t="str">
        <f t="shared" si="20"/>
        <v>País Vasco</v>
      </c>
      <c r="AR18" s="569">
        <f t="shared" si="21"/>
        <v>6.5571411174705796</v>
      </c>
      <c r="AT18" s="567">
        <f t="shared" si="22"/>
        <v>4</v>
      </c>
      <c r="AU18" s="567">
        <v>8</v>
      </c>
      <c r="AV18" s="567">
        <f t="shared" si="23"/>
        <v>13</v>
      </c>
      <c r="AW18" s="568" t="str">
        <f t="shared" si="24"/>
        <v>Madrid, Comunidad de</v>
      </c>
      <c r="AX18" s="569">
        <f t="shared" si="25"/>
        <v>39.113448374974716</v>
      </c>
    </row>
    <row r="19" spans="1:50" s="396" customFormat="1" ht="18" customHeight="1" x14ac:dyDescent="0.3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349423</v>
      </c>
      <c r="Q19" s="564">
        <f t="shared" si="9"/>
        <v>4.421977172001438</v>
      </c>
      <c r="R19" s="558"/>
      <c r="S19" s="561">
        <f>'34adictcasaad'!G20</f>
        <v>88071</v>
      </c>
      <c r="T19" s="565">
        <f t="shared" si="10"/>
        <v>1.3819830187645963</v>
      </c>
      <c r="U19" s="558"/>
      <c r="V19" s="561">
        <f>'34adictcasaad'!J20</f>
        <v>78282</v>
      </c>
      <c r="W19" s="565">
        <f t="shared" si="11"/>
        <v>7.274075478220146</v>
      </c>
      <c r="X19" s="558"/>
      <c r="Y19" s="561">
        <f>'34adictcasaad'!M20</f>
        <v>183070</v>
      </c>
      <c r="Z19" s="565">
        <f t="shared" si="12"/>
        <v>40.414052531424815</v>
      </c>
      <c r="AA19" s="566"/>
      <c r="AB19" s="567">
        <f t="shared" si="3"/>
        <v>7</v>
      </c>
      <c r="AC19" s="567">
        <v>9</v>
      </c>
      <c r="AD19" s="567">
        <f t="shared" si="13"/>
        <v>20</v>
      </c>
      <c r="AE19" s="568" t="str">
        <f t="shared" si="4"/>
        <v>TOTAL</v>
      </c>
      <c r="AF19" s="569">
        <f t="shared" si="5"/>
        <v>4.213517290636541</v>
      </c>
      <c r="AH19" s="567">
        <f t="shared" si="14"/>
        <v>9</v>
      </c>
      <c r="AI19" s="567">
        <v>9</v>
      </c>
      <c r="AJ19" s="567">
        <f t="shared" si="15"/>
        <v>9</v>
      </c>
      <c r="AK19" s="568" t="str">
        <f t="shared" si="16"/>
        <v>Cataluña</v>
      </c>
      <c r="AL19" s="569">
        <f t="shared" si="17"/>
        <v>1.3819830187645963</v>
      </c>
      <c r="AN19" s="567">
        <f t="shared" si="18"/>
        <v>4</v>
      </c>
      <c r="AO19" s="567">
        <v>9</v>
      </c>
      <c r="AP19" s="567">
        <f t="shared" si="19"/>
        <v>20</v>
      </c>
      <c r="AQ19" s="568" t="str">
        <f t="shared" si="20"/>
        <v>TOTAL</v>
      </c>
      <c r="AR19" s="569">
        <f t="shared" si="21"/>
        <v>6.2742942187425266</v>
      </c>
      <c r="AT19" s="567">
        <f t="shared" si="22"/>
        <v>5</v>
      </c>
      <c r="AU19" s="567">
        <v>9</v>
      </c>
      <c r="AV19" s="567">
        <f t="shared" si="23"/>
        <v>17</v>
      </c>
      <c r="AW19" s="568" t="str">
        <f t="shared" si="24"/>
        <v>Rioja, La</v>
      </c>
      <c r="AX19" s="569">
        <f t="shared" si="25"/>
        <v>38.799818840579711</v>
      </c>
    </row>
    <row r="20" spans="1:50" s="396" customFormat="1" ht="18" customHeight="1" x14ac:dyDescent="0.3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200058</v>
      </c>
      <c r="Q20" s="564">
        <f t="shared" si="9"/>
        <v>3.8353244079257007</v>
      </c>
      <c r="R20" s="558"/>
      <c r="S20" s="561">
        <f>'34adictcasaad'!G21</f>
        <v>53667</v>
      </c>
      <c r="T20" s="565">
        <f t="shared" si="10"/>
        <v>1.2873918027875138</v>
      </c>
      <c r="U20" s="558"/>
      <c r="V20" s="561">
        <f>'34adictcasaad'!J21</f>
        <v>42994</v>
      </c>
      <c r="W20" s="565">
        <f t="shared" si="11"/>
        <v>5.6924885737134501</v>
      </c>
      <c r="X20" s="558"/>
      <c r="Y20" s="561">
        <f>'34adictcasaad'!M21</f>
        <v>103397</v>
      </c>
      <c r="Z20" s="565">
        <f t="shared" si="12"/>
        <v>35.378672269022573</v>
      </c>
      <c r="AA20" s="566"/>
      <c r="AB20" s="567">
        <f t="shared" si="3"/>
        <v>12</v>
      </c>
      <c r="AC20" s="567">
        <v>10</v>
      </c>
      <c r="AD20" s="567">
        <f t="shared" si="13"/>
        <v>6</v>
      </c>
      <c r="AE20" s="568" t="str">
        <f t="shared" si="4"/>
        <v>Cantabria</v>
      </c>
      <c r="AF20" s="570">
        <f t="shared" si="5"/>
        <v>3.9744249957935849</v>
      </c>
      <c r="AH20" s="567">
        <f t="shared" si="14"/>
        <v>13</v>
      </c>
      <c r="AI20" s="567">
        <v>10</v>
      </c>
      <c r="AJ20" s="567">
        <f t="shared" si="15"/>
        <v>17</v>
      </c>
      <c r="AK20" s="568" t="str">
        <f t="shared" si="16"/>
        <v>Rioja, La</v>
      </c>
      <c r="AL20" s="569">
        <f t="shared" si="17"/>
        <v>1.349855811757986</v>
      </c>
      <c r="AN20" s="567">
        <f t="shared" si="18"/>
        <v>12</v>
      </c>
      <c r="AO20" s="567">
        <v>10</v>
      </c>
      <c r="AP20" s="567">
        <f t="shared" si="19"/>
        <v>18</v>
      </c>
      <c r="AQ20" s="568" t="str">
        <f t="shared" si="20"/>
        <v>Ceuta y Melilla</v>
      </c>
      <c r="AR20" s="569">
        <f t="shared" si="21"/>
        <v>6.1297084418471703</v>
      </c>
      <c r="AT20" s="567">
        <f t="shared" si="22"/>
        <v>11</v>
      </c>
      <c r="AU20" s="567">
        <v>10</v>
      </c>
      <c r="AV20" s="567">
        <f t="shared" si="23"/>
        <v>20</v>
      </c>
      <c r="AW20" s="568" t="str">
        <f t="shared" si="24"/>
        <v>TOTAL</v>
      </c>
      <c r="AX20" s="569">
        <f t="shared" si="25"/>
        <v>37.149660115033704</v>
      </c>
    </row>
    <row r="21" spans="1:50" s="329" customFormat="1" ht="18" customHeight="1" x14ac:dyDescent="0.3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56967</v>
      </c>
      <c r="Q21" s="579">
        <f t="shared" si="9"/>
        <v>5.4032700183817601</v>
      </c>
      <c r="R21" s="573"/>
      <c r="S21" s="576">
        <f>'34adictcasaad'!G22</f>
        <v>13297</v>
      </c>
      <c r="T21" s="580">
        <f t="shared" si="10"/>
        <v>1.6136372186267882</v>
      </c>
      <c r="U21" s="573"/>
      <c r="V21" s="576">
        <f>'34adictcasaad'!J22</f>
        <v>12181</v>
      </c>
      <c r="W21" s="580">
        <f t="shared" si="11"/>
        <v>7.7483334181466592</v>
      </c>
      <c r="X21" s="573"/>
      <c r="Y21" s="576">
        <f>'34adictcasaad'!M22</f>
        <v>31489</v>
      </c>
      <c r="Z21" s="565">
        <f t="shared" si="12"/>
        <v>43.100781560108956</v>
      </c>
      <c r="AA21" s="566"/>
      <c r="AB21" s="567">
        <f t="shared" si="3"/>
        <v>2</v>
      </c>
      <c r="AC21" s="567">
        <v>11</v>
      </c>
      <c r="AD21" s="567">
        <f t="shared" si="13"/>
        <v>2</v>
      </c>
      <c r="AE21" s="568" t="str">
        <f t="shared" si="4"/>
        <v>Aragón</v>
      </c>
      <c r="AF21" s="569">
        <f t="shared" si="5"/>
        <v>3.939419468884036</v>
      </c>
      <c r="AG21" s="396"/>
      <c r="AH21" s="567">
        <f t="shared" si="14"/>
        <v>4</v>
      </c>
      <c r="AI21" s="567">
        <v>11</v>
      </c>
      <c r="AJ21" s="567">
        <f t="shared" si="15"/>
        <v>8</v>
      </c>
      <c r="AK21" s="568" t="str">
        <f t="shared" si="16"/>
        <v>Castilla - La Mancha</v>
      </c>
      <c r="AL21" s="569">
        <f t="shared" si="17"/>
        <v>1.3420057750126515</v>
      </c>
      <c r="AM21" s="396"/>
      <c r="AN21" s="567">
        <f t="shared" si="18"/>
        <v>2</v>
      </c>
      <c r="AO21" s="567">
        <v>11</v>
      </c>
      <c r="AP21" s="567">
        <f t="shared" si="19"/>
        <v>17</v>
      </c>
      <c r="AQ21" s="568" t="str">
        <f t="shared" si="20"/>
        <v>Rioja, La</v>
      </c>
      <c r="AR21" s="569">
        <f t="shared" si="21"/>
        <v>5.7795056235837095</v>
      </c>
      <c r="AS21" s="396"/>
      <c r="AT21" s="567">
        <f t="shared" si="22"/>
        <v>3</v>
      </c>
      <c r="AU21" s="567">
        <v>11</v>
      </c>
      <c r="AV21" s="567">
        <f t="shared" si="23"/>
        <v>10</v>
      </c>
      <c r="AW21" s="568" t="str">
        <f t="shared" si="24"/>
        <v>Comunitat Valenciana</v>
      </c>
      <c r="AX21" s="569">
        <f t="shared" si="25"/>
        <v>35.378672269022573</v>
      </c>
    </row>
    <row r="22" spans="1:50" s="329" customFormat="1" ht="18" customHeight="1" x14ac:dyDescent="0.3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85120</v>
      </c>
      <c r="Q22" s="579">
        <f t="shared" si="9"/>
        <v>3.1532652891876194</v>
      </c>
      <c r="R22" s="573"/>
      <c r="S22" s="576">
        <f>'34adictcasaad'!G23</f>
        <v>25066</v>
      </c>
      <c r="T22" s="580">
        <f t="shared" si="10"/>
        <v>1.2599639493279957</v>
      </c>
      <c r="U22" s="573"/>
      <c r="V22" s="576">
        <f>'34adictcasaad'!J23</f>
        <v>14928</v>
      </c>
      <c r="W22" s="580">
        <f t="shared" si="11"/>
        <v>3.1549848253007466</v>
      </c>
      <c r="X22" s="573"/>
      <c r="Y22" s="576">
        <f>'34adictcasaad'!M23</f>
        <v>45126</v>
      </c>
      <c r="Z22" s="565">
        <f t="shared" si="12"/>
        <v>19.052886685863388</v>
      </c>
      <c r="AA22" s="566"/>
      <c r="AB22" s="567">
        <f t="shared" si="3"/>
        <v>17</v>
      </c>
      <c r="AC22" s="567">
        <v>12</v>
      </c>
      <c r="AD22" s="567">
        <f t="shared" si="13"/>
        <v>10</v>
      </c>
      <c r="AE22" s="568" t="str">
        <f t="shared" si="4"/>
        <v>Comunitat Valenciana</v>
      </c>
      <c r="AF22" s="569">
        <f t="shared" si="5"/>
        <v>3.8353244079257007</v>
      </c>
      <c r="AG22" s="396"/>
      <c r="AH22" s="567">
        <f t="shared" si="14"/>
        <v>14</v>
      </c>
      <c r="AI22" s="567">
        <v>12</v>
      </c>
      <c r="AJ22" s="567">
        <f t="shared" si="15"/>
        <v>3</v>
      </c>
      <c r="AK22" s="568" t="str">
        <f t="shared" si="16"/>
        <v>Asturias, Principado de</v>
      </c>
      <c r="AL22" s="569">
        <f t="shared" si="17"/>
        <v>1.3401474875664552</v>
      </c>
      <c r="AM22" s="396"/>
      <c r="AN22" s="567">
        <f t="shared" si="18"/>
        <v>19</v>
      </c>
      <c r="AO22" s="567">
        <v>12</v>
      </c>
      <c r="AP22" s="567">
        <f t="shared" si="19"/>
        <v>10</v>
      </c>
      <c r="AQ22" s="568" t="str">
        <f t="shared" si="20"/>
        <v>Comunitat Valenciana</v>
      </c>
      <c r="AR22" s="569">
        <f t="shared" si="21"/>
        <v>5.6924885737134501</v>
      </c>
      <c r="AS22" s="396"/>
      <c r="AT22" s="567">
        <f t="shared" si="22"/>
        <v>19</v>
      </c>
      <c r="AU22" s="567">
        <v>12</v>
      </c>
      <c r="AV22" s="567">
        <f t="shared" si="23"/>
        <v>14</v>
      </c>
      <c r="AW22" s="568" t="str">
        <f t="shared" si="24"/>
        <v>Murcia, Región de</v>
      </c>
      <c r="AX22" s="569">
        <f t="shared" si="25"/>
        <v>35.182094826739963</v>
      </c>
    </row>
    <row r="23" spans="1:50" s="329" customFormat="1" ht="18" customHeight="1" x14ac:dyDescent="0.3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257527</v>
      </c>
      <c r="Q23" s="579">
        <f t="shared" si="9"/>
        <v>3.7475354352353345</v>
      </c>
      <c r="R23" s="573"/>
      <c r="S23" s="576">
        <f>'34adictcasaad'!G24</f>
        <v>60392</v>
      </c>
      <c r="T23" s="580">
        <f t="shared" si="10"/>
        <v>1.0773963872111807</v>
      </c>
      <c r="U23" s="573"/>
      <c r="V23" s="576">
        <f>'34adictcasaad'!J24</f>
        <v>50167</v>
      </c>
      <c r="W23" s="580">
        <f t="shared" si="11"/>
        <v>5.6317426104918109</v>
      </c>
      <c r="X23" s="573"/>
      <c r="Y23" s="576">
        <f>'34adictcasaad'!M24</f>
        <v>146968</v>
      </c>
      <c r="Z23" s="565">
        <f t="shared" si="12"/>
        <v>39.113448374974716</v>
      </c>
      <c r="AA23" s="566"/>
      <c r="AB23" s="567">
        <f t="shared" si="3"/>
        <v>14</v>
      </c>
      <c r="AC23" s="567">
        <v>13</v>
      </c>
      <c r="AD23" s="567">
        <f t="shared" si="13"/>
        <v>14</v>
      </c>
      <c r="AE23" s="568" t="str">
        <f t="shared" si="4"/>
        <v>Murcia, Región de</v>
      </c>
      <c r="AF23" s="569">
        <f t="shared" si="5"/>
        <v>3.8156412483920779</v>
      </c>
      <c r="AG23" s="396"/>
      <c r="AH23" s="567">
        <f t="shared" si="14"/>
        <v>17</v>
      </c>
      <c r="AI23" s="567">
        <v>13</v>
      </c>
      <c r="AJ23" s="567">
        <f t="shared" si="15"/>
        <v>10</v>
      </c>
      <c r="AK23" s="568" t="str">
        <f t="shared" si="16"/>
        <v>Comunitat Valenciana</v>
      </c>
      <c r="AL23" s="569">
        <f t="shared" si="17"/>
        <v>1.2873918027875138</v>
      </c>
      <c r="AM23" s="396"/>
      <c r="AN23" s="567">
        <f t="shared" si="18"/>
        <v>13</v>
      </c>
      <c r="AO23" s="567">
        <v>13</v>
      </c>
      <c r="AP23" s="567">
        <f t="shared" si="19"/>
        <v>13</v>
      </c>
      <c r="AQ23" s="568" t="str">
        <f t="shared" si="20"/>
        <v>Madrid, Comunidad de</v>
      </c>
      <c r="AR23" s="569">
        <f t="shared" si="21"/>
        <v>5.6317426104918109</v>
      </c>
      <c r="AS23" s="396"/>
      <c r="AT23" s="567">
        <f t="shared" si="22"/>
        <v>8</v>
      </c>
      <c r="AU23" s="567">
        <v>13</v>
      </c>
      <c r="AV23" s="567">
        <f t="shared" si="23"/>
        <v>2</v>
      </c>
      <c r="AW23" s="568" t="str">
        <f t="shared" si="24"/>
        <v>Aragón</v>
      </c>
      <c r="AX23" s="569">
        <f t="shared" si="25"/>
        <v>33.565487158666208</v>
      </c>
    </row>
    <row r="24" spans="1:50" s="329" customFormat="1" ht="18" customHeight="1" x14ac:dyDescent="0.3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59207</v>
      </c>
      <c r="Q24" s="579">
        <f t="shared" si="9"/>
        <v>3.8156412483920779</v>
      </c>
      <c r="R24" s="573"/>
      <c r="S24" s="576">
        <f>'34adictcasaad'!G25</f>
        <v>20845</v>
      </c>
      <c r="T24" s="580">
        <f t="shared" si="10"/>
        <v>1.6058839526393274</v>
      </c>
      <c r="U24" s="573"/>
      <c r="V24" s="576">
        <f>'34adictcasaad'!J25</f>
        <v>13274</v>
      </c>
      <c r="W24" s="580">
        <f t="shared" si="11"/>
        <v>7.2796472601237223</v>
      </c>
      <c r="X24" s="573"/>
      <c r="Y24" s="576">
        <f>'34adictcasaad'!M25</f>
        <v>25088</v>
      </c>
      <c r="Z24" s="565">
        <f t="shared" si="12"/>
        <v>35.182094826739963</v>
      </c>
      <c r="AA24" s="566"/>
      <c r="AB24" s="567">
        <f t="shared" si="3"/>
        <v>13</v>
      </c>
      <c r="AC24" s="567">
        <v>14</v>
      </c>
      <c r="AD24" s="567">
        <f t="shared" si="13"/>
        <v>13</v>
      </c>
      <c r="AE24" s="568" t="str">
        <f t="shared" si="4"/>
        <v>Madrid, Comunidad de</v>
      </c>
      <c r="AF24" s="569">
        <f t="shared" si="5"/>
        <v>3.7475354352353345</v>
      </c>
      <c r="AG24" s="396"/>
      <c r="AH24" s="567">
        <f t="shared" si="14"/>
        <v>5</v>
      </c>
      <c r="AI24" s="567">
        <v>14</v>
      </c>
      <c r="AJ24" s="567">
        <f t="shared" si="15"/>
        <v>12</v>
      </c>
      <c r="AK24" s="568" t="str">
        <f t="shared" si="16"/>
        <v>Galicia</v>
      </c>
      <c r="AL24" s="569">
        <f t="shared" si="17"/>
        <v>1.2599639493279957</v>
      </c>
      <c r="AM24" s="396"/>
      <c r="AN24" s="567">
        <f t="shared" si="18"/>
        <v>3</v>
      </c>
      <c r="AO24" s="567">
        <v>14</v>
      </c>
      <c r="AP24" s="567">
        <f t="shared" si="19"/>
        <v>6</v>
      </c>
      <c r="AQ24" s="568" t="str">
        <f t="shared" si="20"/>
        <v>Cantabria</v>
      </c>
      <c r="AR24" s="569">
        <f t="shared" si="21"/>
        <v>5.1038514795630547</v>
      </c>
      <c r="AS24" s="396"/>
      <c r="AT24" s="567">
        <f t="shared" si="22"/>
        <v>12</v>
      </c>
      <c r="AU24" s="567">
        <v>14</v>
      </c>
      <c r="AV24" s="567">
        <f t="shared" si="23"/>
        <v>18</v>
      </c>
      <c r="AW24" s="568" t="str">
        <f t="shared" si="24"/>
        <v>Ceuta y Melilla</v>
      </c>
      <c r="AX24" s="569">
        <f t="shared" si="25"/>
        <v>31.462060456508329</v>
      </c>
    </row>
    <row r="25" spans="1:50" s="329" customFormat="1" ht="18" customHeight="1" x14ac:dyDescent="0.3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21123</v>
      </c>
      <c r="Q25" s="579">
        <f t="shared" si="9"/>
        <v>3.1425787206819855</v>
      </c>
      <c r="R25" s="573"/>
      <c r="S25" s="582">
        <f>'34adictcasaad'!G26</f>
        <v>5117</v>
      </c>
      <c r="T25" s="580">
        <f t="shared" si="10"/>
        <v>0.95694764185435022</v>
      </c>
      <c r="U25" s="573"/>
      <c r="V25" s="582">
        <f>'34adictcasaad'!J26</f>
        <v>3869</v>
      </c>
      <c r="W25" s="580">
        <f t="shared" si="11"/>
        <v>4.0428844606526715</v>
      </c>
      <c r="X25" s="573"/>
      <c r="Y25" s="582">
        <f>'34adictcasaad'!M26</f>
        <v>12137</v>
      </c>
      <c r="Z25" s="565">
        <f t="shared" si="12"/>
        <v>29.081106984545347</v>
      </c>
      <c r="AA25" s="566"/>
      <c r="AB25" s="567">
        <f t="shared" si="3"/>
        <v>18</v>
      </c>
      <c r="AC25" s="567">
        <v>15</v>
      </c>
      <c r="AD25" s="567">
        <f t="shared" si="13"/>
        <v>4</v>
      </c>
      <c r="AE25" s="568" t="str">
        <f t="shared" si="4"/>
        <v>Balears, Illes</v>
      </c>
      <c r="AF25" s="569">
        <f t="shared" si="5"/>
        <v>3.6328442044257985</v>
      </c>
      <c r="AG25" s="396"/>
      <c r="AH25" s="567">
        <f t="shared" si="14"/>
        <v>19</v>
      </c>
      <c r="AI25" s="567">
        <v>15</v>
      </c>
      <c r="AJ25" s="567">
        <f t="shared" si="15"/>
        <v>4</v>
      </c>
      <c r="AK25" s="568" t="str">
        <f t="shared" si="16"/>
        <v>Balears, Illes</v>
      </c>
      <c r="AL25" s="569">
        <f t="shared" si="17"/>
        <v>1.2405970385620397</v>
      </c>
      <c r="AM25" s="396"/>
      <c r="AN25" s="567">
        <f t="shared" si="18"/>
        <v>18</v>
      </c>
      <c r="AO25" s="567">
        <v>15</v>
      </c>
      <c r="AP25" s="567">
        <f t="shared" si="19"/>
        <v>2</v>
      </c>
      <c r="AQ25" s="568" t="str">
        <f t="shared" si="20"/>
        <v>Aragón</v>
      </c>
      <c r="AR25" s="569">
        <f t="shared" si="21"/>
        <v>5.0847541954197411</v>
      </c>
      <c r="AS25" s="396"/>
      <c r="AT25" s="567">
        <f t="shared" si="22"/>
        <v>16</v>
      </c>
      <c r="AU25" s="567">
        <v>15</v>
      </c>
      <c r="AV25" s="567">
        <f t="shared" si="23"/>
        <v>6</v>
      </c>
      <c r="AW25" s="568" t="str">
        <f t="shared" si="24"/>
        <v>Cantabria</v>
      </c>
      <c r="AX25" s="569">
        <f t="shared" si="25"/>
        <v>29.327892226756479</v>
      </c>
    </row>
    <row r="26" spans="1:50" s="329" customFormat="1" ht="18" customHeight="1" x14ac:dyDescent="0.3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117475</v>
      </c>
      <c r="Q26" s="579">
        <f t="shared" si="9"/>
        <v>5.3004960515308834</v>
      </c>
      <c r="R26" s="573"/>
      <c r="S26" s="582">
        <f>'34adictcasaad'!G27</f>
        <v>30841</v>
      </c>
      <c r="T26" s="580">
        <f t="shared" si="10"/>
        <v>1.8183930030694706</v>
      </c>
      <c r="U26" s="573"/>
      <c r="V26" s="582">
        <f>'34adictcasaad'!J27</f>
        <v>23692</v>
      </c>
      <c r="W26" s="580">
        <f t="shared" si="11"/>
        <v>6.5571411174705796</v>
      </c>
      <c r="X26" s="573"/>
      <c r="Y26" s="582">
        <f>'34adictcasaad'!M27</f>
        <v>62942</v>
      </c>
      <c r="Z26" s="565">
        <f t="shared" si="12"/>
        <v>39.60409745293466</v>
      </c>
      <c r="AA26" s="566"/>
      <c r="AB26" s="567">
        <f t="shared" si="3"/>
        <v>3</v>
      </c>
      <c r="AC26" s="567">
        <v>16</v>
      </c>
      <c r="AD26" s="567">
        <f t="shared" si="13"/>
        <v>18</v>
      </c>
      <c r="AE26" s="568" t="str">
        <f t="shared" si="4"/>
        <v>Ceuta y Melilla</v>
      </c>
      <c r="AF26" s="570">
        <f t="shared" si="5"/>
        <v>3.1902459283870774</v>
      </c>
      <c r="AG26" s="396"/>
      <c r="AH26" s="567">
        <f t="shared" si="14"/>
        <v>2</v>
      </c>
      <c r="AI26" s="567">
        <v>16</v>
      </c>
      <c r="AJ26" s="567">
        <f t="shared" si="15"/>
        <v>5</v>
      </c>
      <c r="AK26" s="568" t="str">
        <f t="shared" si="16"/>
        <v>Canarias</v>
      </c>
      <c r="AL26" s="569">
        <f t="shared" si="17"/>
        <v>1.1930123095437153</v>
      </c>
      <c r="AM26" s="396"/>
      <c r="AN26" s="567">
        <f t="shared" si="18"/>
        <v>8</v>
      </c>
      <c r="AO26" s="567">
        <v>16</v>
      </c>
      <c r="AP26" s="567">
        <f t="shared" si="19"/>
        <v>3</v>
      </c>
      <c r="AQ26" s="568" t="str">
        <f t="shared" si="20"/>
        <v>Asturias, Principado de</v>
      </c>
      <c r="AR26" s="569">
        <f t="shared" si="21"/>
        <v>4.8186163938497195</v>
      </c>
      <c r="AS26" s="396"/>
      <c r="AT26" s="567">
        <f t="shared" si="22"/>
        <v>7</v>
      </c>
      <c r="AU26" s="567">
        <v>16</v>
      </c>
      <c r="AV26" s="567">
        <f t="shared" si="23"/>
        <v>15</v>
      </c>
      <c r="AW26" s="568" t="str">
        <f t="shared" si="24"/>
        <v>Navarra, Comunidad Foral de</v>
      </c>
      <c r="AX26" s="569">
        <f t="shared" si="25"/>
        <v>29.081106984545347</v>
      </c>
    </row>
    <row r="27" spans="1:50" s="329" customFormat="1" ht="18" customHeight="1" x14ac:dyDescent="0.3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14750</v>
      </c>
      <c r="Q27" s="586">
        <f t="shared" si="9"/>
        <v>4.5767371432472181</v>
      </c>
      <c r="R27" s="573"/>
      <c r="S27" s="582">
        <f>'34adictcasaad'!G28</f>
        <v>3403</v>
      </c>
      <c r="T27" s="587">
        <f t="shared" si="10"/>
        <v>1.349855811757986</v>
      </c>
      <c r="U27" s="573"/>
      <c r="V27" s="582">
        <f>'34adictcasaad'!J28</f>
        <v>2780</v>
      </c>
      <c r="W27" s="587">
        <f t="shared" si="11"/>
        <v>5.7795056235837095</v>
      </c>
      <c r="X27" s="573"/>
      <c r="Y27" s="582">
        <f>'34adictcasaad'!M28</f>
        <v>8567</v>
      </c>
      <c r="Z27" s="588">
        <f t="shared" si="12"/>
        <v>38.799818840579711</v>
      </c>
      <c r="AA27" s="566"/>
      <c r="AB27" s="567">
        <f t="shared" si="3"/>
        <v>5</v>
      </c>
      <c r="AC27" s="567">
        <v>17</v>
      </c>
      <c r="AD27" s="567">
        <f t="shared" si="13"/>
        <v>12</v>
      </c>
      <c r="AE27" s="568" t="str">
        <f t="shared" si="4"/>
        <v>Galicia</v>
      </c>
      <c r="AF27" s="569">
        <f t="shared" si="5"/>
        <v>3.1532652891876194</v>
      </c>
      <c r="AG27" s="396"/>
      <c r="AH27" s="567">
        <f t="shared" si="14"/>
        <v>10</v>
      </c>
      <c r="AI27" s="567">
        <v>17</v>
      </c>
      <c r="AJ27" s="567">
        <f t="shared" si="15"/>
        <v>13</v>
      </c>
      <c r="AK27" s="568" t="str">
        <f t="shared" si="16"/>
        <v>Madrid, Comunidad de</v>
      </c>
      <c r="AL27" s="569">
        <f t="shared" si="17"/>
        <v>1.0773963872111807</v>
      </c>
      <c r="AM27" s="396"/>
      <c r="AN27" s="567">
        <f t="shared" si="18"/>
        <v>11</v>
      </c>
      <c r="AO27" s="567">
        <v>17</v>
      </c>
      <c r="AP27" s="567">
        <f t="shared" si="19"/>
        <v>5</v>
      </c>
      <c r="AQ27" s="568" t="str">
        <f t="shared" si="20"/>
        <v>Canarias</v>
      </c>
      <c r="AR27" s="569">
        <f t="shared" si="21"/>
        <v>4.3768847185544795</v>
      </c>
      <c r="AS27" s="396"/>
      <c r="AT27" s="567">
        <f t="shared" si="22"/>
        <v>9</v>
      </c>
      <c r="AU27" s="567">
        <v>17</v>
      </c>
      <c r="AV27" s="567">
        <f t="shared" si="23"/>
        <v>3</v>
      </c>
      <c r="AW27" s="568" t="str">
        <f t="shared" si="24"/>
        <v>Asturias, Principado de</v>
      </c>
      <c r="AX27" s="569">
        <f t="shared" si="25"/>
        <v>27.915320706137582</v>
      </c>
    </row>
    <row r="28" spans="1:50" s="329" customFormat="1" ht="18" customHeight="1" x14ac:dyDescent="0.3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5377</v>
      </c>
      <c r="Q28" s="586">
        <f t="shared" si="9"/>
        <v>3.1902459283870774</v>
      </c>
      <c r="R28" s="573"/>
      <c r="S28" s="582">
        <f>'34adictcasaad'!G29</f>
        <v>2882</v>
      </c>
      <c r="T28" s="587">
        <f t="shared" si="10"/>
        <v>1.9481002305004089</v>
      </c>
      <c r="U28" s="573"/>
      <c r="V28" s="582">
        <f>'34adictcasaad'!J29</f>
        <v>965</v>
      </c>
      <c r="W28" s="587">
        <f t="shared" si="11"/>
        <v>6.1297084418471703</v>
      </c>
      <c r="X28" s="573"/>
      <c r="Y28" s="582">
        <f>'34adictcasaad'!M29</f>
        <v>1530</v>
      </c>
      <c r="Z28" s="588">
        <f t="shared" si="12"/>
        <v>31.462060456508329</v>
      </c>
      <c r="AA28" s="566"/>
      <c r="AB28" s="567">
        <f t="shared" si="3"/>
        <v>16</v>
      </c>
      <c r="AC28" s="567">
        <v>18</v>
      </c>
      <c r="AD28" s="567">
        <f t="shared" si="13"/>
        <v>15</v>
      </c>
      <c r="AE28" s="568" t="str">
        <f t="shared" si="4"/>
        <v>Navarra, Comunidad Foral de</v>
      </c>
      <c r="AF28" s="569">
        <f t="shared" si="5"/>
        <v>3.1425787206819855</v>
      </c>
      <c r="AG28" s="396"/>
      <c r="AH28" s="567">
        <f t="shared" si="14"/>
        <v>1</v>
      </c>
      <c r="AI28" s="567">
        <v>18</v>
      </c>
      <c r="AJ28" s="567">
        <f t="shared" si="15"/>
        <v>2</v>
      </c>
      <c r="AK28" s="568" t="str">
        <f t="shared" si="16"/>
        <v>Aragón</v>
      </c>
      <c r="AL28" s="569">
        <f t="shared" si="17"/>
        <v>0.9937380235750628</v>
      </c>
      <c r="AM28" s="396"/>
      <c r="AN28" s="567">
        <f t="shared" si="18"/>
        <v>10</v>
      </c>
      <c r="AO28" s="567">
        <v>18</v>
      </c>
      <c r="AP28" s="567">
        <f t="shared" si="19"/>
        <v>15</v>
      </c>
      <c r="AQ28" s="568" t="str">
        <f t="shared" si="20"/>
        <v>Navarra, Comunidad Foral de</v>
      </c>
      <c r="AR28" s="569">
        <f t="shared" si="21"/>
        <v>4.0428844606526715</v>
      </c>
      <c r="AS28" s="396"/>
      <c r="AT28" s="567">
        <f t="shared" si="22"/>
        <v>14</v>
      </c>
      <c r="AU28" s="567">
        <v>18</v>
      </c>
      <c r="AV28" s="567">
        <f t="shared" si="23"/>
        <v>5</v>
      </c>
      <c r="AW28" s="568" t="str">
        <f t="shared" si="24"/>
        <v>Canarias</v>
      </c>
      <c r="AX28" s="569">
        <f t="shared" si="25"/>
        <v>24.482078598003536</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2.6428638563842286</v>
      </c>
      <c r="AG29" s="396"/>
      <c r="AH29" s="396"/>
      <c r="AI29" s="396"/>
      <c r="AJ29" s="567">
        <f>MATCH(AI30,AH$11:AH$30,0)</f>
        <v>15</v>
      </c>
      <c r="AK29" s="568" t="str">
        <f t="shared" si="16"/>
        <v>Navarra, Comunidad Foral de</v>
      </c>
      <c r="AL29" s="569">
        <f t="shared" si="17"/>
        <v>0.95694764185435022</v>
      </c>
      <c r="AM29" s="396"/>
      <c r="AN29" s="396"/>
      <c r="AO29" s="396"/>
      <c r="AP29" s="567">
        <f>MATCH(AO30,AN$11:AN$30,0)</f>
        <v>12</v>
      </c>
      <c r="AQ29" s="568" t="str">
        <f t="shared" si="20"/>
        <v>Galicia</v>
      </c>
      <c r="AR29" s="569">
        <f>INDEX(W$11:W$30,AP29,1)</f>
        <v>3.1549848253007466</v>
      </c>
      <c r="AS29" s="396"/>
      <c r="AT29" s="396"/>
      <c r="AU29" s="396"/>
      <c r="AV29" s="567">
        <f>MATCH(AU30,AT$11:AT$30,0)</f>
        <v>12</v>
      </c>
      <c r="AW29" s="568" t="str">
        <f t="shared" si="24"/>
        <v>Galicia</v>
      </c>
      <c r="AX29" s="569">
        <f t="shared" si="25"/>
        <v>19.052886685863388</v>
      </c>
    </row>
    <row r="30" spans="1:50" s="329" customFormat="1" ht="18" customHeight="1" x14ac:dyDescent="0.3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2026085</v>
      </c>
      <c r="Q30" s="545">
        <f>P30*100/D30</f>
        <v>4.213517290636541</v>
      </c>
      <c r="R30" s="320"/>
      <c r="S30" s="549">
        <f>SUM(S11:S28)</f>
        <v>531550</v>
      </c>
      <c r="T30" s="546">
        <f>S30*100/G30</f>
        <v>1.3843318531621194</v>
      </c>
      <c r="U30" s="320"/>
      <c r="V30" s="549">
        <f>SUM(V11:V28)</f>
        <v>427651</v>
      </c>
      <c r="W30" s="546">
        <f>V30*100/J30</f>
        <v>6.2742942187425266</v>
      </c>
      <c r="X30" s="320"/>
      <c r="Y30" s="549">
        <f>SUM(Y11:Y28)</f>
        <v>1066884</v>
      </c>
      <c r="Z30" s="551">
        <f>Y30*100/M30</f>
        <v>37.149660115033704</v>
      </c>
      <c r="AA30" s="566"/>
      <c r="AB30" s="567">
        <f>_xlfn.RANK.EQ(Q30,Q$11:Q$30,0)</f>
        <v>9</v>
      </c>
      <c r="AC30" s="567">
        <v>19</v>
      </c>
      <c r="AD30" s="396"/>
      <c r="AE30" s="396"/>
      <c r="AF30" s="589"/>
      <c r="AG30" s="396"/>
      <c r="AH30" s="567">
        <f t="shared" si="14"/>
        <v>8</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458" t="s">
        <v>171</v>
      </c>
      <c r="C33" s="1458"/>
      <c r="D33" s="1458"/>
      <c r="E33" s="1458"/>
      <c r="F33" s="1458"/>
      <c r="G33" s="1458"/>
      <c r="H33" s="1458"/>
      <c r="I33" s="1458"/>
      <c r="J33" s="1458"/>
      <c r="K33" s="1458"/>
      <c r="L33" s="1458"/>
      <c r="M33" s="1458"/>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459"/>
      <c r="C34" s="1459"/>
      <c r="D34" s="1459"/>
      <c r="E34" s="1459"/>
      <c r="F34" s="1459"/>
      <c r="G34" s="1459"/>
      <c r="H34" s="1459"/>
      <c r="I34" s="1459"/>
      <c r="J34" s="1459"/>
      <c r="K34" s="1459"/>
      <c r="L34" s="1459"/>
      <c r="M34" s="1459"/>
      <c r="N34" s="1459"/>
      <c r="O34" s="1459"/>
      <c r="P34" s="1459"/>
    </row>
    <row r="35" spans="2:50" s="329" customFormat="1" ht="4.5" customHeight="1" x14ac:dyDescent="0.25">
      <c r="B35" s="1381"/>
      <c r="C35" s="1381"/>
      <c r="D35" s="1381"/>
      <c r="E35" s="1381"/>
      <c r="F35" s="1381"/>
      <c r="G35" s="1381"/>
      <c r="H35" s="1381"/>
      <c r="I35" s="1381"/>
      <c r="J35" s="1381"/>
      <c r="K35" s="1381"/>
      <c r="L35" s="1381"/>
      <c r="M35" s="1381"/>
      <c r="N35" s="1381"/>
      <c r="O35" s="1381"/>
      <c r="P35" s="1381"/>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5"/>
  <sheetViews>
    <sheetView topLeftCell="A10"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392"/>
      <c r="C2" s="1392"/>
      <c r="X2" s="599"/>
      <c r="Y2" s="599"/>
      <c r="Z2" s="599"/>
      <c r="AA2" s="556"/>
      <c r="AB2" s="556"/>
      <c r="AC2" s="556"/>
      <c r="AD2" s="556"/>
    </row>
    <row r="3" spans="1:34" s="345" customFormat="1" ht="32.25" customHeight="1" x14ac:dyDescent="0.25">
      <c r="B3" s="1393"/>
      <c r="C3" s="1393"/>
      <c r="X3" s="599"/>
      <c r="Y3" s="599"/>
      <c r="Z3" s="599"/>
      <c r="AA3" s="556"/>
      <c r="AB3" s="556"/>
      <c r="AC3" s="556"/>
      <c r="AD3" s="556"/>
    </row>
    <row r="4" spans="1:34" s="492" customFormat="1" ht="19.5" customHeight="1" x14ac:dyDescent="0.25">
      <c r="A4" s="1464" t="s">
        <v>472</v>
      </c>
      <c r="B4" s="1464"/>
      <c r="C4" s="1464"/>
      <c r="D4" s="1464"/>
      <c r="E4" s="1464"/>
      <c r="F4" s="1464"/>
      <c r="G4" s="1464"/>
      <c r="H4" s="1464"/>
      <c r="I4" s="1464"/>
      <c r="J4" s="1464"/>
      <c r="K4" s="1464"/>
      <c r="L4" s="1464"/>
      <c r="M4" s="1464"/>
      <c r="N4" s="1464"/>
      <c r="O4" s="1464"/>
      <c r="P4" s="1464"/>
      <c r="Q4" s="1464"/>
      <c r="R4" s="1464"/>
      <c r="S4" s="1464"/>
      <c r="T4" s="1464"/>
      <c r="U4" s="1464"/>
      <c r="V4" s="1464"/>
      <c r="AA4" s="556"/>
      <c r="AB4" s="556"/>
      <c r="AC4" s="556"/>
      <c r="AD4" s="556"/>
    </row>
    <row r="5" spans="1:34" s="492" customFormat="1" ht="15.5"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AA5" s="556"/>
      <c r="AB5" s="556"/>
      <c r="AC5" s="556"/>
      <c r="AD5" s="556"/>
    </row>
    <row r="6" spans="1:34" s="492" customFormat="1" ht="6" customHeight="1" x14ac:dyDescent="0.25">
      <c r="AA6" s="556"/>
      <c r="AB6" s="556"/>
      <c r="AC6" s="556"/>
      <c r="AD6" s="556"/>
    </row>
    <row r="7" spans="1:34" s="437" customFormat="1" ht="7.5" customHeight="1" x14ac:dyDescent="0.25">
      <c r="A7" s="488"/>
      <c r="B7" s="1396" t="s">
        <v>12</v>
      </c>
      <c r="D7" s="1421" t="s">
        <v>244</v>
      </c>
      <c r="E7" s="593"/>
      <c r="F7" s="1461"/>
      <c r="G7" s="1461"/>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397"/>
      <c r="D8" s="1460"/>
      <c r="F8" s="1421" t="s">
        <v>383</v>
      </c>
      <c r="G8" s="1422"/>
      <c r="I8" s="1421" t="s">
        <v>384</v>
      </c>
      <c r="J8" s="1423"/>
      <c r="K8" s="1469" t="s">
        <v>372</v>
      </c>
      <c r="L8" s="1470"/>
      <c r="M8" s="1470"/>
      <c r="N8" s="1470"/>
      <c r="O8" s="1470"/>
      <c r="P8" s="1470"/>
      <c r="Q8" s="1470"/>
      <c r="R8" s="1470"/>
      <c r="S8" s="1470"/>
      <c r="T8" s="1470"/>
      <c r="U8" s="1470"/>
      <c r="V8" s="1471"/>
      <c r="AA8" s="513"/>
      <c r="AB8" s="513"/>
      <c r="AC8" s="513"/>
      <c r="AD8" s="513"/>
    </row>
    <row r="9" spans="1:34" s="437" customFormat="1" ht="25.5" customHeight="1" x14ac:dyDescent="0.25">
      <c r="A9" s="488"/>
      <c r="B9" s="1397"/>
      <c r="D9" s="1432"/>
      <c r="E9" s="491"/>
      <c r="F9" s="1462"/>
      <c r="G9" s="1463"/>
      <c r="I9" s="1462"/>
      <c r="J9" s="1468"/>
      <c r="K9" s="1465" t="s">
        <v>373</v>
      </c>
      <c r="L9" s="1466"/>
      <c r="M9" s="1465" t="s">
        <v>374</v>
      </c>
      <c r="N9" s="1467"/>
      <c r="O9" s="1465" t="s">
        <v>375</v>
      </c>
      <c r="P9" s="1466"/>
      <c r="Q9" s="1473" t="s">
        <v>376</v>
      </c>
      <c r="R9" s="1473"/>
      <c r="S9" s="1474" t="s">
        <v>377</v>
      </c>
      <c r="T9" s="1475"/>
      <c r="U9" s="1476" t="s">
        <v>378</v>
      </c>
      <c r="V9" s="1477"/>
      <c r="AA9" s="513"/>
      <c r="AB9" s="513"/>
      <c r="AC9" s="513"/>
      <c r="AD9" s="513"/>
    </row>
    <row r="10" spans="1:34" s="437" customFormat="1" ht="39" x14ac:dyDescent="0.25">
      <c r="A10" s="488"/>
      <c r="B10" s="1398"/>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5" t="s">
        <v>379</v>
      </c>
      <c r="S10" s="406" t="s">
        <v>9</v>
      </c>
      <c r="T10" s="736" t="s">
        <v>379</v>
      </c>
      <c r="U10" s="407" t="s">
        <v>9</v>
      </c>
      <c r="V10" s="735" t="s">
        <v>379</v>
      </c>
      <c r="AA10" s="568" t="s">
        <v>208</v>
      </c>
      <c r="AB10" s="602" t="s">
        <v>385</v>
      </c>
      <c r="AC10" s="603" t="s">
        <v>386</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385264</v>
      </c>
      <c r="E12" s="350"/>
      <c r="F12" s="355">
        <v>6648</v>
      </c>
      <c r="G12" s="358">
        <v>1.7255699987541011</v>
      </c>
      <c r="H12" s="350"/>
      <c r="I12" s="355">
        <v>2589</v>
      </c>
      <c r="J12" s="358">
        <v>0.67200672785414672</v>
      </c>
      <c r="K12" s="355">
        <v>2274</v>
      </c>
      <c r="L12" s="358">
        <v>87.833140208574747</v>
      </c>
      <c r="M12" s="355">
        <v>32</v>
      </c>
      <c r="N12" s="358">
        <v>1.2359984550019312</v>
      </c>
      <c r="O12" s="355">
        <v>2</v>
      </c>
      <c r="P12" s="358">
        <v>7.7249903437620698E-2</v>
      </c>
      <c r="Q12" s="355">
        <v>160</v>
      </c>
      <c r="R12" s="358">
        <v>6.1799922750096563</v>
      </c>
      <c r="S12" s="355">
        <v>82</v>
      </c>
      <c r="T12" s="358">
        <v>3.1672460409424485</v>
      </c>
      <c r="U12" s="355">
        <v>39</v>
      </c>
      <c r="V12" s="358">
        <v>1.5063731170336037</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52839</v>
      </c>
      <c r="E13" s="350"/>
      <c r="F13" s="368">
        <v>1141</v>
      </c>
      <c r="G13" s="372">
        <v>2.1593898446223432</v>
      </c>
      <c r="H13" s="350"/>
      <c r="I13" s="368">
        <v>570</v>
      </c>
      <c r="J13" s="372">
        <v>1.0787486515641855</v>
      </c>
      <c r="K13" s="368">
        <v>547</v>
      </c>
      <c r="L13" s="372">
        <v>95.964912280701753</v>
      </c>
      <c r="M13" s="368">
        <v>13</v>
      </c>
      <c r="N13" s="372">
        <v>2.2807017543859649</v>
      </c>
      <c r="O13" s="368">
        <v>0</v>
      </c>
      <c r="P13" s="372">
        <v>0</v>
      </c>
      <c r="Q13" s="368">
        <v>0</v>
      </c>
      <c r="R13" s="372">
        <v>0</v>
      </c>
      <c r="S13" s="368">
        <v>2</v>
      </c>
      <c r="T13" s="372">
        <v>0.35087719298245612</v>
      </c>
      <c r="U13" s="368">
        <v>8</v>
      </c>
      <c r="V13" s="372">
        <v>1.4035087719298245</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42501</v>
      </c>
      <c r="E14" s="350"/>
      <c r="F14" s="368">
        <v>1035</v>
      </c>
      <c r="G14" s="372">
        <v>2.4352368179572244</v>
      </c>
      <c r="H14" s="350"/>
      <c r="I14" s="368">
        <v>456</v>
      </c>
      <c r="J14" s="372">
        <v>1.0729159313898495</v>
      </c>
      <c r="K14" s="368">
        <v>429</v>
      </c>
      <c r="L14" s="372">
        <v>94.078947368421055</v>
      </c>
      <c r="M14" s="368">
        <v>10</v>
      </c>
      <c r="N14" s="372">
        <v>2.1929824561403506</v>
      </c>
      <c r="O14" s="368">
        <v>8</v>
      </c>
      <c r="P14" s="372">
        <v>1.7543859649122806</v>
      </c>
      <c r="Q14" s="368">
        <v>0</v>
      </c>
      <c r="R14" s="372">
        <v>0</v>
      </c>
      <c r="S14" s="368">
        <v>1</v>
      </c>
      <c r="T14" s="372">
        <v>0.21929824561403508</v>
      </c>
      <c r="U14" s="368">
        <v>8</v>
      </c>
      <c r="V14" s="372">
        <v>1.7543859649122806</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43954</v>
      </c>
      <c r="E15" s="350"/>
      <c r="F15" s="368">
        <v>587</v>
      </c>
      <c r="G15" s="372">
        <v>1.3354871001501571</v>
      </c>
      <c r="H15" s="350"/>
      <c r="I15" s="368">
        <v>407</v>
      </c>
      <c r="J15" s="372">
        <v>0.92596805751467437</v>
      </c>
      <c r="K15" s="368">
        <v>389</v>
      </c>
      <c r="L15" s="372">
        <v>95.577395577395578</v>
      </c>
      <c r="M15" s="368">
        <v>13</v>
      </c>
      <c r="N15" s="372">
        <v>3.1941031941031941</v>
      </c>
      <c r="O15" s="368">
        <v>0</v>
      </c>
      <c r="P15" s="372">
        <v>0</v>
      </c>
      <c r="Q15" s="368">
        <v>0</v>
      </c>
      <c r="R15" s="372">
        <v>0</v>
      </c>
      <c r="S15" s="368">
        <v>4</v>
      </c>
      <c r="T15" s="372">
        <v>0.98280098280098283</v>
      </c>
      <c r="U15" s="368">
        <v>1</v>
      </c>
      <c r="V15" s="372">
        <v>0.24570024570024571</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58487</v>
      </c>
      <c r="E16" s="350"/>
      <c r="F16" s="368">
        <v>1203</v>
      </c>
      <c r="G16" s="372">
        <v>2.0568673380409321</v>
      </c>
      <c r="H16" s="350"/>
      <c r="I16" s="368">
        <v>498</v>
      </c>
      <c r="J16" s="372">
        <v>0.85147126711918897</v>
      </c>
      <c r="K16" s="368">
        <v>458</v>
      </c>
      <c r="L16" s="372">
        <v>91.967871485943775</v>
      </c>
      <c r="M16" s="368">
        <v>10</v>
      </c>
      <c r="N16" s="372">
        <v>2.0080321285140563</v>
      </c>
      <c r="O16" s="368">
        <v>0</v>
      </c>
      <c r="P16" s="372">
        <v>0</v>
      </c>
      <c r="Q16" s="368">
        <v>4</v>
      </c>
      <c r="R16" s="372">
        <v>0.80321285140562237</v>
      </c>
      <c r="S16" s="368">
        <v>1</v>
      </c>
      <c r="T16" s="372">
        <v>0.20080321285140559</v>
      </c>
      <c r="U16" s="368">
        <v>25</v>
      </c>
      <c r="V16" s="372">
        <v>5.0200803212851408</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23385</v>
      </c>
      <c r="E17" s="350"/>
      <c r="F17" s="377">
        <v>365</v>
      </c>
      <c r="G17" s="372">
        <v>1.5608295916185588</v>
      </c>
      <c r="H17" s="350"/>
      <c r="I17" s="377">
        <v>630</v>
      </c>
      <c r="J17" s="372">
        <v>2.6940346375881976</v>
      </c>
      <c r="K17" s="377">
        <v>196</v>
      </c>
      <c r="L17" s="372">
        <v>31.111111111111111</v>
      </c>
      <c r="M17" s="377">
        <v>6</v>
      </c>
      <c r="N17" s="372">
        <v>0.95238095238095244</v>
      </c>
      <c r="O17" s="377">
        <v>0</v>
      </c>
      <c r="P17" s="372">
        <v>0</v>
      </c>
      <c r="Q17" s="377">
        <v>428</v>
      </c>
      <c r="R17" s="372">
        <v>67.936507936507937</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155773</v>
      </c>
      <c r="E18" s="350"/>
      <c r="F18" s="368">
        <v>2046</v>
      </c>
      <c r="G18" s="372">
        <v>1.3134496992418456</v>
      </c>
      <c r="H18" s="350"/>
      <c r="I18" s="368">
        <v>1348</v>
      </c>
      <c r="J18" s="372">
        <v>0.8653617764310888</v>
      </c>
      <c r="K18" s="368">
        <v>1292</v>
      </c>
      <c r="L18" s="372">
        <v>95.845697329376861</v>
      </c>
      <c r="M18" s="368">
        <v>46</v>
      </c>
      <c r="N18" s="372">
        <v>3.4124629080118694</v>
      </c>
      <c r="O18" s="368">
        <v>0</v>
      </c>
      <c r="P18" s="372">
        <v>0</v>
      </c>
      <c r="Q18" s="368">
        <v>2</v>
      </c>
      <c r="R18" s="372">
        <v>0.14836795252225521</v>
      </c>
      <c r="S18" s="368">
        <v>0</v>
      </c>
      <c r="T18" s="372">
        <v>0</v>
      </c>
      <c r="U18" s="368">
        <v>8</v>
      </c>
      <c r="V18" s="372">
        <v>0.59347181008902083</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96855</v>
      </c>
      <c r="E19" s="350"/>
      <c r="F19" s="368">
        <v>1612</v>
      </c>
      <c r="G19" s="372">
        <v>1.664343606421971</v>
      </c>
      <c r="H19" s="350"/>
      <c r="I19" s="368">
        <v>1351</v>
      </c>
      <c r="J19" s="372">
        <v>1.3948686180372722</v>
      </c>
      <c r="K19" s="368">
        <v>881</v>
      </c>
      <c r="L19" s="372">
        <v>65.210954848260556</v>
      </c>
      <c r="M19" s="368">
        <v>38</v>
      </c>
      <c r="N19" s="372">
        <v>2.8127313101406366</v>
      </c>
      <c r="O19" s="368">
        <v>0</v>
      </c>
      <c r="P19" s="372">
        <v>0</v>
      </c>
      <c r="Q19" s="368">
        <v>87</v>
      </c>
      <c r="R19" s="372">
        <v>6.4396743153219829</v>
      </c>
      <c r="S19" s="368">
        <v>0</v>
      </c>
      <c r="T19" s="372">
        <v>0</v>
      </c>
      <c r="U19" s="368">
        <v>345</v>
      </c>
      <c r="V19" s="372">
        <v>25.536639526276833</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349423</v>
      </c>
      <c r="E20" s="350"/>
      <c r="F20" s="368">
        <v>6750</v>
      </c>
      <c r="G20" s="372">
        <v>1.9317560664295137</v>
      </c>
      <c r="H20" s="350"/>
      <c r="I20" s="368">
        <v>3611</v>
      </c>
      <c r="J20" s="372">
        <v>1.0334179490188109</v>
      </c>
      <c r="K20" s="368">
        <v>2747</v>
      </c>
      <c r="L20" s="372">
        <v>76.073109941844365</v>
      </c>
      <c r="M20" s="368">
        <v>28</v>
      </c>
      <c r="N20" s="372">
        <v>0.77540847410689562</v>
      </c>
      <c r="O20" s="368">
        <v>496</v>
      </c>
      <c r="P20" s="372">
        <v>13.735807255607865</v>
      </c>
      <c r="Q20" s="368">
        <v>0</v>
      </c>
      <c r="R20" s="372">
        <v>0</v>
      </c>
      <c r="S20" s="368">
        <v>108</v>
      </c>
      <c r="T20" s="372">
        <v>2.9908612572694544</v>
      </c>
      <c r="U20" s="368">
        <v>232</v>
      </c>
      <c r="V20" s="372">
        <v>6.4248130711714202</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200058</v>
      </c>
      <c r="E21" s="350"/>
      <c r="F21" s="368">
        <v>3447</v>
      </c>
      <c r="G21" s="372">
        <v>1.7230003299043277</v>
      </c>
      <c r="H21" s="350"/>
      <c r="I21" s="368">
        <v>1833</v>
      </c>
      <c r="J21" s="372">
        <v>0.91623429205530404</v>
      </c>
      <c r="K21" s="368">
        <v>1749</v>
      </c>
      <c r="L21" s="372">
        <v>95.417348608837969</v>
      </c>
      <c r="M21" s="368">
        <v>33</v>
      </c>
      <c r="N21" s="372">
        <v>1.800327332242226</v>
      </c>
      <c r="O21" s="368">
        <v>0</v>
      </c>
      <c r="P21" s="372">
        <v>0</v>
      </c>
      <c r="Q21" s="368">
        <v>24</v>
      </c>
      <c r="R21" s="372">
        <v>1.3093289689034371</v>
      </c>
      <c r="S21" s="368">
        <v>9</v>
      </c>
      <c r="T21" s="372">
        <v>0.49099836333878888</v>
      </c>
      <c r="U21" s="368">
        <v>18</v>
      </c>
      <c r="V21" s="372">
        <v>0.98199672667757776</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56967</v>
      </c>
      <c r="E22" s="350"/>
      <c r="F22" s="368">
        <v>714</v>
      </c>
      <c r="G22" s="372">
        <v>1.2533572068039391</v>
      </c>
      <c r="H22" s="350"/>
      <c r="I22" s="368">
        <v>648</v>
      </c>
      <c r="J22" s="372">
        <v>1.1375006582758438</v>
      </c>
      <c r="K22" s="368">
        <v>433</v>
      </c>
      <c r="L22" s="372">
        <v>66.820987654320987</v>
      </c>
      <c r="M22" s="368">
        <v>19</v>
      </c>
      <c r="N22" s="372">
        <v>2.9320987654320985</v>
      </c>
      <c r="O22" s="368">
        <v>0</v>
      </c>
      <c r="P22" s="372">
        <v>0</v>
      </c>
      <c r="Q22" s="368">
        <v>11</v>
      </c>
      <c r="R22" s="372">
        <v>1.6975308641975309</v>
      </c>
      <c r="S22" s="368">
        <v>0</v>
      </c>
      <c r="T22" s="372">
        <v>0</v>
      </c>
      <c r="U22" s="368">
        <v>185</v>
      </c>
      <c r="V22" s="372">
        <v>28.549382716049383</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85120</v>
      </c>
      <c r="E23" s="350"/>
      <c r="F23" s="368">
        <v>1166</v>
      </c>
      <c r="G23" s="372">
        <v>1.3698308270676691</v>
      </c>
      <c r="H23" s="350"/>
      <c r="I23" s="368">
        <v>879</v>
      </c>
      <c r="J23" s="372">
        <v>1.0326597744360904</v>
      </c>
      <c r="K23" s="368">
        <v>861</v>
      </c>
      <c r="L23" s="372">
        <v>97.952218430034137</v>
      </c>
      <c r="M23" s="368">
        <v>11</v>
      </c>
      <c r="N23" s="372">
        <v>1.2514220705346986</v>
      </c>
      <c r="O23" s="368">
        <v>0</v>
      </c>
      <c r="P23" s="372">
        <v>0</v>
      </c>
      <c r="Q23" s="368">
        <v>6</v>
      </c>
      <c r="R23" s="372">
        <v>0.68259385665529015</v>
      </c>
      <c r="S23" s="368">
        <v>1</v>
      </c>
      <c r="T23" s="372">
        <v>0.11376564277588168</v>
      </c>
      <c r="U23" s="368">
        <v>0</v>
      </c>
      <c r="V23" s="372">
        <v>0</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257527</v>
      </c>
      <c r="E24" s="350"/>
      <c r="F24" s="368">
        <v>4000</v>
      </c>
      <c r="G24" s="372">
        <v>1.5532351947562779</v>
      </c>
      <c r="H24" s="350"/>
      <c r="I24" s="368">
        <v>2658</v>
      </c>
      <c r="J24" s="372">
        <v>1.0321247869155468</v>
      </c>
      <c r="K24" s="368">
        <v>1956</v>
      </c>
      <c r="L24" s="372">
        <v>73.589164785553052</v>
      </c>
      <c r="M24" s="368">
        <v>123</v>
      </c>
      <c r="N24" s="372">
        <v>4.6275395033860045</v>
      </c>
      <c r="O24" s="368">
        <v>0</v>
      </c>
      <c r="P24" s="372">
        <v>0</v>
      </c>
      <c r="Q24" s="368">
        <v>29</v>
      </c>
      <c r="R24" s="372">
        <v>1.09104589917231</v>
      </c>
      <c r="S24" s="368">
        <v>2</v>
      </c>
      <c r="T24" s="372">
        <v>7.5244544770504129E-2</v>
      </c>
      <c r="U24" s="368">
        <v>548</v>
      </c>
      <c r="V24" s="372">
        <v>20.617005267118135</v>
      </c>
      <c r="X24" s="606"/>
      <c r="Y24" s="606"/>
      <c r="Z24" s="606"/>
      <c r="AA24" s="604">
        <v>44681</v>
      </c>
      <c r="AB24" s="602">
        <v>29337</v>
      </c>
      <c r="AC24" s="602">
        <v>20494</v>
      </c>
      <c r="AD24" s="567"/>
      <c r="AE24" s="360"/>
      <c r="AF24" s="360"/>
      <c r="AG24" s="361"/>
      <c r="AH24" s="607"/>
    </row>
    <row r="25" spans="1:34" x14ac:dyDescent="0.35">
      <c r="A25" s="332"/>
      <c r="B25" s="363" t="s">
        <v>43</v>
      </c>
      <c r="C25" s="350"/>
      <c r="D25" s="608">
        <v>59207</v>
      </c>
      <c r="E25" s="350"/>
      <c r="F25" s="368">
        <v>1422</v>
      </c>
      <c r="G25" s="372">
        <v>2.4017430371408786</v>
      </c>
      <c r="H25" s="350"/>
      <c r="I25" s="368">
        <v>562</v>
      </c>
      <c r="J25" s="372">
        <v>0.94921208640870169</v>
      </c>
      <c r="K25" s="368">
        <v>379</v>
      </c>
      <c r="L25" s="372">
        <v>67.437722419928832</v>
      </c>
      <c r="M25" s="368">
        <v>12</v>
      </c>
      <c r="N25" s="372">
        <v>2.1352313167259789</v>
      </c>
      <c r="O25" s="368">
        <v>0</v>
      </c>
      <c r="P25" s="372">
        <v>0</v>
      </c>
      <c r="Q25" s="368">
        <v>145</v>
      </c>
      <c r="R25" s="372">
        <v>25.800711743772244</v>
      </c>
      <c r="S25" s="368">
        <v>15</v>
      </c>
      <c r="T25" s="372">
        <v>2.6690391459074734</v>
      </c>
      <c r="U25" s="368">
        <v>11</v>
      </c>
      <c r="V25" s="372">
        <v>1.9572953736654803</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21123</v>
      </c>
      <c r="E26" s="350"/>
      <c r="F26" s="377">
        <v>133</v>
      </c>
      <c r="G26" s="372">
        <v>0.62964541021635179</v>
      </c>
      <c r="H26" s="350"/>
      <c r="I26" s="377">
        <v>260</v>
      </c>
      <c r="J26" s="372">
        <v>1.230885764332718</v>
      </c>
      <c r="K26" s="377">
        <v>260</v>
      </c>
      <c r="L26" s="372">
        <v>100</v>
      </c>
      <c r="M26" s="377">
        <v>0</v>
      </c>
      <c r="N26" s="372">
        <v>0</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117475</v>
      </c>
      <c r="E27" s="350"/>
      <c r="F27" s="377">
        <v>1786</v>
      </c>
      <c r="G27" s="372">
        <v>1.5203234730793787</v>
      </c>
      <c r="H27" s="350"/>
      <c r="I27" s="377">
        <v>1201</v>
      </c>
      <c r="J27" s="372">
        <v>1.0223451798254948</v>
      </c>
      <c r="K27" s="377">
        <v>1150</v>
      </c>
      <c r="L27" s="372">
        <v>95.753538717735225</v>
      </c>
      <c r="M27" s="377">
        <v>30</v>
      </c>
      <c r="N27" s="372">
        <v>2.4979184013322229</v>
      </c>
      <c r="O27" s="377">
        <v>0</v>
      </c>
      <c r="P27" s="372">
        <v>0</v>
      </c>
      <c r="Q27" s="377">
        <v>6</v>
      </c>
      <c r="R27" s="372">
        <v>0.49958368026644462</v>
      </c>
      <c r="S27" s="377">
        <v>10</v>
      </c>
      <c r="T27" s="372">
        <v>0.83263946711074099</v>
      </c>
      <c r="U27" s="377">
        <v>5</v>
      </c>
      <c r="V27" s="372">
        <v>0.4163197335553705</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14750</v>
      </c>
      <c r="E28" s="350"/>
      <c r="F28" s="377">
        <v>298</v>
      </c>
      <c r="G28" s="383">
        <v>2.0203389830508471</v>
      </c>
      <c r="H28" s="350"/>
      <c r="I28" s="377">
        <v>335</v>
      </c>
      <c r="J28" s="383">
        <v>2.2711864406779658</v>
      </c>
      <c r="K28" s="377">
        <v>53</v>
      </c>
      <c r="L28" s="383">
        <v>15.82089552238806</v>
      </c>
      <c r="M28" s="377">
        <v>5</v>
      </c>
      <c r="N28" s="383">
        <v>1.4925373134328357</v>
      </c>
      <c r="O28" s="377">
        <v>96</v>
      </c>
      <c r="P28" s="383">
        <v>28.656716417910449</v>
      </c>
      <c r="Q28" s="377">
        <v>0</v>
      </c>
      <c r="R28" s="383">
        <v>0</v>
      </c>
      <c r="S28" s="377">
        <v>0</v>
      </c>
      <c r="T28" s="383">
        <v>0</v>
      </c>
      <c r="U28" s="377">
        <v>181</v>
      </c>
      <c r="V28" s="383">
        <v>54.029850746268657</v>
      </c>
      <c r="X28" s="606"/>
      <c r="Y28" s="606"/>
      <c r="Z28" s="606"/>
      <c r="AA28" s="604">
        <v>44804</v>
      </c>
      <c r="AB28" s="602">
        <v>19988</v>
      </c>
      <c r="AC28" s="602">
        <v>21716</v>
      </c>
      <c r="AD28" s="567"/>
      <c r="AE28" s="360"/>
      <c r="AF28" s="360"/>
      <c r="AG28" s="361"/>
      <c r="AH28" s="607"/>
    </row>
    <row r="29" spans="1:34" s="331" customFormat="1" x14ac:dyDescent="0.35">
      <c r="B29" s="384" t="s">
        <v>1</v>
      </c>
      <c r="C29" s="350"/>
      <c r="D29" s="611">
        <v>5377</v>
      </c>
      <c r="E29" s="350"/>
      <c r="F29" s="389">
        <v>83</v>
      </c>
      <c r="G29" s="393">
        <v>1.5436116793751162</v>
      </c>
      <c r="H29" s="350"/>
      <c r="I29" s="389">
        <v>39</v>
      </c>
      <c r="J29" s="393">
        <v>0.72531151199553656</v>
      </c>
      <c r="K29" s="389">
        <v>27</v>
      </c>
      <c r="L29" s="393">
        <v>69.230769230769226</v>
      </c>
      <c r="M29" s="389">
        <v>3</v>
      </c>
      <c r="N29" s="393">
        <v>7.6923076923076925</v>
      </c>
      <c r="O29" s="389">
        <v>0</v>
      </c>
      <c r="P29" s="393">
        <v>0</v>
      </c>
      <c r="Q29" s="389">
        <v>4</v>
      </c>
      <c r="R29" s="393">
        <v>10.256410256410255</v>
      </c>
      <c r="S29" s="389">
        <v>0</v>
      </c>
      <c r="T29" s="393">
        <v>0</v>
      </c>
      <c r="U29" s="389">
        <v>5</v>
      </c>
      <c r="V29" s="393">
        <v>12.820512820512819</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2026085</v>
      </c>
      <c r="E31" s="437"/>
      <c r="F31" s="440">
        <v>34436</v>
      </c>
      <c r="G31" s="441">
        <v>1.6996325425636141</v>
      </c>
      <c r="H31" s="437"/>
      <c r="I31" s="440">
        <v>19875</v>
      </c>
      <c r="J31" s="441">
        <v>0.98095588289731184</v>
      </c>
      <c r="K31" s="440">
        <v>16081</v>
      </c>
      <c r="L31" s="441">
        <v>80.91069182389937</v>
      </c>
      <c r="M31" s="440">
        <v>432</v>
      </c>
      <c r="N31" s="441">
        <v>2.1735849056603773</v>
      </c>
      <c r="O31" s="440">
        <v>602</v>
      </c>
      <c r="P31" s="441">
        <v>3.0289308176100627</v>
      </c>
      <c r="Q31" s="440">
        <v>906</v>
      </c>
      <c r="R31" s="441">
        <v>4.5584905660377357</v>
      </c>
      <c r="S31" s="440">
        <v>235</v>
      </c>
      <c r="T31" s="441">
        <v>1.1823899371069182</v>
      </c>
      <c r="U31" s="440">
        <v>1619</v>
      </c>
      <c r="V31" s="441">
        <v>8.1459119496855337</v>
      </c>
      <c r="X31" s="1264"/>
      <c r="Y31" s="1264"/>
      <c r="Z31" s="1265"/>
      <c r="AA31" s="1266">
        <v>44895</v>
      </c>
      <c r="AB31" s="1267">
        <v>30634</v>
      </c>
      <c r="AC31" s="1267">
        <v>17693</v>
      </c>
      <c r="AD31" s="1342"/>
      <c r="AE31" s="1268"/>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472" t="s">
        <v>387</v>
      </c>
      <c r="C33" s="1472"/>
      <c r="D33" s="1472"/>
      <c r="E33" s="1472"/>
      <c r="F33" s="1472"/>
      <c r="G33" s="1472"/>
      <c r="H33" s="1472"/>
      <c r="I33" s="1472"/>
      <c r="J33" s="1472"/>
      <c r="K33" s="1472"/>
      <c r="L33" s="1472"/>
      <c r="M33" s="1472"/>
      <c r="N33" s="1472"/>
      <c r="O33" s="1472"/>
      <c r="P33" s="1472"/>
      <c r="Q33" s="1472"/>
      <c r="R33" s="1472"/>
      <c r="S33" s="1472"/>
      <c r="T33" s="1472"/>
      <c r="U33" s="1472"/>
      <c r="V33" s="1472"/>
      <c r="X33" s="596"/>
      <c r="Y33" s="596"/>
      <c r="Z33" s="596"/>
      <c r="AA33" s="604">
        <v>44957</v>
      </c>
      <c r="AB33" s="602">
        <v>25222</v>
      </c>
      <c r="AC33" s="602">
        <v>21942</v>
      </c>
      <c r="AD33" s="396"/>
    </row>
    <row r="34" spans="2:30" s="394" customFormat="1" ht="12" customHeight="1" x14ac:dyDescent="0.25">
      <c r="B34" s="1472"/>
      <c r="C34" s="1472"/>
      <c r="D34" s="1472"/>
      <c r="E34" s="1472"/>
      <c r="F34" s="1472"/>
      <c r="G34" s="1472"/>
      <c r="H34" s="1472"/>
      <c r="I34" s="1472"/>
      <c r="J34" s="1472"/>
      <c r="K34" s="1472"/>
      <c r="L34" s="1472"/>
      <c r="M34" s="1472"/>
      <c r="N34" s="1472"/>
      <c r="O34" s="1472"/>
      <c r="P34" s="1472"/>
      <c r="Q34" s="1472"/>
      <c r="R34" s="1472"/>
      <c r="S34" s="1472"/>
      <c r="T34" s="1472"/>
      <c r="U34" s="1472"/>
      <c r="V34" s="1472"/>
      <c r="X34" s="596"/>
      <c r="Y34" s="596"/>
      <c r="Z34" s="596"/>
      <c r="AA34" s="604">
        <v>44985</v>
      </c>
      <c r="AB34" s="602">
        <v>28262</v>
      </c>
      <c r="AC34" s="602">
        <v>21287</v>
      </c>
      <c r="AD34" s="396"/>
    </row>
    <row r="35" spans="2:30" x14ac:dyDescent="0.25">
      <c r="B35" s="1438"/>
      <c r="C35" s="1438"/>
      <c r="D35" s="1438"/>
      <c r="AA35" s="604">
        <v>45016</v>
      </c>
      <c r="AB35" s="602">
        <v>37938</v>
      </c>
      <c r="AC35" s="602">
        <v>24401</v>
      </c>
    </row>
    <row r="36" spans="2:30" x14ac:dyDescent="0.25">
      <c r="B36" s="1418"/>
      <c r="C36" s="1418"/>
      <c r="D36" s="1418"/>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row r="55" spans="27:29" x14ac:dyDescent="0.25">
      <c r="AA55" s="604">
        <v>45626</v>
      </c>
      <c r="AB55" s="602">
        <v>34436</v>
      </c>
      <c r="AC55" s="602">
        <v>19875</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3" orientation="landscape" horizontalDpi="300" verticalDpi="300"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481"/>
      <c r="C3" s="1481"/>
      <c r="D3" s="1481"/>
      <c r="E3" s="1481"/>
      <c r="F3" s="1481"/>
      <c r="G3" s="1481"/>
      <c r="H3" s="1481"/>
      <c r="I3" s="1481"/>
      <c r="J3" s="1481"/>
      <c r="K3" s="1481"/>
      <c r="L3" s="618"/>
      <c r="M3" s="618"/>
      <c r="W3" s="620"/>
      <c r="AA3" s="620"/>
      <c r="AD3" s="620"/>
    </row>
    <row r="4" spans="2:32" s="621" customFormat="1" ht="13.5" customHeight="1" x14ac:dyDescent="0.25">
      <c r="B4" s="1482"/>
      <c r="C4" s="1482"/>
      <c r="D4" s="1482"/>
      <c r="E4" s="1482"/>
      <c r="F4" s="1482"/>
      <c r="G4" s="1482"/>
      <c r="H4" s="1482"/>
      <c r="I4" s="1482"/>
      <c r="J4" s="1482"/>
      <c r="K4" s="1482"/>
      <c r="L4" s="1482"/>
      <c r="M4" s="1482"/>
      <c r="N4" s="1482"/>
      <c r="O4" s="1482"/>
      <c r="P4" s="1482"/>
      <c r="Q4" s="1482"/>
      <c r="R4" s="1482"/>
      <c r="S4" s="1482"/>
      <c r="T4" s="1482"/>
      <c r="U4" s="1482"/>
      <c r="V4" s="1482"/>
      <c r="W4" s="1482"/>
      <c r="X4" s="1482"/>
      <c r="Y4" s="1482"/>
      <c r="Z4" s="1482"/>
      <c r="AA4" s="1482"/>
      <c r="AB4" s="1482"/>
      <c r="AC4" s="1482"/>
      <c r="AD4" s="1482"/>
    </row>
    <row r="5" spans="2:32" s="623" customFormat="1" ht="16.5" customHeight="1" x14ac:dyDescent="0.25">
      <c r="B5" s="1483" t="s">
        <v>410</v>
      </c>
      <c r="C5" s="1483"/>
      <c r="D5" s="1483"/>
      <c r="E5" s="1483"/>
      <c r="F5" s="1483"/>
      <c r="G5" s="1483"/>
      <c r="H5" s="1483"/>
      <c r="I5" s="1483"/>
      <c r="J5" s="1483"/>
      <c r="K5" s="1483"/>
      <c r="L5" s="1483"/>
      <c r="M5" s="1483"/>
      <c r="N5" s="1483"/>
      <c r="O5" s="1483"/>
      <c r="P5" s="1483"/>
      <c r="Q5" s="1483"/>
      <c r="R5" s="1483"/>
      <c r="S5" s="1483"/>
      <c r="T5" s="1483"/>
      <c r="U5" s="1483"/>
      <c r="V5" s="1483"/>
      <c r="W5" s="1483"/>
      <c r="X5" s="1483"/>
      <c r="Y5" s="1483"/>
      <c r="Z5" s="1483"/>
      <c r="AA5" s="1483"/>
      <c r="AB5" s="1483"/>
      <c r="AC5" s="1483"/>
      <c r="AD5" s="1483"/>
    </row>
    <row r="6" spans="2:32" s="623" customFormat="1" ht="14.25" customHeight="1" x14ac:dyDescent="0.25">
      <c r="B6" s="1420" t="str">
        <f>porsaad!$B$6</f>
        <v>Situación a 30 de noviembre de 2024</v>
      </c>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c r="AD6" s="622"/>
    </row>
    <row r="7" spans="2:32" s="621" customFormat="1" ht="5.25" customHeight="1" x14ac:dyDescent="0.25">
      <c r="AC7" s="792"/>
    </row>
    <row r="8" spans="2:32" s="626" customFormat="1" ht="21.75" customHeight="1" x14ac:dyDescent="0.25">
      <c r="B8" s="1497" t="s">
        <v>27</v>
      </c>
      <c r="C8" s="625"/>
      <c r="D8" s="1514" t="s">
        <v>112</v>
      </c>
      <c r="E8" s="1512" t="s">
        <v>26</v>
      </c>
      <c r="F8" s="1513"/>
      <c r="G8" s="1513"/>
      <c r="H8" s="1513"/>
      <c r="I8" s="1513"/>
      <c r="J8" s="1513"/>
      <c r="K8" s="1513"/>
      <c r="L8" s="1513"/>
      <c r="M8" s="1513"/>
      <c r="N8" s="1513"/>
      <c r="O8" s="1513"/>
      <c r="P8" s="1513"/>
      <c r="Q8" s="1513"/>
      <c r="R8" s="1513"/>
      <c r="S8" s="1513"/>
      <c r="T8" s="1513"/>
      <c r="U8" s="1513"/>
      <c r="V8" s="1513"/>
      <c r="W8" s="1513"/>
      <c r="X8" s="1513"/>
      <c r="Y8" s="1513"/>
      <c r="Z8" s="1513"/>
      <c r="AA8" s="1493"/>
      <c r="AB8" s="625"/>
      <c r="AC8" s="1514" t="s">
        <v>0</v>
      </c>
      <c r="AD8" s="1515"/>
    </row>
    <row r="9" spans="2:32" s="626" customFormat="1" ht="21.75" customHeight="1" x14ac:dyDescent="0.25">
      <c r="B9" s="1511"/>
      <c r="C9" s="625"/>
      <c r="D9" s="1520"/>
      <c r="E9" s="1518" t="s">
        <v>22</v>
      </c>
      <c r="F9" s="1519"/>
      <c r="G9" s="627"/>
      <c r="H9" s="1518" t="s">
        <v>21</v>
      </c>
      <c r="I9" s="1519"/>
      <c r="J9" s="627"/>
      <c r="K9" s="1518" t="s">
        <v>20</v>
      </c>
      <c r="L9" s="1519"/>
      <c r="M9" s="627"/>
      <c r="N9" s="1518" t="s">
        <v>19</v>
      </c>
      <c r="O9" s="1519"/>
      <c r="P9" s="627"/>
      <c r="Q9" s="1518" t="s">
        <v>18</v>
      </c>
      <c r="R9" s="1519"/>
      <c r="S9" s="627"/>
      <c r="T9" s="1518" t="s">
        <v>17</v>
      </c>
      <c r="U9" s="1519"/>
      <c r="V9" s="627"/>
      <c r="W9" s="1518" t="s">
        <v>16</v>
      </c>
      <c r="X9" s="1519"/>
      <c r="Y9" s="627"/>
      <c r="Z9" s="1518" t="s">
        <v>15</v>
      </c>
      <c r="AA9" s="1519"/>
      <c r="AB9" s="625"/>
      <c r="AC9" s="1516"/>
      <c r="AD9" s="1517"/>
    </row>
    <row r="10" spans="2:32" s="626" customFormat="1" ht="21.75" customHeight="1" x14ac:dyDescent="0.25">
      <c r="B10" s="1498"/>
      <c r="C10" s="628"/>
      <c r="D10" s="1521"/>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22" t="s">
        <v>24</v>
      </c>
      <c r="D12" s="793" t="s">
        <v>31</v>
      </c>
      <c r="E12" s="794">
        <v>588</v>
      </c>
      <c r="F12" s="795">
        <v>0.21384617622670604</v>
      </c>
      <c r="G12" s="634"/>
      <c r="H12" s="796">
        <v>10485</v>
      </c>
      <c r="I12" s="795">
        <v>3.8132264587364162</v>
      </c>
      <c r="J12" s="634"/>
      <c r="K12" s="796">
        <v>6205</v>
      </c>
      <c r="L12" s="795">
        <v>2.256659053548828</v>
      </c>
      <c r="M12" s="634"/>
      <c r="N12" s="796">
        <v>8971</v>
      </c>
      <c r="O12" s="795">
        <v>3.262608923349966</v>
      </c>
      <c r="P12" s="634"/>
      <c r="Q12" s="796">
        <v>8596</v>
      </c>
      <c r="R12" s="795">
        <v>3.1262274334094644</v>
      </c>
      <c r="S12" s="634"/>
      <c r="T12" s="796">
        <v>11824</v>
      </c>
      <c r="U12" s="795">
        <v>4.3001992988172999</v>
      </c>
      <c r="V12" s="634"/>
      <c r="W12" s="796">
        <v>39852</v>
      </c>
      <c r="X12" s="795">
        <v>14.493533698956954</v>
      </c>
      <c r="Y12" s="634"/>
      <c r="Z12" s="796">
        <v>188443</v>
      </c>
      <c r="AA12" s="795">
        <f t="shared" ref="AA12:AA21" si="0">Z12*100/$AC12</f>
        <v>68.533698956954368</v>
      </c>
      <c r="AB12" s="637"/>
      <c r="AC12" s="675">
        <f t="shared" ref="AC12:AD15" si="1">E12+H12+K12+N12+Q12+T12+W12+Z12</f>
        <v>274964</v>
      </c>
      <c r="AD12" s="676">
        <f t="shared" si="1"/>
        <v>100</v>
      </c>
      <c r="AF12" s="797"/>
    </row>
    <row r="13" spans="2:32" s="633" customFormat="1" ht="21" customHeight="1" x14ac:dyDescent="0.25">
      <c r="B13" s="1523"/>
      <c r="D13" s="798" t="s">
        <v>49</v>
      </c>
      <c r="E13" s="799">
        <v>781</v>
      </c>
      <c r="F13" s="800">
        <v>0.20537768720005259</v>
      </c>
      <c r="G13" s="634"/>
      <c r="H13" s="801">
        <v>12446</v>
      </c>
      <c r="I13" s="800">
        <v>3.2728946157386103</v>
      </c>
      <c r="J13" s="634"/>
      <c r="K13" s="801">
        <v>7989</v>
      </c>
      <c r="L13" s="800">
        <v>2.1008480704753141</v>
      </c>
      <c r="M13" s="634"/>
      <c r="N13" s="801">
        <v>11702</v>
      </c>
      <c r="O13" s="800">
        <v>3.0772467293406089</v>
      </c>
      <c r="P13" s="634"/>
      <c r="Q13" s="801">
        <v>13141</v>
      </c>
      <c r="R13" s="800">
        <v>3.455657090263625</v>
      </c>
      <c r="S13" s="634"/>
      <c r="T13" s="801">
        <v>21407</v>
      </c>
      <c r="U13" s="800">
        <v>5.6293471829596999</v>
      </c>
      <c r="V13" s="634"/>
      <c r="W13" s="801">
        <v>68980</v>
      </c>
      <c r="X13" s="800">
        <v>18.139504306094274</v>
      </c>
      <c r="Y13" s="634"/>
      <c r="Z13" s="801">
        <v>243829</v>
      </c>
      <c r="AA13" s="800">
        <f t="shared" si="0"/>
        <v>64.119124317927813</v>
      </c>
      <c r="AB13" s="637"/>
      <c r="AC13" s="683">
        <f t="shared" si="1"/>
        <v>380275</v>
      </c>
      <c r="AD13" s="684">
        <f t="shared" si="1"/>
        <v>100</v>
      </c>
      <c r="AF13" s="797"/>
    </row>
    <row r="14" spans="2:32" s="633" customFormat="1" ht="21" customHeight="1" x14ac:dyDescent="0.25">
      <c r="B14" s="1523"/>
      <c r="D14" s="798" t="s">
        <v>50</v>
      </c>
      <c r="E14" s="799">
        <v>384</v>
      </c>
      <c r="F14" s="800">
        <v>0.10452648684844476</v>
      </c>
      <c r="G14" s="634"/>
      <c r="H14" s="801">
        <v>9282</v>
      </c>
      <c r="I14" s="800">
        <v>2.5266011742897505</v>
      </c>
      <c r="J14" s="634"/>
      <c r="K14" s="801">
        <v>7342</v>
      </c>
      <c r="L14" s="800">
        <v>1.9985246521908371</v>
      </c>
      <c r="M14" s="634"/>
      <c r="N14" s="801">
        <v>9970</v>
      </c>
      <c r="O14" s="800">
        <v>2.7138777965598808</v>
      </c>
      <c r="P14" s="634"/>
      <c r="Q14" s="801">
        <v>13476</v>
      </c>
      <c r="R14" s="800">
        <v>3.6682263978376084</v>
      </c>
      <c r="S14" s="634"/>
      <c r="T14" s="801">
        <v>23999</v>
      </c>
      <c r="U14" s="800">
        <v>6.5326332236349627</v>
      </c>
      <c r="V14" s="634"/>
      <c r="W14" s="801">
        <v>86791</v>
      </c>
      <c r="X14" s="800">
        <v>23.624891458498357</v>
      </c>
      <c r="Y14" s="634"/>
      <c r="Z14" s="801">
        <v>216127</v>
      </c>
      <c r="AA14" s="800">
        <f t="shared" si="0"/>
        <v>58.830718810140155</v>
      </c>
      <c r="AB14" s="637"/>
      <c r="AC14" s="683">
        <f t="shared" si="1"/>
        <v>367371</v>
      </c>
      <c r="AD14" s="684">
        <f t="shared" si="1"/>
        <v>100</v>
      </c>
      <c r="AF14" s="797"/>
    </row>
    <row r="15" spans="2:32" s="633" customFormat="1" ht="21" customHeight="1" x14ac:dyDescent="0.25">
      <c r="B15" s="1523"/>
      <c r="D15" s="802" t="s">
        <v>113</v>
      </c>
      <c r="E15" s="803">
        <v>611</v>
      </c>
      <c r="F15" s="804">
        <v>0.24974963722945492</v>
      </c>
      <c r="G15" s="634"/>
      <c r="H15" s="805">
        <v>10866</v>
      </c>
      <c r="I15" s="804">
        <v>4.4415377383555761</v>
      </c>
      <c r="J15" s="634"/>
      <c r="K15" s="805">
        <v>4849</v>
      </c>
      <c r="L15" s="804">
        <v>1.9820556316295039</v>
      </c>
      <c r="M15" s="634"/>
      <c r="N15" s="805">
        <v>5457</v>
      </c>
      <c r="O15" s="804">
        <v>2.2305790022277177</v>
      </c>
      <c r="P15" s="634"/>
      <c r="Q15" s="805">
        <v>8456</v>
      </c>
      <c r="R15" s="804">
        <v>3.4564368779251571</v>
      </c>
      <c r="S15" s="634"/>
      <c r="T15" s="805">
        <v>16985</v>
      </c>
      <c r="U15" s="804">
        <v>6.9427129105438494</v>
      </c>
      <c r="V15" s="634"/>
      <c r="W15" s="805">
        <v>72012</v>
      </c>
      <c r="X15" s="804">
        <v>29.435304216313433</v>
      </c>
      <c r="Y15" s="634"/>
      <c r="Z15" s="805">
        <v>125409</v>
      </c>
      <c r="AA15" s="804">
        <f t="shared" si="0"/>
        <v>51.261623985775309</v>
      </c>
      <c r="AB15" s="637"/>
      <c r="AC15" s="691">
        <f t="shared" si="1"/>
        <v>244645</v>
      </c>
      <c r="AD15" s="692">
        <f t="shared" si="1"/>
        <v>100</v>
      </c>
      <c r="AF15" s="797"/>
    </row>
    <row r="16" spans="2:32" s="633" customFormat="1" ht="21" customHeight="1" x14ac:dyDescent="0.25">
      <c r="B16" s="1524"/>
      <c r="D16" s="806" t="s">
        <v>68</v>
      </c>
      <c r="E16" s="807">
        <f>SUM(E12:E15)</f>
        <v>2364</v>
      </c>
      <c r="F16" s="808">
        <f t="shared" ref="F16:F21" si="2">E16*100/$AC16</f>
        <v>0.18654493373472583</v>
      </c>
      <c r="G16" s="634"/>
      <c r="H16" s="807">
        <f>SUM(H12:H15)</f>
        <v>43079</v>
      </c>
      <c r="I16" s="808">
        <f t="shared" ref="I16:I21" si="3">H16*100/$AC16</f>
        <v>3.3993947548046761</v>
      </c>
      <c r="J16" s="634"/>
      <c r="K16" s="809">
        <f>SUM(K12:K15)</f>
        <v>26385</v>
      </c>
      <c r="L16" s="810">
        <f t="shared" ref="L16:L21" si="4">K16*100/$AC16</f>
        <v>2.0820592540569973</v>
      </c>
      <c r="M16" s="634"/>
      <c r="N16" s="809">
        <f>SUM(N12:N15)</f>
        <v>36100</v>
      </c>
      <c r="O16" s="810">
        <f t="shared" ref="O16:O21" si="5">N16*100/$AC16</f>
        <v>2.8486768645615919</v>
      </c>
      <c r="P16" s="634"/>
      <c r="Q16" s="809">
        <f>SUM(Q12:Q15)</f>
        <v>43669</v>
      </c>
      <c r="R16" s="810">
        <f t="shared" ref="R16:R21" si="6">Q16*100/$AC16</f>
        <v>3.4459520775218877</v>
      </c>
      <c r="S16" s="634"/>
      <c r="T16" s="809">
        <f>SUM(T12:T15)</f>
        <v>74215</v>
      </c>
      <c r="U16" s="810">
        <f t="shared" ref="U16:U21" si="7">T16*100/$AC16</f>
        <v>5.8563588228099315</v>
      </c>
      <c r="V16" s="634"/>
      <c r="W16" s="809">
        <f>SUM(W12:W15)</f>
        <v>267635</v>
      </c>
      <c r="X16" s="810">
        <f t="shared" ref="X16:X21" si="8">W16*100/$AC16</f>
        <v>21.119269602408355</v>
      </c>
      <c r="Y16" s="634"/>
      <c r="Z16" s="807">
        <f>SUM(Z12:Z15)</f>
        <v>773808</v>
      </c>
      <c r="AA16" s="808">
        <f t="shared" si="0"/>
        <v>61.061743690101835</v>
      </c>
      <c r="AB16" s="637"/>
      <c r="AC16" s="811">
        <f>SUM(AC12:AC15)</f>
        <v>1267255</v>
      </c>
      <c r="AD16" s="812">
        <f t="shared" ref="AD16:AD21" si="9">F16+I16+L16+O16+R16+U16+X16+AA16</f>
        <v>100</v>
      </c>
      <c r="AF16" s="797"/>
    </row>
    <row r="17" spans="2:32" s="633" customFormat="1" ht="21" customHeight="1" x14ac:dyDescent="0.25">
      <c r="B17" s="1522" t="s">
        <v>23</v>
      </c>
      <c r="D17" s="793" t="s">
        <v>31</v>
      </c>
      <c r="E17" s="796">
        <v>727</v>
      </c>
      <c r="F17" s="795">
        <v>0.46316647872428535</v>
      </c>
      <c r="G17" s="634"/>
      <c r="H17" s="796">
        <v>22328</v>
      </c>
      <c r="I17" s="795">
        <v>14.225008441479838</v>
      </c>
      <c r="J17" s="634"/>
      <c r="K17" s="796">
        <v>9668</v>
      </c>
      <c r="L17" s="795">
        <v>6.1594133649331368</v>
      </c>
      <c r="M17" s="634"/>
      <c r="N17" s="796">
        <v>11089</v>
      </c>
      <c r="O17" s="795">
        <v>7.0647222593859702</v>
      </c>
      <c r="P17" s="634"/>
      <c r="Q17" s="796">
        <v>9731</v>
      </c>
      <c r="R17" s="795">
        <v>6.1995502124704549</v>
      </c>
      <c r="S17" s="634"/>
      <c r="T17" s="796">
        <v>12999</v>
      </c>
      <c r="U17" s="795">
        <v>8.2815695418665545</v>
      </c>
      <c r="V17" s="634"/>
      <c r="W17" s="796">
        <v>29926</v>
      </c>
      <c r="X17" s="795">
        <v>19.065639673043965</v>
      </c>
      <c r="Y17" s="634"/>
      <c r="Z17" s="796">
        <v>60495</v>
      </c>
      <c r="AA17" s="795">
        <f t="shared" si="0"/>
        <v>38.540930028095794</v>
      </c>
      <c r="AB17" s="637"/>
      <c r="AC17" s="675">
        <f>E17+H17+K17+N17+Q17+T17+W17+Z17</f>
        <v>156963</v>
      </c>
      <c r="AD17" s="676">
        <f t="shared" si="9"/>
        <v>100</v>
      </c>
      <c r="AF17" s="797"/>
    </row>
    <row r="18" spans="2:32" s="633" customFormat="1" ht="21" customHeight="1" x14ac:dyDescent="0.25">
      <c r="B18" s="1523"/>
      <c r="D18" s="798" t="s">
        <v>49</v>
      </c>
      <c r="E18" s="801">
        <v>1072</v>
      </c>
      <c r="F18" s="800">
        <v>0.46600186052981629</v>
      </c>
      <c r="G18" s="634"/>
      <c r="H18" s="801">
        <v>30859</v>
      </c>
      <c r="I18" s="800">
        <v>13.414506916128358</v>
      </c>
      <c r="J18" s="634"/>
      <c r="K18" s="801">
        <v>12614</v>
      </c>
      <c r="L18" s="800">
        <v>5.4833465193312527</v>
      </c>
      <c r="M18" s="634"/>
      <c r="N18" s="801">
        <v>15411</v>
      </c>
      <c r="O18" s="800">
        <v>6.6992114483442151</v>
      </c>
      <c r="P18" s="634"/>
      <c r="Q18" s="801">
        <v>15766</v>
      </c>
      <c r="R18" s="800">
        <v>6.8535310943219061</v>
      </c>
      <c r="S18" s="634"/>
      <c r="T18" s="801">
        <v>23287</v>
      </c>
      <c r="U18" s="800">
        <v>10.122934072908425</v>
      </c>
      <c r="V18" s="634"/>
      <c r="W18" s="801">
        <v>46858</v>
      </c>
      <c r="X18" s="800">
        <v>20.369323862599003</v>
      </c>
      <c r="Y18" s="634"/>
      <c r="Z18" s="801">
        <v>84175</v>
      </c>
      <c r="AA18" s="800">
        <f t="shared" si="0"/>
        <v>36.59114422583702</v>
      </c>
      <c r="AB18" s="637"/>
      <c r="AC18" s="683">
        <f>E18+H18+K18+N18+Q18+T18+W18+Z18</f>
        <v>230042</v>
      </c>
      <c r="AD18" s="684">
        <f t="shared" si="9"/>
        <v>100</v>
      </c>
      <c r="AF18" s="797"/>
    </row>
    <row r="19" spans="2:32" s="633" customFormat="1" ht="21" customHeight="1" x14ac:dyDescent="0.25">
      <c r="B19" s="1523"/>
      <c r="D19" s="798" t="s">
        <v>50</v>
      </c>
      <c r="E19" s="801">
        <v>419</v>
      </c>
      <c r="F19" s="800">
        <v>0.19127529033671756</v>
      </c>
      <c r="G19" s="634"/>
      <c r="H19" s="801">
        <v>21306</v>
      </c>
      <c r="I19" s="800">
        <v>9.7262800379811551</v>
      </c>
      <c r="J19" s="634"/>
      <c r="K19" s="801">
        <v>12503</v>
      </c>
      <c r="L19" s="800">
        <v>5.7076729238185671</v>
      </c>
      <c r="M19" s="634"/>
      <c r="N19" s="801">
        <v>13994</v>
      </c>
      <c r="O19" s="800">
        <v>6.3883207946826381</v>
      </c>
      <c r="P19" s="634"/>
      <c r="Q19" s="801">
        <v>15484</v>
      </c>
      <c r="R19" s="800">
        <v>7.0685121612738291</v>
      </c>
      <c r="S19" s="634"/>
      <c r="T19" s="801">
        <v>23641</v>
      </c>
      <c r="U19" s="800">
        <v>10.792217515155942</v>
      </c>
      <c r="V19" s="634"/>
      <c r="W19" s="801">
        <v>46555</v>
      </c>
      <c r="X19" s="800">
        <v>21.252556423928127</v>
      </c>
      <c r="Y19" s="634"/>
      <c r="Z19" s="801">
        <v>85154</v>
      </c>
      <c r="AA19" s="800">
        <f t="shared" si="0"/>
        <v>38.873164852823024</v>
      </c>
      <c r="AB19" s="637"/>
      <c r="AC19" s="683">
        <f>E19+H19+K19+N19+Q19+T19+W19+Z19</f>
        <v>219056</v>
      </c>
      <c r="AD19" s="684">
        <f t="shared" si="9"/>
        <v>100</v>
      </c>
      <c r="AF19" s="797"/>
    </row>
    <row r="20" spans="2:32" s="633" customFormat="1" ht="21" customHeight="1" x14ac:dyDescent="0.25">
      <c r="B20" s="1523"/>
      <c r="D20" s="802" t="s">
        <v>113</v>
      </c>
      <c r="E20" s="805">
        <v>749</v>
      </c>
      <c r="F20" s="804">
        <v>0.49028271442504695</v>
      </c>
      <c r="G20" s="634"/>
      <c r="H20" s="805">
        <v>15298</v>
      </c>
      <c r="I20" s="804">
        <v>10.013811702636007</v>
      </c>
      <c r="J20" s="634"/>
      <c r="K20" s="805">
        <v>7651</v>
      </c>
      <c r="L20" s="804">
        <v>5.0082150174446385</v>
      </c>
      <c r="M20" s="634"/>
      <c r="N20" s="805">
        <v>6634</v>
      </c>
      <c r="O20" s="804">
        <v>4.3425040420504164</v>
      </c>
      <c r="P20" s="634"/>
      <c r="Q20" s="805">
        <v>7874</v>
      </c>
      <c r="R20" s="804">
        <v>5.154187040564512</v>
      </c>
      <c r="S20" s="634"/>
      <c r="T20" s="805">
        <v>14634</v>
      </c>
      <c r="U20" s="804">
        <v>9.579168548592973</v>
      </c>
      <c r="V20" s="634"/>
      <c r="W20" s="805">
        <v>36677</v>
      </c>
      <c r="X20" s="804">
        <v>24.008143013307674</v>
      </c>
      <c r="Y20" s="634"/>
      <c r="Z20" s="805">
        <v>63252</v>
      </c>
      <c r="AA20" s="804">
        <f t="shared" si="0"/>
        <v>41.403687920978733</v>
      </c>
      <c r="AB20" s="637"/>
      <c r="AC20" s="691">
        <f>E20+H20+K20+N20+Q20+T20+W20+Z20</f>
        <v>152769</v>
      </c>
      <c r="AD20" s="692">
        <f t="shared" si="9"/>
        <v>100</v>
      </c>
      <c r="AF20" s="797"/>
    </row>
    <row r="21" spans="2:32" s="633" customFormat="1" ht="21" customHeight="1" x14ac:dyDescent="0.25">
      <c r="B21" s="1524"/>
      <c r="D21" s="813" t="s">
        <v>68</v>
      </c>
      <c r="E21" s="809">
        <f>SUM(E17:E20)</f>
        <v>2967</v>
      </c>
      <c r="F21" s="810">
        <f t="shared" si="2"/>
        <v>0.39099666591990301</v>
      </c>
      <c r="G21" s="634"/>
      <c r="H21" s="809">
        <f>SUM(H17:H20)</f>
        <v>89791</v>
      </c>
      <c r="I21" s="810">
        <f t="shared" si="3"/>
        <v>11.832821580591173</v>
      </c>
      <c r="J21" s="634"/>
      <c r="K21" s="809">
        <f>SUM(K17:K20)</f>
        <v>42436</v>
      </c>
      <c r="L21" s="810">
        <f t="shared" si="4"/>
        <v>5.5922933990485353</v>
      </c>
      <c r="M21" s="634"/>
      <c r="N21" s="809">
        <f>SUM(N17:N20)</f>
        <v>47128</v>
      </c>
      <c r="O21" s="810">
        <f t="shared" si="5"/>
        <v>6.210613707945126</v>
      </c>
      <c r="P21" s="634"/>
      <c r="Q21" s="809">
        <f>SUM(Q17:Q20)</f>
        <v>48855</v>
      </c>
      <c r="R21" s="810">
        <f t="shared" si="6"/>
        <v>6.4382009145658445</v>
      </c>
      <c r="S21" s="634"/>
      <c r="T21" s="809">
        <f>SUM(T17:T20)</f>
        <v>74561</v>
      </c>
      <c r="U21" s="810">
        <f t="shared" si="7"/>
        <v>9.8257844312955473</v>
      </c>
      <c r="V21" s="634"/>
      <c r="W21" s="809">
        <f>SUM(W17:W20)</f>
        <v>160016</v>
      </c>
      <c r="X21" s="810">
        <f t="shared" si="8"/>
        <v>21.087200031627638</v>
      </c>
      <c r="Y21" s="634"/>
      <c r="Z21" s="809">
        <f>SUM(Z17:Z20)</f>
        <v>293076</v>
      </c>
      <c r="AA21" s="810">
        <f t="shared" si="0"/>
        <v>38.622089269006231</v>
      </c>
      <c r="AB21" s="637"/>
      <c r="AC21" s="811">
        <f>SUM(AC17:AC20)</f>
        <v>758830</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25" t="s">
        <v>0</v>
      </c>
      <c r="C23" s="1526"/>
      <c r="D23" s="1527"/>
      <c r="E23" s="816">
        <f>E16+E21</f>
        <v>5331</v>
      </c>
      <c r="F23" s="817">
        <f>E23*100/$AC23</f>
        <v>0.26311827983524877</v>
      </c>
      <c r="G23" s="1269"/>
      <c r="H23" s="664">
        <f>H16+H21</f>
        <v>132870</v>
      </c>
      <c r="I23" s="665">
        <f>H23*100/$AC23</f>
        <v>6.5579677061919908</v>
      </c>
      <c r="J23" s="1269"/>
      <c r="K23" s="664">
        <f>K16+K21</f>
        <v>68821</v>
      </c>
      <c r="L23" s="665">
        <f>K23*100/$AC23</f>
        <v>3.3967479153145104</v>
      </c>
      <c r="M23" s="1269"/>
      <c r="N23" s="664">
        <f>N16+N21</f>
        <v>83228</v>
      </c>
      <c r="O23" s="665">
        <f>N23*100/$AC23</f>
        <v>4.1078237092718224</v>
      </c>
      <c r="P23" s="1269"/>
      <c r="Q23" s="664">
        <f>Q16+Q21</f>
        <v>92524</v>
      </c>
      <c r="R23" s="665">
        <f>Q23*100/$AC23</f>
        <v>4.5666396029781575</v>
      </c>
      <c r="S23" s="1269"/>
      <c r="T23" s="664">
        <f>T16+T21</f>
        <v>148776</v>
      </c>
      <c r="U23" s="665">
        <f>T23*100/$AC23</f>
        <v>7.343028550134866</v>
      </c>
      <c r="V23" s="1269"/>
      <c r="W23" s="664">
        <f>W16+W21</f>
        <v>427651</v>
      </c>
      <c r="X23" s="665">
        <f>W23*100/$AC23</f>
        <v>21.107258579970733</v>
      </c>
      <c r="Y23" s="1269"/>
      <c r="Z23" s="664">
        <f>Z16+Z21</f>
        <v>1066884</v>
      </c>
      <c r="AA23" s="665">
        <f>Z23*100/$AC23</f>
        <v>52.657415656302675</v>
      </c>
      <c r="AB23" s="1269"/>
      <c r="AC23" s="664">
        <f>AC16+AC21</f>
        <v>2026085</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480" t="s">
        <v>14</v>
      </c>
      <c r="D37" s="1480"/>
      <c r="E37" s="1480"/>
      <c r="F37" s="1480"/>
      <c r="G37" s="1480"/>
      <c r="H37" s="1480"/>
      <c r="I37" s="1480"/>
      <c r="J37" s="1480"/>
      <c r="K37" s="1480"/>
      <c r="L37" s="1480"/>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490"/>
      <c r="C46" s="1490"/>
      <c r="D46" s="1490"/>
      <c r="E46" s="1490"/>
      <c r="F46" s="1490"/>
      <c r="G46" s="1490"/>
      <c r="H46" s="1490"/>
      <c r="I46" s="1490"/>
      <c r="J46" s="1490"/>
      <c r="K46" s="1490"/>
      <c r="L46" s="1490"/>
      <c r="M46" s="1490"/>
      <c r="N46" s="1490"/>
      <c r="O46" s="1490"/>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5" orientation="landscape" horizontalDpi="300" verticalDpi="300"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33"/>
      <c r="C3" s="1533"/>
      <c r="D3" s="1533"/>
      <c r="E3" s="1533"/>
      <c r="F3" s="1533"/>
      <c r="G3" s="1533"/>
      <c r="H3" s="1533"/>
      <c r="I3" s="1533"/>
      <c r="J3" s="12"/>
      <c r="Q3" s="16"/>
    </row>
    <row r="4" spans="2:30" s="4" customFormat="1" ht="2.25" customHeight="1" x14ac:dyDescent="0.25">
      <c r="B4" s="1534"/>
      <c r="C4" s="1534"/>
      <c r="D4" s="1534"/>
      <c r="E4" s="1534"/>
      <c r="F4" s="1534"/>
      <c r="G4" s="1534"/>
      <c r="H4" s="1534"/>
      <c r="I4" s="1534"/>
      <c r="J4" s="1534"/>
      <c r="K4" s="1534"/>
      <c r="L4" s="1534"/>
      <c r="M4" s="1534"/>
      <c r="N4" s="1534"/>
      <c r="O4" s="1534"/>
      <c r="P4" s="1534"/>
      <c r="Q4" s="1534"/>
      <c r="R4" s="1534"/>
      <c r="S4" s="1534"/>
      <c r="T4" s="1534"/>
    </row>
    <row r="5" spans="2:30" s="738" customFormat="1" ht="16.5" customHeight="1" x14ac:dyDescent="0.25">
      <c r="B5" s="1483" t="s">
        <v>411</v>
      </c>
      <c r="C5" s="1483"/>
      <c r="D5" s="1483"/>
      <c r="E5" s="1483"/>
      <c r="F5" s="1483"/>
      <c r="G5" s="1483"/>
      <c r="H5" s="1483"/>
      <c r="I5" s="1483"/>
      <c r="J5" s="1483"/>
      <c r="K5" s="1483"/>
      <c r="L5" s="1483"/>
      <c r="M5" s="1483"/>
      <c r="N5" s="1483"/>
      <c r="O5" s="1483"/>
      <c r="P5" s="1483"/>
      <c r="Q5" s="1483"/>
      <c r="R5" s="1483"/>
      <c r="S5" s="1483"/>
      <c r="T5" s="1483"/>
      <c r="U5" s="1483"/>
      <c r="V5" s="1483"/>
      <c r="W5" s="1483"/>
      <c r="X5" s="1483"/>
      <c r="Y5" s="1483"/>
      <c r="Z5" s="1483"/>
      <c r="AA5" s="1483"/>
      <c r="AB5" s="1483"/>
      <c r="AC5" s="712"/>
    </row>
    <row r="6" spans="2:30" s="738" customFormat="1" ht="14.25" customHeight="1" x14ac:dyDescent="0.25">
      <c r="B6" s="1420" t="str">
        <f>porsaad!$B$6</f>
        <v>Situación a 30 de noviembre de 2024</v>
      </c>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row>
    <row r="7" spans="2:30" s="133" customFormat="1" ht="5.25" customHeight="1" x14ac:dyDescent="0.25"/>
    <row r="8" spans="2:30" s="134" customFormat="1" ht="21.75" customHeight="1" x14ac:dyDescent="0.25">
      <c r="B8" s="1529" t="s">
        <v>27</v>
      </c>
      <c r="D8" s="1529" t="s">
        <v>112</v>
      </c>
      <c r="E8" s="1529" t="s">
        <v>26</v>
      </c>
      <c r="F8" s="1529"/>
      <c r="G8" s="1529"/>
      <c r="H8" s="1529"/>
      <c r="I8" s="1529"/>
      <c r="J8" s="1529"/>
      <c r="K8" s="1529"/>
      <c r="L8" s="1529"/>
      <c r="M8" s="1529"/>
      <c r="N8" s="1529"/>
      <c r="O8" s="1529"/>
      <c r="P8" s="1529"/>
      <c r="Q8" s="1529"/>
      <c r="R8" s="1529"/>
      <c r="S8" s="1529"/>
    </row>
    <row r="9" spans="2:30" s="134" customFormat="1" ht="21.75" customHeight="1" x14ac:dyDescent="0.25">
      <c r="B9" s="1529"/>
      <c r="D9" s="1529"/>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29"/>
      <c r="D10" s="1529"/>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28" t="s">
        <v>24</v>
      </c>
      <c r="D12" s="141" t="s">
        <v>31</v>
      </c>
      <c r="E12" s="142">
        <f>'36perfresol'!E12</f>
        <v>588</v>
      </c>
      <c r="F12" s="141"/>
      <c r="G12" s="142">
        <f>'36perfresol'!H12</f>
        <v>10485</v>
      </c>
      <c r="H12" s="141"/>
      <c r="I12" s="142">
        <f>'36perfresol'!K12</f>
        <v>6205</v>
      </c>
      <c r="J12" s="141"/>
      <c r="K12" s="142">
        <f>'36perfresol'!N12</f>
        <v>8971</v>
      </c>
      <c r="L12" s="141"/>
      <c r="M12" s="142">
        <f>'36perfresol'!Q12</f>
        <v>8596</v>
      </c>
      <c r="N12" s="141"/>
      <c r="O12" s="142">
        <f>'36perfresol'!T12</f>
        <v>11824</v>
      </c>
      <c r="P12" s="141"/>
      <c r="Q12" s="142">
        <f>'36perfresol'!W12</f>
        <v>39852</v>
      </c>
      <c r="R12" s="141"/>
      <c r="S12" s="142">
        <f>'36perfresol'!Z12</f>
        <v>188443</v>
      </c>
      <c r="T12" s="143"/>
      <c r="V12" s="144">
        <f>E12/E$16</f>
        <v>0.24873096446700507</v>
      </c>
      <c r="W12" s="144">
        <f>G12/G$16</f>
        <v>0.24339005083683465</v>
      </c>
      <c r="X12" s="144">
        <f>I12/I$16</f>
        <v>0.23517149895774114</v>
      </c>
      <c r="Y12" s="144">
        <f>K12/K$16</f>
        <v>0.24850415512465374</v>
      </c>
      <c r="Z12" s="144">
        <f>M12/M$16</f>
        <v>0.19684444342668711</v>
      </c>
      <c r="AA12" s="144">
        <f>O12/O$16</f>
        <v>0.15932089200296437</v>
      </c>
      <c r="AB12" s="144">
        <f>Q12/Q$16</f>
        <v>0.14890429129224503</v>
      </c>
      <c r="AC12" s="144">
        <f>S12/S$16</f>
        <v>0.24352681802204165</v>
      </c>
      <c r="AD12" s="144"/>
    </row>
    <row r="13" spans="2:30" s="140" customFormat="1" ht="21" customHeight="1" x14ac:dyDescent="0.25">
      <c r="B13" s="1528"/>
      <c r="D13" s="141" t="s">
        <v>49</v>
      </c>
      <c r="E13" s="142">
        <f>'36perfresol'!E13</f>
        <v>781</v>
      </c>
      <c r="F13" s="141"/>
      <c r="G13" s="142">
        <f>'36perfresol'!H13</f>
        <v>12446</v>
      </c>
      <c r="H13" s="141"/>
      <c r="I13" s="142">
        <f>'36perfresol'!K13</f>
        <v>7989</v>
      </c>
      <c r="J13" s="141"/>
      <c r="K13" s="142">
        <f>'36perfresol'!N13</f>
        <v>11702</v>
      </c>
      <c r="L13" s="141"/>
      <c r="M13" s="142">
        <f>'36perfresol'!Q13</f>
        <v>13141</v>
      </c>
      <c r="N13" s="141"/>
      <c r="O13" s="142">
        <f>'36perfresol'!T13</f>
        <v>21407</v>
      </c>
      <c r="P13" s="141"/>
      <c r="Q13" s="142">
        <f>'36perfresol'!W13</f>
        <v>68980</v>
      </c>
      <c r="R13" s="141"/>
      <c r="S13" s="142">
        <f>'36perfresol'!Z13</f>
        <v>243829</v>
      </c>
      <c r="T13" s="143"/>
      <c r="V13" s="144">
        <f>E13/E$16</f>
        <v>0.33037225042301183</v>
      </c>
      <c r="W13" s="144">
        <f>G13/G$16</f>
        <v>0.28891107035910768</v>
      </c>
      <c r="X13" s="144">
        <f>I13/I$16</f>
        <v>0.30278567367822629</v>
      </c>
      <c r="Y13" s="144">
        <f>K13/K$16</f>
        <v>0.32415512465373963</v>
      </c>
      <c r="Z13" s="144">
        <f>M13/M$16</f>
        <v>0.30092285145068587</v>
      </c>
      <c r="AA13" s="144">
        <f>O13/O$16</f>
        <v>0.28844573199487972</v>
      </c>
      <c r="AB13" s="144">
        <f>Q13/Q$16</f>
        <v>0.25773908494778336</v>
      </c>
      <c r="AC13" s="144">
        <f>S13/S$16</f>
        <v>0.31510271281764984</v>
      </c>
      <c r="AD13" s="144"/>
    </row>
    <row r="14" spans="2:30" s="140" customFormat="1" ht="21" customHeight="1" x14ac:dyDescent="0.25">
      <c r="B14" s="1528"/>
      <c r="D14" s="141" t="s">
        <v>50</v>
      </c>
      <c r="E14" s="142">
        <f>'36perfresol'!E14</f>
        <v>384</v>
      </c>
      <c r="F14" s="141"/>
      <c r="G14" s="142">
        <f>'36perfresol'!H14</f>
        <v>9282</v>
      </c>
      <c r="H14" s="141"/>
      <c r="I14" s="142">
        <f>'36perfresol'!K14</f>
        <v>7342</v>
      </c>
      <c r="J14" s="141"/>
      <c r="K14" s="142">
        <f>'36perfresol'!N14</f>
        <v>9970</v>
      </c>
      <c r="L14" s="141"/>
      <c r="M14" s="142">
        <f>'36perfresol'!Q14</f>
        <v>13476</v>
      </c>
      <c r="N14" s="141"/>
      <c r="O14" s="142">
        <f>'36perfresol'!T14</f>
        <v>23999</v>
      </c>
      <c r="P14" s="141"/>
      <c r="Q14" s="142">
        <f>'36perfresol'!W14</f>
        <v>86791</v>
      </c>
      <c r="R14" s="141"/>
      <c r="S14" s="142">
        <f>'36perfresol'!Z14</f>
        <v>216127</v>
      </c>
      <c r="T14" s="143"/>
      <c r="V14" s="144">
        <f>E14/E$16</f>
        <v>0.16243654822335024</v>
      </c>
      <c r="W14" s="144">
        <f>G14/G$16</f>
        <v>0.2154646115276585</v>
      </c>
      <c r="X14" s="144">
        <f>I14/I$16</f>
        <v>0.27826416524540459</v>
      </c>
      <c r="Y14" s="144">
        <f>K14/K$16</f>
        <v>0.27617728531855956</v>
      </c>
      <c r="Z14" s="144">
        <f>M14/M$16</f>
        <v>0.30859419725663512</v>
      </c>
      <c r="AA14" s="144">
        <f>O14/O$16</f>
        <v>0.3233712861281412</v>
      </c>
      <c r="AB14" s="144">
        <f>Q14/Q$16</f>
        <v>0.3242886767425785</v>
      </c>
      <c r="AC14" s="144">
        <f>S14/S$16</f>
        <v>0.27930313462771128</v>
      </c>
      <c r="AD14" s="144"/>
    </row>
    <row r="15" spans="2:30" s="140" customFormat="1" ht="21" customHeight="1" x14ac:dyDescent="0.25">
      <c r="B15" s="1528"/>
      <c r="D15" s="141" t="s">
        <v>113</v>
      </c>
      <c r="E15" s="142">
        <f>'36perfresol'!E15</f>
        <v>611</v>
      </c>
      <c r="F15" s="141"/>
      <c r="G15" s="142">
        <f>'36perfresol'!H15</f>
        <v>10866</v>
      </c>
      <c r="H15" s="141"/>
      <c r="I15" s="142">
        <f>'36perfresol'!K15</f>
        <v>4849</v>
      </c>
      <c r="J15" s="141"/>
      <c r="K15" s="142">
        <f>'36perfresol'!N15</f>
        <v>5457</v>
      </c>
      <c r="L15" s="141"/>
      <c r="M15" s="142">
        <f>'36perfresol'!Q15</f>
        <v>8456</v>
      </c>
      <c r="N15" s="141"/>
      <c r="O15" s="142">
        <f>'36perfresol'!T15</f>
        <v>16985</v>
      </c>
      <c r="P15" s="141"/>
      <c r="Q15" s="142">
        <f>'36perfresol'!W15</f>
        <v>72012</v>
      </c>
      <c r="R15" s="141"/>
      <c r="S15" s="142">
        <f>'36perfresol'!Z15</f>
        <v>125409</v>
      </c>
      <c r="T15" s="143"/>
      <c r="V15" s="144">
        <f>E15/E$16</f>
        <v>0.25846023688663283</v>
      </c>
      <c r="W15" s="144">
        <f>G15/G$16</f>
        <v>0.25223426727639919</v>
      </c>
      <c r="X15" s="144">
        <f>I15/I$16</f>
        <v>0.18377866211862801</v>
      </c>
      <c r="Y15" s="144">
        <f>K15/K$16</f>
        <v>0.15116343490304709</v>
      </c>
      <c r="Z15" s="144">
        <f>M15/M$16</f>
        <v>0.1936385078659919</v>
      </c>
      <c r="AA15" s="144">
        <f>O15/O$16</f>
        <v>0.22886208987401468</v>
      </c>
      <c r="AB15" s="144">
        <f>Q15/Q$16</f>
        <v>0.26906794701739312</v>
      </c>
      <c r="AC15" s="144">
        <f>S15/S$16</f>
        <v>0.16206733453259722</v>
      </c>
      <c r="AD15" s="144"/>
    </row>
    <row r="16" spans="2:30" s="140" customFormat="1" ht="21" customHeight="1" x14ac:dyDescent="0.25">
      <c r="B16" s="1528"/>
      <c r="D16" s="145" t="s">
        <v>68</v>
      </c>
      <c r="E16" s="142">
        <f>SUM(E12:E15)</f>
        <v>2364</v>
      </c>
      <c r="F16" s="141"/>
      <c r="G16" s="142">
        <f>SUM(G12:G15)</f>
        <v>43079</v>
      </c>
      <c r="H16" s="141"/>
      <c r="I16" s="142">
        <f>SUM(I12:I15)</f>
        <v>26385</v>
      </c>
      <c r="J16" s="141"/>
      <c r="K16" s="142">
        <f>SUM(K12:K15)</f>
        <v>36100</v>
      </c>
      <c r="L16" s="141"/>
      <c r="M16" s="142">
        <f>SUM(M12:M15)</f>
        <v>43669</v>
      </c>
      <c r="N16" s="141"/>
      <c r="O16" s="142">
        <f>SUM(O12:O15)</f>
        <v>74215</v>
      </c>
      <c r="P16" s="141"/>
      <c r="Q16" s="142">
        <f>SUM(Q12:Q15)</f>
        <v>267635</v>
      </c>
      <c r="R16" s="141"/>
      <c r="S16" s="142">
        <f>SUM(S12:S15)</f>
        <v>773808</v>
      </c>
      <c r="T16" s="143"/>
      <c r="V16" s="144"/>
    </row>
    <row r="17" spans="2:29" s="140" customFormat="1" ht="21" customHeight="1" x14ac:dyDescent="0.25">
      <c r="B17" s="1528" t="s">
        <v>23</v>
      </c>
      <c r="D17" s="141" t="s">
        <v>31</v>
      </c>
      <c r="E17" s="142">
        <f>'36perfresol'!E17</f>
        <v>727</v>
      </c>
      <c r="F17" s="141"/>
      <c r="G17" s="142">
        <f>'36perfresol'!H17</f>
        <v>22328</v>
      </c>
      <c r="H17" s="141"/>
      <c r="I17" s="142">
        <f>'36perfresol'!K17</f>
        <v>9668</v>
      </c>
      <c r="J17" s="141"/>
      <c r="K17" s="142">
        <f>'36perfresol'!N17</f>
        <v>11089</v>
      </c>
      <c r="L17" s="141"/>
      <c r="M17" s="142">
        <f>'36perfresol'!Q17</f>
        <v>9731</v>
      </c>
      <c r="N17" s="141"/>
      <c r="O17" s="142">
        <f>'36perfresol'!T17</f>
        <v>12999</v>
      </c>
      <c r="P17" s="141"/>
      <c r="Q17" s="142">
        <f>'36perfresol'!W17</f>
        <v>29926</v>
      </c>
      <c r="R17" s="141"/>
      <c r="S17" s="142">
        <f>'36perfresol'!Z17</f>
        <v>60495</v>
      </c>
      <c r="T17" s="143"/>
      <c r="V17" s="144">
        <f>E17/E$21</f>
        <v>0.24502864846646444</v>
      </c>
      <c r="W17" s="144">
        <f>G17/G$21</f>
        <v>0.24866634740675569</v>
      </c>
      <c r="X17" s="144">
        <f>I17/I$21</f>
        <v>0.22782543123762844</v>
      </c>
      <c r="Y17" s="144">
        <f>K17/K$21</f>
        <v>0.23529536581225599</v>
      </c>
      <c r="Z17" s="144">
        <f>M17/M$21</f>
        <v>0.19918125063964795</v>
      </c>
      <c r="AA17" s="144">
        <f>O17/O$21</f>
        <v>0.17434047290138277</v>
      </c>
      <c r="AB17" s="144">
        <f>Q17/Q$21</f>
        <v>0.18701879812018798</v>
      </c>
      <c r="AC17" s="144">
        <f>S17/S$21</f>
        <v>0.20641403594971952</v>
      </c>
    </row>
    <row r="18" spans="2:29" s="140" customFormat="1" ht="21" customHeight="1" x14ac:dyDescent="0.25">
      <c r="B18" s="1528"/>
      <c r="D18" s="141" t="s">
        <v>49</v>
      </c>
      <c r="E18" s="142">
        <f>'36perfresol'!E18</f>
        <v>1072</v>
      </c>
      <c r="F18" s="141"/>
      <c r="G18" s="142">
        <f>'36perfresol'!H18</f>
        <v>30859</v>
      </c>
      <c r="H18" s="141"/>
      <c r="I18" s="142">
        <f>'36perfresol'!K18</f>
        <v>12614</v>
      </c>
      <c r="J18" s="141"/>
      <c r="K18" s="142">
        <f>'36perfresol'!N18</f>
        <v>15411</v>
      </c>
      <c r="L18" s="141"/>
      <c r="M18" s="142">
        <f>'36perfresol'!Q18</f>
        <v>15766</v>
      </c>
      <c r="N18" s="141"/>
      <c r="O18" s="142">
        <f>'36perfresol'!T18</f>
        <v>23287</v>
      </c>
      <c r="P18" s="141"/>
      <c r="Q18" s="142">
        <f>'36perfresol'!W18</f>
        <v>46858</v>
      </c>
      <c r="R18" s="141"/>
      <c r="S18" s="142">
        <f>'36perfresol'!Z18</f>
        <v>84175</v>
      </c>
      <c r="T18" s="143"/>
      <c r="V18" s="144">
        <f>E18/E$21</f>
        <v>0.36130771823390628</v>
      </c>
      <c r="W18" s="144">
        <f>G18/G$21</f>
        <v>0.34367586951921686</v>
      </c>
      <c r="X18" s="144">
        <f>I18/I$21</f>
        <v>0.29724761994532944</v>
      </c>
      <c r="Y18" s="144">
        <f>K18/K$21</f>
        <v>0.32700305550840264</v>
      </c>
      <c r="Z18" s="144">
        <f>M18/M$21</f>
        <v>0.32271006038276534</v>
      </c>
      <c r="AA18" s="144">
        <f>O18/O$21</f>
        <v>0.31232145491610896</v>
      </c>
      <c r="AB18" s="144">
        <f>Q18/Q$21</f>
        <v>0.29283321667833218</v>
      </c>
      <c r="AC18" s="144">
        <f>S18/S$21</f>
        <v>0.28721219069456388</v>
      </c>
    </row>
    <row r="19" spans="2:29" s="140" customFormat="1" ht="21" customHeight="1" x14ac:dyDescent="0.25">
      <c r="B19" s="1528"/>
      <c r="D19" s="141" t="s">
        <v>50</v>
      </c>
      <c r="E19" s="142">
        <f>'36perfresol'!E19</f>
        <v>419</v>
      </c>
      <c r="F19" s="141"/>
      <c r="G19" s="142">
        <f>'36perfresol'!H19</f>
        <v>21306</v>
      </c>
      <c r="H19" s="141"/>
      <c r="I19" s="142">
        <f>'36perfresol'!K19</f>
        <v>12503</v>
      </c>
      <c r="J19" s="141"/>
      <c r="K19" s="142">
        <f>'36perfresol'!N19</f>
        <v>13994</v>
      </c>
      <c r="L19" s="141"/>
      <c r="M19" s="142">
        <f>'36perfresol'!Q19</f>
        <v>15484</v>
      </c>
      <c r="N19" s="141"/>
      <c r="O19" s="142">
        <f>'36perfresol'!T19</f>
        <v>23641</v>
      </c>
      <c r="P19" s="141"/>
      <c r="Q19" s="142">
        <f>'36perfresol'!W19</f>
        <v>46555</v>
      </c>
      <c r="R19" s="141"/>
      <c r="S19" s="142">
        <f>'36perfresol'!Z19</f>
        <v>85154</v>
      </c>
      <c r="T19" s="143"/>
      <c r="V19" s="144">
        <f>E19/E$21</f>
        <v>0.14122008763060331</v>
      </c>
      <c r="W19" s="144">
        <f>G19/G$21</f>
        <v>0.23728436034791905</v>
      </c>
      <c r="X19" s="144">
        <f>I19/I$21</f>
        <v>0.29463191629748325</v>
      </c>
      <c r="Y19" s="144">
        <f>K19/K$21</f>
        <v>0.29693600407401122</v>
      </c>
      <c r="Z19" s="144">
        <f>M19/M$21</f>
        <v>0.3169378773922833</v>
      </c>
      <c r="AA19" s="144">
        <f>O19/O$21</f>
        <v>0.31706924531591585</v>
      </c>
      <c r="AB19" s="144">
        <f>Q19/Q$21</f>
        <v>0.29093965603439659</v>
      </c>
      <c r="AC19" s="144">
        <f>S19/S$21</f>
        <v>0.29055262116311126</v>
      </c>
    </row>
    <row r="20" spans="2:29" s="140" customFormat="1" ht="21" customHeight="1" x14ac:dyDescent="0.25">
      <c r="B20" s="1528"/>
      <c r="D20" s="141" t="s">
        <v>113</v>
      </c>
      <c r="E20" s="142">
        <f>'36perfresol'!E20</f>
        <v>749</v>
      </c>
      <c r="F20" s="141"/>
      <c r="G20" s="142">
        <f>'36perfresol'!H20</f>
        <v>15298</v>
      </c>
      <c r="H20" s="141"/>
      <c r="I20" s="142">
        <f>'36perfresol'!K20</f>
        <v>7651</v>
      </c>
      <c r="J20" s="141"/>
      <c r="K20" s="142">
        <f>'36perfresol'!N20</f>
        <v>6634</v>
      </c>
      <c r="L20" s="141"/>
      <c r="M20" s="142">
        <f>'36perfresol'!Q20</f>
        <v>7874</v>
      </c>
      <c r="N20" s="141"/>
      <c r="O20" s="142">
        <f>'36perfresol'!T20</f>
        <v>14634</v>
      </c>
      <c r="P20" s="141"/>
      <c r="Q20" s="142">
        <f>'36perfresol'!W20</f>
        <v>36677</v>
      </c>
      <c r="R20" s="141"/>
      <c r="S20" s="142">
        <f>'36perfresol'!Z20</f>
        <v>63252</v>
      </c>
      <c r="T20" s="143"/>
      <c r="V20" s="144">
        <f>E20/E$21</f>
        <v>0.25244354566902594</v>
      </c>
      <c r="W20" s="144">
        <f>G20/G$21</f>
        <v>0.17037342272610842</v>
      </c>
      <c r="X20" s="144">
        <f>I20/I$21</f>
        <v>0.18029503251955886</v>
      </c>
      <c r="Y20" s="144">
        <f>K20/K$21</f>
        <v>0.14076557460533015</v>
      </c>
      <c r="Z20" s="144">
        <f>M20/M$21</f>
        <v>0.16117081158530344</v>
      </c>
      <c r="AA20" s="144">
        <f>O20/O$21</f>
        <v>0.19626882686659244</v>
      </c>
      <c r="AB20" s="144">
        <f>Q20/Q$21</f>
        <v>0.22920832916708328</v>
      </c>
      <c r="AC20" s="144">
        <f>S20/S$21</f>
        <v>0.21582115219260534</v>
      </c>
    </row>
    <row r="21" spans="2:29" s="140" customFormat="1" ht="21" customHeight="1" x14ac:dyDescent="0.25">
      <c r="B21" s="1528"/>
      <c r="D21" s="145" t="s">
        <v>68</v>
      </c>
      <c r="E21" s="142">
        <f>SUM(E17:E20)</f>
        <v>2967</v>
      </c>
      <c r="F21" s="141"/>
      <c r="G21" s="142">
        <f>SUM(G17:G20)</f>
        <v>89791</v>
      </c>
      <c r="H21" s="141"/>
      <c r="I21" s="142">
        <f>SUM(I17:I20)</f>
        <v>42436</v>
      </c>
      <c r="J21" s="141"/>
      <c r="K21" s="142">
        <f>SUM(K17:K20)</f>
        <v>47128</v>
      </c>
      <c r="L21" s="141"/>
      <c r="M21" s="142">
        <f>SUM(M17:M20)</f>
        <v>48855</v>
      </c>
      <c r="N21" s="141"/>
      <c r="O21" s="142">
        <f>SUM(O17:O20)</f>
        <v>74561</v>
      </c>
      <c r="P21" s="141"/>
      <c r="Q21" s="142">
        <f>SUM(Q17:Q20)</f>
        <v>160016</v>
      </c>
      <c r="R21" s="141"/>
      <c r="S21" s="142">
        <f>SUM(S17:S20)</f>
        <v>293076</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29" t="s">
        <v>0</v>
      </c>
      <c r="C23" s="1529"/>
      <c r="D23" s="1529"/>
      <c r="E23" s="147">
        <f>E16+E21</f>
        <v>5331</v>
      </c>
      <c r="F23" s="143"/>
      <c r="G23" s="147">
        <f>G16+G21</f>
        <v>132870</v>
      </c>
      <c r="H23" s="143"/>
      <c r="I23" s="147">
        <f>I16+I21</f>
        <v>68821</v>
      </c>
      <c r="J23" s="143"/>
      <c r="K23" s="147">
        <f>K16+K21</f>
        <v>83228</v>
      </c>
      <c r="L23" s="143"/>
      <c r="M23" s="147">
        <f>M16+M21</f>
        <v>92524</v>
      </c>
      <c r="N23" s="143"/>
      <c r="O23" s="147">
        <f>O16+O21</f>
        <v>148776</v>
      </c>
      <c r="P23" s="143"/>
      <c r="Q23" s="147">
        <f>Q16+Q21</f>
        <v>427651</v>
      </c>
      <c r="R23" s="143"/>
      <c r="S23" s="147">
        <f>S16+S21</f>
        <v>1066884</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30"/>
      <c r="D37" s="1530"/>
      <c r="E37" s="1530"/>
      <c r="F37" s="1530"/>
      <c r="G37" s="1530"/>
      <c r="H37" s="1530"/>
      <c r="I37" s="1530"/>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31"/>
      <c r="C46" s="1532"/>
      <c r="D46" s="1532"/>
      <c r="E46" s="1532"/>
      <c r="F46" s="1532"/>
      <c r="G46" s="1532"/>
      <c r="H46" s="1532"/>
      <c r="I46" s="1532"/>
      <c r="J46" s="1532"/>
      <c r="K46" s="1532"/>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horizontalDpi="300" verticalDpi="300"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33"/>
      <c r="C3" s="1533"/>
      <c r="D3" s="1533"/>
      <c r="E3" s="1533"/>
      <c r="F3" s="1533"/>
      <c r="G3" s="1533"/>
      <c r="H3" s="1533"/>
      <c r="I3" s="1533"/>
      <c r="J3" s="12"/>
      <c r="Q3" s="16"/>
    </row>
    <row r="4" spans="2:30" s="4" customFormat="1" ht="2.25" customHeight="1" x14ac:dyDescent="0.25">
      <c r="B4" s="1534"/>
      <c r="C4" s="1534"/>
      <c r="D4" s="1534"/>
      <c r="E4" s="1534"/>
      <c r="F4" s="1534"/>
      <c r="G4" s="1534"/>
      <c r="H4" s="1534"/>
      <c r="I4" s="1534"/>
      <c r="J4" s="1534"/>
      <c r="K4" s="1534"/>
      <c r="L4" s="1534"/>
      <c r="M4" s="1534"/>
      <c r="N4" s="1534"/>
      <c r="O4" s="1534"/>
      <c r="P4" s="1534"/>
      <c r="Q4" s="1534"/>
      <c r="R4" s="1534"/>
      <c r="S4" s="1534"/>
      <c r="T4" s="1534"/>
    </row>
    <row r="5" spans="2:30" s="738" customFormat="1" ht="16.5" customHeight="1" x14ac:dyDescent="0.25">
      <c r="B5" s="1483" t="s">
        <v>412</v>
      </c>
      <c r="C5" s="1483"/>
      <c r="D5" s="1483"/>
      <c r="E5" s="1483"/>
      <c r="F5" s="1483"/>
      <c r="G5" s="1483"/>
      <c r="H5" s="1483"/>
      <c r="I5" s="1483"/>
      <c r="J5" s="1483"/>
      <c r="K5" s="1483"/>
      <c r="L5" s="1483"/>
      <c r="M5" s="1483"/>
      <c r="N5" s="1483"/>
      <c r="O5" s="1483"/>
      <c r="P5" s="1483"/>
      <c r="Q5" s="1483"/>
      <c r="R5" s="1483"/>
      <c r="S5" s="1483"/>
      <c r="T5" s="1483"/>
      <c r="U5" s="1483"/>
      <c r="V5" s="1483"/>
      <c r="W5" s="1483"/>
      <c r="X5" s="1483"/>
      <c r="Y5" s="1483"/>
      <c r="Z5" s="1483"/>
      <c r="AA5" s="1483"/>
      <c r="AB5" s="1483"/>
      <c r="AC5" s="712"/>
    </row>
    <row r="6" spans="2:30" s="738" customFormat="1" ht="14.25" customHeight="1" x14ac:dyDescent="0.25">
      <c r="B6" s="1420" t="str">
        <f>porsaad!$B$6</f>
        <v>Situación a 30 de noviembre de 2024</v>
      </c>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row>
    <row r="7" spans="2:30" s="133" customFormat="1" ht="5.25" customHeight="1" x14ac:dyDescent="0.25"/>
    <row r="8" spans="2:30" s="134" customFormat="1" ht="21.75" customHeight="1" x14ac:dyDescent="0.25">
      <c r="B8" s="1529" t="s">
        <v>27</v>
      </c>
      <c r="D8" s="1529" t="s">
        <v>112</v>
      </c>
      <c r="E8" s="1529" t="s">
        <v>26</v>
      </c>
      <c r="F8" s="1529"/>
      <c r="G8" s="1529"/>
      <c r="H8" s="1529"/>
      <c r="I8" s="1529"/>
      <c r="J8" s="1529"/>
      <c r="K8" s="1529"/>
      <c r="L8" s="1529"/>
      <c r="M8" s="1529"/>
      <c r="N8" s="1529"/>
      <c r="O8" s="1529"/>
      <c r="P8" s="1529"/>
      <c r="Q8" s="1529"/>
      <c r="R8" s="1529"/>
      <c r="S8" s="1529"/>
    </row>
    <row r="9" spans="2:30" s="134" customFormat="1" ht="21.75" customHeight="1" x14ac:dyDescent="0.25">
      <c r="B9" s="1529"/>
      <c r="D9" s="1529"/>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29"/>
      <c r="D10" s="1529"/>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28" t="s">
        <v>24</v>
      </c>
      <c r="D12" s="141" t="s">
        <v>31</v>
      </c>
      <c r="E12" s="142">
        <f>'36perfresol'!E12</f>
        <v>588</v>
      </c>
      <c r="F12" s="141"/>
      <c r="G12" s="142">
        <f>'36perfresol'!H12</f>
        <v>10485</v>
      </c>
      <c r="H12" s="141"/>
      <c r="I12" s="142">
        <f>'36perfresol'!K12</f>
        <v>6205</v>
      </c>
      <c r="J12" s="141"/>
      <c r="K12" s="142">
        <f>'36perfresol'!N12</f>
        <v>8971</v>
      </c>
      <c r="L12" s="141"/>
      <c r="M12" s="142">
        <f>'36perfresol'!Q12</f>
        <v>8596</v>
      </c>
      <c r="N12" s="141"/>
      <c r="O12" s="142">
        <f>'36perfresol'!T12</f>
        <v>11824</v>
      </c>
      <c r="P12" s="141"/>
      <c r="Q12" s="142">
        <f>'36perfresol'!W12</f>
        <v>39852</v>
      </c>
      <c r="R12" s="141"/>
      <c r="S12" s="142">
        <f>'36perfresol'!Z12</f>
        <v>188443</v>
      </c>
      <c r="T12" s="143"/>
      <c r="V12" s="144">
        <f>E12/E$16</f>
        <v>0.33542498573873358</v>
      </c>
      <c r="W12" s="144">
        <f>G12/G$16</f>
        <v>0.32548970912364572</v>
      </c>
      <c r="X12" s="144">
        <f>I12/I$16</f>
        <v>0.28812221396731053</v>
      </c>
      <c r="Y12" s="144">
        <f>K12/K$16</f>
        <v>0.29275854191821948</v>
      </c>
      <c r="Z12" s="144">
        <f>M12/M$16</f>
        <v>0.24411438957203305</v>
      </c>
      <c r="AA12" s="144">
        <f>O12/O$16</f>
        <v>0.20660492748558448</v>
      </c>
      <c r="AB12" s="144">
        <f>Q12/Q$16</f>
        <v>0.20371837667349954</v>
      </c>
      <c r="AC12" s="144">
        <f>S12/S$16</f>
        <v>0.29062814717481056</v>
      </c>
      <c r="AD12" s="144"/>
    </row>
    <row r="13" spans="2:30" s="140" customFormat="1" ht="21" customHeight="1" x14ac:dyDescent="0.25">
      <c r="B13" s="1528"/>
      <c r="D13" s="141" t="s">
        <v>49</v>
      </c>
      <c r="E13" s="142">
        <f>'36perfresol'!E13</f>
        <v>781</v>
      </c>
      <c r="F13" s="141"/>
      <c r="G13" s="142">
        <f>'36perfresol'!H13</f>
        <v>12446</v>
      </c>
      <c r="H13" s="141"/>
      <c r="I13" s="142">
        <f>'36perfresol'!K13</f>
        <v>7989</v>
      </c>
      <c r="J13" s="141"/>
      <c r="K13" s="142">
        <f>'36perfresol'!N13</f>
        <v>11702</v>
      </c>
      <c r="L13" s="141"/>
      <c r="M13" s="142">
        <f>'36perfresol'!Q13</f>
        <v>13141</v>
      </c>
      <c r="N13" s="141"/>
      <c r="O13" s="142">
        <f>'36perfresol'!T13</f>
        <v>21407</v>
      </c>
      <c r="P13" s="141"/>
      <c r="Q13" s="142">
        <f>'36perfresol'!W13</f>
        <v>68980</v>
      </c>
      <c r="R13" s="141"/>
      <c r="S13" s="142">
        <f>'36perfresol'!Z13</f>
        <v>243829</v>
      </c>
      <c r="T13" s="143"/>
      <c r="V13" s="144">
        <f>E13/E$16</f>
        <v>0.44552196235025671</v>
      </c>
      <c r="W13" s="144">
        <f>G13/G$16</f>
        <v>0.38636575295688075</v>
      </c>
      <c r="X13" s="144">
        <f>I13/I$16</f>
        <v>0.37096025260029719</v>
      </c>
      <c r="Y13" s="144">
        <f>K13/K$16</f>
        <v>0.38188166954932612</v>
      </c>
      <c r="Z13" s="144">
        <f>M13/M$16</f>
        <v>0.37318603924686905</v>
      </c>
      <c r="AA13" s="144">
        <f>O13/O$16</f>
        <v>0.37405207059234669</v>
      </c>
      <c r="AB13" s="144">
        <f>Q13/Q$16</f>
        <v>0.35261702356062424</v>
      </c>
      <c r="AC13" s="144">
        <f>S13/S$16</f>
        <v>0.37604777305332054</v>
      </c>
      <c r="AD13" s="144"/>
    </row>
    <row r="14" spans="2:30" s="140" customFormat="1" ht="21" customHeight="1" x14ac:dyDescent="0.25">
      <c r="B14" s="1528"/>
      <c r="D14" s="141" t="s">
        <v>50</v>
      </c>
      <c r="E14" s="142">
        <f>'36perfresol'!E14</f>
        <v>384</v>
      </c>
      <c r="F14" s="141"/>
      <c r="G14" s="142">
        <f>'36perfresol'!H14</f>
        <v>9282</v>
      </c>
      <c r="H14" s="141"/>
      <c r="I14" s="142">
        <f>'36perfresol'!K14</f>
        <v>7342</v>
      </c>
      <c r="J14" s="141"/>
      <c r="K14" s="142">
        <f>'36perfresol'!N14</f>
        <v>9970</v>
      </c>
      <c r="L14" s="141"/>
      <c r="M14" s="142">
        <f>'36perfresol'!Q14</f>
        <v>13476</v>
      </c>
      <c r="N14" s="141"/>
      <c r="O14" s="142">
        <f>'36perfresol'!T14</f>
        <v>23999</v>
      </c>
      <c r="P14" s="141"/>
      <c r="Q14" s="142">
        <f>'36perfresol'!W14</f>
        <v>86791</v>
      </c>
      <c r="R14" s="141"/>
      <c r="S14" s="142">
        <f>'36perfresol'!Z14</f>
        <v>216127</v>
      </c>
      <c r="T14" s="143"/>
      <c r="V14" s="144">
        <f>E14/E$16</f>
        <v>0.21905305191100971</v>
      </c>
      <c r="W14" s="144">
        <f>G14/G$16</f>
        <v>0.28814453791947353</v>
      </c>
      <c r="X14" s="144">
        <f>I14/I$16</f>
        <v>0.34091753343239228</v>
      </c>
      <c r="Y14" s="144">
        <f>K14/K$16</f>
        <v>0.3253597885324544</v>
      </c>
      <c r="Z14" s="144">
        <f>M14/M$16</f>
        <v>0.38269957118109788</v>
      </c>
      <c r="AA14" s="144">
        <f>O14/O$16</f>
        <v>0.41934300192206886</v>
      </c>
      <c r="AB14" s="144">
        <f>Q14/Q$16</f>
        <v>0.44366459976587619</v>
      </c>
      <c r="AC14" s="144">
        <f>S14/S$16</f>
        <v>0.33332407977186884</v>
      </c>
      <c r="AD14" s="144"/>
    </row>
    <row r="15" spans="2:30" s="140" customFormat="1" ht="21" customHeight="1" x14ac:dyDescent="0.25">
      <c r="B15" s="1528"/>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28"/>
      <c r="D16" s="145" t="s">
        <v>68</v>
      </c>
      <c r="E16" s="142">
        <f>SUM(E12:E15)</f>
        <v>1753</v>
      </c>
      <c r="F16" s="141"/>
      <c r="G16" s="142">
        <f>SUM(G12:G15)</f>
        <v>32213</v>
      </c>
      <c r="H16" s="141"/>
      <c r="I16" s="142">
        <f>SUM(I12:I15)</f>
        <v>21536</v>
      </c>
      <c r="J16" s="141"/>
      <c r="K16" s="142">
        <f>SUM(K12:K15)</f>
        <v>30643</v>
      </c>
      <c r="L16" s="141"/>
      <c r="M16" s="142">
        <f>SUM(M12:M15)</f>
        <v>35213</v>
      </c>
      <c r="N16" s="141"/>
      <c r="O16" s="142">
        <f>SUM(O12:O15)</f>
        <v>57230</v>
      </c>
      <c r="P16" s="141"/>
      <c r="Q16" s="142">
        <f>SUM(Q12:Q15)</f>
        <v>195623</v>
      </c>
      <c r="R16" s="141"/>
      <c r="S16" s="142">
        <f>SUM(S12:S15)</f>
        <v>648399</v>
      </c>
      <c r="T16" s="143"/>
      <c r="V16" s="144"/>
    </row>
    <row r="17" spans="2:29" s="140" customFormat="1" ht="21" customHeight="1" x14ac:dyDescent="0.25">
      <c r="B17" s="1528" t="s">
        <v>23</v>
      </c>
      <c r="D17" s="141" t="s">
        <v>31</v>
      </c>
      <c r="E17" s="142">
        <f>'36perfresol'!E17</f>
        <v>727</v>
      </c>
      <c r="F17" s="141"/>
      <c r="G17" s="142">
        <f>'36perfresol'!H17</f>
        <v>22328</v>
      </c>
      <c r="H17" s="141"/>
      <c r="I17" s="142">
        <f>'36perfresol'!K17</f>
        <v>9668</v>
      </c>
      <c r="J17" s="141"/>
      <c r="K17" s="142">
        <f>'36perfresol'!N17</f>
        <v>11089</v>
      </c>
      <c r="L17" s="141"/>
      <c r="M17" s="142">
        <f>'36perfresol'!Q17</f>
        <v>9731</v>
      </c>
      <c r="N17" s="141"/>
      <c r="O17" s="142">
        <f>'36perfresol'!T17</f>
        <v>12999</v>
      </c>
      <c r="P17" s="141"/>
      <c r="Q17" s="142">
        <f>'36perfresol'!W17</f>
        <v>29926</v>
      </c>
      <c r="R17" s="141"/>
      <c r="S17" s="142">
        <f>'36perfresol'!Z17</f>
        <v>60495</v>
      </c>
      <c r="T17" s="143"/>
      <c r="V17" s="144">
        <f>E17/E$21</f>
        <v>0.32777276825969343</v>
      </c>
      <c r="W17" s="144">
        <f>G17/G$21</f>
        <v>0.29973286080571326</v>
      </c>
      <c r="X17" s="144">
        <f>I17/I$21</f>
        <v>0.27793589190743134</v>
      </c>
      <c r="Y17" s="144">
        <f>K17/K$21</f>
        <v>0.27384303847483576</v>
      </c>
      <c r="Z17" s="144">
        <f>M17/M$21</f>
        <v>0.23745150191552183</v>
      </c>
      <c r="AA17" s="144">
        <f>O17/O$21</f>
        <v>0.21691391192617684</v>
      </c>
      <c r="AB17" s="144">
        <f>Q17/Q$21</f>
        <v>0.24263209528210866</v>
      </c>
      <c r="AC17" s="144">
        <f>S17/S$21</f>
        <v>0.26322316207184626</v>
      </c>
    </row>
    <row r="18" spans="2:29" s="140" customFormat="1" ht="21" customHeight="1" x14ac:dyDescent="0.25">
      <c r="B18" s="1528"/>
      <c r="D18" s="141" t="s">
        <v>49</v>
      </c>
      <c r="E18" s="142">
        <f>'36perfresol'!E18</f>
        <v>1072</v>
      </c>
      <c r="F18" s="141"/>
      <c r="G18" s="142">
        <f>'36perfresol'!H18</f>
        <v>30859</v>
      </c>
      <c r="H18" s="141"/>
      <c r="I18" s="142">
        <f>'36perfresol'!K18</f>
        <v>12614</v>
      </c>
      <c r="J18" s="141"/>
      <c r="K18" s="142">
        <f>'36perfresol'!N18</f>
        <v>15411</v>
      </c>
      <c r="L18" s="141"/>
      <c r="M18" s="142">
        <f>'36perfresol'!Q18</f>
        <v>15766</v>
      </c>
      <c r="N18" s="141"/>
      <c r="O18" s="142">
        <f>'36perfresol'!T18</f>
        <v>23287</v>
      </c>
      <c r="P18" s="141"/>
      <c r="Q18" s="142">
        <f>'36perfresol'!W18</f>
        <v>46858</v>
      </c>
      <c r="R18" s="141"/>
      <c r="S18" s="142">
        <f>'36perfresol'!Z18</f>
        <v>84175</v>
      </c>
      <c r="T18" s="143"/>
      <c r="V18" s="144">
        <f>E18/E$21</f>
        <v>0.48331830477908028</v>
      </c>
      <c r="W18" s="144">
        <f>G18/G$21</f>
        <v>0.41425368826601155</v>
      </c>
      <c r="X18" s="144">
        <f>I18/I$21</f>
        <v>0.36262756935460688</v>
      </c>
      <c r="Y18" s="144">
        <f>K18/K$21</f>
        <v>0.38057489998518301</v>
      </c>
      <c r="Z18" s="144">
        <f>M18/M$21</f>
        <v>0.38471486786559628</v>
      </c>
      <c r="AA18" s="144">
        <f>O18/O$21</f>
        <v>0.388589450498106</v>
      </c>
      <c r="AB18" s="144">
        <f>Q18/Q$21</f>
        <v>0.37991227430091051</v>
      </c>
      <c r="AC18" s="144">
        <f>S18/S$21</f>
        <v>0.36625852826510719</v>
      </c>
    </row>
    <row r="19" spans="2:29" s="140" customFormat="1" ht="21" customHeight="1" x14ac:dyDescent="0.25">
      <c r="B19" s="1528"/>
      <c r="D19" s="141" t="s">
        <v>50</v>
      </c>
      <c r="E19" s="142">
        <f>'36perfresol'!E19</f>
        <v>419</v>
      </c>
      <c r="F19" s="141"/>
      <c r="G19" s="142">
        <f>'36perfresol'!H19</f>
        <v>21306</v>
      </c>
      <c r="H19" s="141"/>
      <c r="I19" s="142">
        <f>'36perfresol'!K19</f>
        <v>12503</v>
      </c>
      <c r="J19" s="141"/>
      <c r="K19" s="142">
        <f>'36perfresol'!N19</f>
        <v>13994</v>
      </c>
      <c r="L19" s="141"/>
      <c r="M19" s="142">
        <f>'36perfresol'!Q19</f>
        <v>15484</v>
      </c>
      <c r="N19" s="141"/>
      <c r="O19" s="142">
        <f>'36perfresol'!T19</f>
        <v>23641</v>
      </c>
      <c r="P19" s="141"/>
      <c r="Q19" s="142">
        <f>'36perfresol'!W19</f>
        <v>46555</v>
      </c>
      <c r="R19" s="141"/>
      <c r="S19" s="142">
        <f>'36perfresol'!Z19</f>
        <v>85154</v>
      </c>
      <c r="T19" s="143"/>
      <c r="V19" s="144">
        <f>E19/E$21</f>
        <v>0.18890892696122633</v>
      </c>
      <c r="W19" s="144">
        <f>G19/G$21</f>
        <v>0.28601345092827513</v>
      </c>
      <c r="X19" s="144">
        <f>I19/I$21</f>
        <v>0.35943653873796177</v>
      </c>
      <c r="Y19" s="144">
        <f>K19/K$21</f>
        <v>0.34558206153998122</v>
      </c>
      <c r="Z19" s="144">
        <f>M19/M$21</f>
        <v>0.37783363021888194</v>
      </c>
      <c r="AA19" s="144">
        <f>O19/O$21</f>
        <v>0.39449663757571712</v>
      </c>
      <c r="AB19" s="144">
        <f>Q19/Q$21</f>
        <v>0.37745563041698083</v>
      </c>
      <c r="AC19" s="144">
        <f>S19/S$21</f>
        <v>0.3705183096630465</v>
      </c>
    </row>
    <row r="20" spans="2:29" s="140" customFormat="1" ht="21" customHeight="1" x14ac:dyDescent="0.25">
      <c r="B20" s="1528"/>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28"/>
      <c r="D21" s="145" t="s">
        <v>68</v>
      </c>
      <c r="E21" s="142">
        <f>SUM(E17:E20)</f>
        <v>2218</v>
      </c>
      <c r="F21" s="141"/>
      <c r="G21" s="142">
        <f>SUM(G17:G20)</f>
        <v>74493</v>
      </c>
      <c r="H21" s="141"/>
      <c r="I21" s="142">
        <f>SUM(I17:I20)</f>
        <v>34785</v>
      </c>
      <c r="J21" s="141"/>
      <c r="K21" s="142">
        <f>SUM(K17:K20)</f>
        <v>40494</v>
      </c>
      <c r="L21" s="141"/>
      <c r="M21" s="142">
        <f>SUM(M17:M20)</f>
        <v>40981</v>
      </c>
      <c r="N21" s="141"/>
      <c r="O21" s="142">
        <f>SUM(O17:O20)</f>
        <v>59927</v>
      </c>
      <c r="P21" s="141"/>
      <c r="Q21" s="142">
        <f>SUM(Q17:Q20)</f>
        <v>123339</v>
      </c>
      <c r="R21" s="141"/>
      <c r="S21" s="142">
        <f>SUM(S17:S20)</f>
        <v>229824</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29" t="s">
        <v>0</v>
      </c>
      <c r="C23" s="1529"/>
      <c r="D23" s="1529"/>
      <c r="E23" s="147">
        <f>E16+E21</f>
        <v>3971</v>
      </c>
      <c r="F23" s="143"/>
      <c r="G23" s="147">
        <f>G16+G21</f>
        <v>106706</v>
      </c>
      <c r="H23" s="143"/>
      <c r="I23" s="147">
        <f>I16+I21</f>
        <v>56321</v>
      </c>
      <c r="J23" s="143"/>
      <c r="K23" s="147">
        <f>K16+K21</f>
        <v>71137</v>
      </c>
      <c r="L23" s="143"/>
      <c r="M23" s="147">
        <f>M16+M21</f>
        <v>76194</v>
      </c>
      <c r="N23" s="143"/>
      <c r="O23" s="147">
        <f>O16+O21</f>
        <v>117157</v>
      </c>
      <c r="P23" s="143"/>
      <c r="Q23" s="147">
        <f>Q16+Q21</f>
        <v>318962</v>
      </c>
      <c r="R23" s="143"/>
      <c r="S23" s="147">
        <f>S16+S21</f>
        <v>878223</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30"/>
      <c r="D37" s="1530"/>
      <c r="E37" s="1530"/>
      <c r="F37" s="1530"/>
      <c r="G37" s="1530"/>
      <c r="H37" s="1530"/>
      <c r="I37" s="1530"/>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31"/>
      <c r="C46" s="1532"/>
      <c r="D46" s="1532"/>
      <c r="E46" s="1532"/>
      <c r="F46" s="1532"/>
      <c r="G46" s="1532"/>
      <c r="H46" s="1532"/>
      <c r="I46" s="1532"/>
      <c r="J46" s="1532"/>
      <c r="K46" s="1532"/>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horizontalDpi="300" verticalDpi="300"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83" t="s">
        <v>413</v>
      </c>
      <c r="C3" s="1483"/>
      <c r="D3" s="1483"/>
      <c r="E3" s="1483"/>
      <c r="F3" s="1483"/>
      <c r="G3" s="1483"/>
      <c r="H3" s="1483"/>
      <c r="I3" s="1483"/>
      <c r="J3" s="1483"/>
      <c r="K3" s="1483"/>
      <c r="L3" s="1483"/>
      <c r="M3" s="1483"/>
      <c r="N3" s="1483"/>
      <c r="O3" s="1483"/>
      <c r="P3" s="1483"/>
      <c r="Q3" s="1483"/>
      <c r="R3" s="1483"/>
      <c r="S3" s="1483"/>
      <c r="T3" s="1483"/>
      <c r="U3" s="1483"/>
      <c r="V3" s="1483"/>
      <c r="W3" s="1483"/>
      <c r="X3" s="1483"/>
      <c r="Y3" s="821"/>
    </row>
    <row r="4" spans="2:30" s="621"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5"/>
      <c r="Y6" s="826"/>
    </row>
    <row r="7" spans="2:30" s="621" customFormat="1" ht="64.5" customHeight="1" x14ac:dyDescent="0.25">
      <c r="B7" s="1497" t="s">
        <v>12</v>
      </c>
      <c r="C7" s="625"/>
      <c r="D7" s="871" t="s">
        <v>245</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5" t="s">
        <v>481</v>
      </c>
      <c r="AD7" s="827"/>
    </row>
    <row r="8" spans="2:30" s="626" customFormat="1" ht="20.25" customHeight="1" x14ac:dyDescent="0.25">
      <c r="B8" s="1498"/>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291702</v>
      </c>
      <c r="E10" s="633"/>
      <c r="F10" s="675">
        <v>601</v>
      </c>
      <c r="G10" s="676">
        <v>0.13884204349613968</v>
      </c>
      <c r="H10" s="675">
        <v>138622</v>
      </c>
      <c r="I10" s="676">
        <v>32.024229207191141</v>
      </c>
      <c r="J10" s="675">
        <v>159122</v>
      </c>
      <c r="K10" s="676">
        <v>36.760105898823191</v>
      </c>
      <c r="L10" s="675">
        <v>14782</v>
      </c>
      <c r="M10" s="676">
        <v>3.4149136222295122</v>
      </c>
      <c r="N10" s="675">
        <v>28511</v>
      </c>
      <c r="O10" s="676">
        <v>6.5865648953717777</v>
      </c>
      <c r="P10" s="675">
        <v>5044</v>
      </c>
      <c r="Q10" s="676">
        <v>1.1652566845166865</v>
      </c>
      <c r="R10" s="675">
        <v>86172</v>
      </c>
      <c r="S10" s="676">
        <v>19.907315427869133</v>
      </c>
      <c r="T10" s="675">
        <v>12</v>
      </c>
      <c r="U10" s="676">
        <f t="shared" ref="U10:U27" si="0">T10*100/$V10</f>
        <v>2.7722205024187626E-3</v>
      </c>
      <c r="V10" s="831">
        <f>F10+H10+J10+L10+N10+P10+R10+T10</f>
        <v>432866</v>
      </c>
      <c r="W10" s="676">
        <f t="shared" ref="V10:W27" si="1">G10+I10+K10+M10+O10+Q10+S10+U10</f>
        <v>100.00000000000001</v>
      </c>
      <c r="X10" s="678"/>
      <c r="Y10" s="832">
        <f t="shared" ref="Y10:Y27" si="2">V10/D10</f>
        <v>1.4839322322095838</v>
      </c>
    </row>
    <row r="11" spans="2:30" s="633" customFormat="1" ht="18" customHeight="1" x14ac:dyDescent="0.25">
      <c r="B11" s="682" t="s">
        <v>7</v>
      </c>
      <c r="D11" s="833">
        <v>44856</v>
      </c>
      <c r="F11" s="683">
        <v>4501</v>
      </c>
      <c r="G11" s="684">
        <v>7.5671222743397051</v>
      </c>
      <c r="H11" s="683">
        <v>10548</v>
      </c>
      <c r="I11" s="684">
        <v>17.733393856861856</v>
      </c>
      <c r="J11" s="683">
        <v>5589</v>
      </c>
      <c r="K11" s="684">
        <v>9.3962778029959146</v>
      </c>
      <c r="L11" s="683">
        <v>1806</v>
      </c>
      <c r="M11" s="684">
        <v>3.0362636808392596</v>
      </c>
      <c r="N11" s="683">
        <v>4130</v>
      </c>
      <c r="O11" s="684">
        <v>6.9433936887409429</v>
      </c>
      <c r="P11" s="683">
        <v>9727</v>
      </c>
      <c r="Q11" s="684">
        <v>16.353121164741683</v>
      </c>
      <c r="R11" s="683">
        <v>23180</v>
      </c>
      <c r="S11" s="684">
        <v>38.970427531480638</v>
      </c>
      <c r="T11" s="683">
        <v>0</v>
      </c>
      <c r="U11" s="684">
        <f t="shared" si="0"/>
        <v>0</v>
      </c>
      <c r="V11" s="834">
        <f t="shared" si="1"/>
        <v>59481</v>
      </c>
      <c r="W11" s="684">
        <f t="shared" si="1"/>
        <v>100</v>
      </c>
      <c r="X11" s="678"/>
      <c r="Y11" s="835">
        <f t="shared" si="2"/>
        <v>1.3260433386837882</v>
      </c>
    </row>
    <row r="12" spans="2:30" s="633" customFormat="1" ht="22.5" customHeight="1" x14ac:dyDescent="0.25">
      <c r="B12" s="682" t="s">
        <v>37</v>
      </c>
      <c r="D12" s="833">
        <v>32810</v>
      </c>
      <c r="F12" s="685">
        <v>7667</v>
      </c>
      <c r="G12" s="684">
        <v>17.105820932152341</v>
      </c>
      <c r="H12" s="685">
        <v>6158</v>
      </c>
      <c r="I12" s="684">
        <v>13.739095513263871</v>
      </c>
      <c r="J12" s="685">
        <v>7666</v>
      </c>
      <c r="K12" s="684">
        <v>17.10358983512193</v>
      </c>
      <c r="L12" s="685">
        <v>2216</v>
      </c>
      <c r="M12" s="684">
        <v>4.9441110193882336</v>
      </c>
      <c r="N12" s="685">
        <v>3835</v>
      </c>
      <c r="O12" s="684">
        <v>8.5562571116217843</v>
      </c>
      <c r="P12" s="685">
        <v>5012</v>
      </c>
      <c r="Q12" s="684">
        <v>11.182258316414181</v>
      </c>
      <c r="R12" s="685">
        <v>12243</v>
      </c>
      <c r="S12" s="684">
        <v>27.315320943307825</v>
      </c>
      <c r="T12" s="685">
        <v>24</v>
      </c>
      <c r="U12" s="684">
        <f t="shared" si="0"/>
        <v>5.3546328729836459E-2</v>
      </c>
      <c r="V12" s="834">
        <f t="shared" si="1"/>
        <v>44821</v>
      </c>
      <c r="W12" s="684">
        <f t="shared" si="1"/>
        <v>100</v>
      </c>
      <c r="X12" s="678"/>
      <c r="Y12" s="835">
        <f t="shared" si="2"/>
        <v>1.3660774154221274</v>
      </c>
    </row>
    <row r="13" spans="2:30" s="633" customFormat="1" ht="18" customHeight="1" x14ac:dyDescent="0.25">
      <c r="B13" s="682" t="s">
        <v>38</v>
      </c>
      <c r="D13" s="833">
        <v>31849</v>
      </c>
      <c r="F13" s="683">
        <v>4277</v>
      </c>
      <c r="G13" s="684">
        <v>8.0823160361313739</v>
      </c>
      <c r="H13" s="683">
        <v>16553</v>
      </c>
      <c r="I13" s="684">
        <v>31.280471673154693</v>
      </c>
      <c r="J13" s="683">
        <v>2304</v>
      </c>
      <c r="K13" s="684">
        <v>4.3539060433122945</v>
      </c>
      <c r="L13" s="683">
        <v>1764</v>
      </c>
      <c r="M13" s="684">
        <v>3.3334593144109754</v>
      </c>
      <c r="N13" s="683">
        <v>3007</v>
      </c>
      <c r="O13" s="684">
        <v>5.6823765070486409</v>
      </c>
      <c r="P13" s="683">
        <v>816</v>
      </c>
      <c r="Q13" s="684">
        <v>1.542008390339771</v>
      </c>
      <c r="R13" s="683">
        <v>24197</v>
      </c>
      <c r="S13" s="684">
        <v>45.725462035602256</v>
      </c>
      <c r="T13" s="683">
        <v>0</v>
      </c>
      <c r="U13" s="684">
        <f t="shared" si="0"/>
        <v>0</v>
      </c>
      <c r="V13" s="834">
        <f t="shared" si="1"/>
        <v>52918</v>
      </c>
      <c r="W13" s="684">
        <f t="shared" si="1"/>
        <v>100</v>
      </c>
      <c r="X13" s="678"/>
      <c r="Y13" s="835">
        <f t="shared" si="2"/>
        <v>1.6615278344689002</v>
      </c>
    </row>
    <row r="14" spans="2:30" s="633" customFormat="1" ht="18" customHeight="1" x14ac:dyDescent="0.25">
      <c r="B14" s="682" t="s">
        <v>6</v>
      </c>
      <c r="D14" s="833">
        <v>44273</v>
      </c>
      <c r="F14" s="683">
        <v>4505</v>
      </c>
      <c r="G14" s="684">
        <v>7.6653451532218275</v>
      </c>
      <c r="H14" s="683">
        <v>3948</v>
      </c>
      <c r="I14" s="684">
        <v>6.7175988157424582</v>
      </c>
      <c r="J14" s="683">
        <v>2759</v>
      </c>
      <c r="K14" s="684">
        <v>4.694492181518096</v>
      </c>
      <c r="L14" s="683">
        <v>6574</v>
      </c>
      <c r="M14" s="684">
        <v>11.18578890949618</v>
      </c>
      <c r="N14" s="683">
        <v>5979</v>
      </c>
      <c r="O14" s="684">
        <v>10.173384832655561</v>
      </c>
      <c r="P14" s="683">
        <v>15091</v>
      </c>
      <c r="Q14" s="684">
        <v>25.677630123700464</v>
      </c>
      <c r="R14" s="683">
        <v>19915</v>
      </c>
      <c r="S14" s="684">
        <v>33.885759983665416</v>
      </c>
      <c r="T14" s="683">
        <v>0</v>
      </c>
      <c r="U14" s="684">
        <f t="shared" si="0"/>
        <v>0</v>
      </c>
      <c r="V14" s="834">
        <f t="shared" si="1"/>
        <v>58771</v>
      </c>
      <c r="W14" s="684">
        <f t="shared" si="1"/>
        <v>100</v>
      </c>
      <c r="X14" s="678"/>
      <c r="Y14" s="835">
        <f t="shared" si="2"/>
        <v>1.3274682086147314</v>
      </c>
    </row>
    <row r="15" spans="2:30" s="633" customFormat="1" ht="18" customHeight="1" x14ac:dyDescent="0.25">
      <c r="B15" s="682" t="s">
        <v>5</v>
      </c>
      <c r="D15" s="833">
        <v>18285</v>
      </c>
      <c r="F15" s="685">
        <v>6748</v>
      </c>
      <c r="G15" s="684">
        <v>23.393191430354296</v>
      </c>
      <c r="H15" s="685">
        <v>3917</v>
      </c>
      <c r="I15" s="684">
        <v>13.579005754697359</v>
      </c>
      <c r="J15" s="685">
        <v>1447</v>
      </c>
      <c r="K15" s="684">
        <v>5.016293420231575</v>
      </c>
      <c r="L15" s="685">
        <v>2292</v>
      </c>
      <c r="M15" s="684">
        <v>7.9456423767593432</v>
      </c>
      <c r="N15" s="685">
        <v>4680</v>
      </c>
      <c r="O15" s="684">
        <v>16.224086528461484</v>
      </c>
      <c r="P15" s="685">
        <v>311</v>
      </c>
      <c r="Q15" s="684">
        <v>1.0781390834084448</v>
      </c>
      <c r="R15" s="685">
        <v>9451</v>
      </c>
      <c r="S15" s="684">
        <v>32.763641406087501</v>
      </c>
      <c r="T15" s="685">
        <v>0</v>
      </c>
      <c r="U15" s="684">
        <f t="shared" si="0"/>
        <v>0</v>
      </c>
      <c r="V15" s="834">
        <f t="shared" si="1"/>
        <v>28846</v>
      </c>
      <c r="W15" s="684">
        <f t="shared" si="1"/>
        <v>100.00000000000001</v>
      </c>
      <c r="X15" s="678"/>
      <c r="Y15" s="835">
        <f t="shared" si="2"/>
        <v>1.5775772491112934</v>
      </c>
    </row>
    <row r="16" spans="2:30" s="742" customFormat="1" ht="18" customHeight="1" x14ac:dyDescent="0.25">
      <c r="B16" s="836" t="s">
        <v>4</v>
      </c>
      <c r="D16" s="837">
        <v>125746</v>
      </c>
      <c r="E16" s="820"/>
      <c r="F16" s="838">
        <v>14293</v>
      </c>
      <c r="G16" s="839">
        <v>8.2553122671641539</v>
      </c>
      <c r="H16" s="838">
        <v>28035</v>
      </c>
      <c r="I16" s="839">
        <v>16.192379445179252</v>
      </c>
      <c r="J16" s="838">
        <v>20640</v>
      </c>
      <c r="K16" s="839">
        <v>11.921195353968244</v>
      </c>
      <c r="L16" s="838">
        <v>8183</v>
      </c>
      <c r="M16" s="839">
        <v>4.7263149991047548</v>
      </c>
      <c r="N16" s="838">
        <v>9102</v>
      </c>
      <c r="O16" s="839">
        <v>5.2571085325493687</v>
      </c>
      <c r="P16" s="838">
        <v>53696</v>
      </c>
      <c r="Q16" s="839">
        <v>31.013590393734443</v>
      </c>
      <c r="R16" s="838">
        <v>36517</v>
      </c>
      <c r="S16" s="839">
        <v>21.091390055274147</v>
      </c>
      <c r="T16" s="838">
        <v>2671</v>
      </c>
      <c r="U16" s="839">
        <f t="shared" si="0"/>
        <v>1.5427089530256386</v>
      </c>
      <c r="V16" s="840">
        <f t="shared" si="1"/>
        <v>173137</v>
      </c>
      <c r="W16" s="839">
        <f t="shared" si="1"/>
        <v>100</v>
      </c>
      <c r="X16" s="841"/>
      <c r="Y16" s="835">
        <f t="shared" si="2"/>
        <v>1.3768787873968158</v>
      </c>
    </row>
    <row r="17" spans="2:25" s="742" customFormat="1" ht="18" customHeight="1" x14ac:dyDescent="0.25">
      <c r="B17" s="836" t="s">
        <v>40</v>
      </c>
      <c r="D17" s="837">
        <v>76774</v>
      </c>
      <c r="E17" s="820"/>
      <c r="F17" s="838">
        <v>10230</v>
      </c>
      <c r="G17" s="839">
        <v>9.7718936267767074</v>
      </c>
      <c r="H17" s="838">
        <v>31237</v>
      </c>
      <c r="I17" s="839">
        <v>29.83818584747058</v>
      </c>
      <c r="J17" s="838">
        <v>15629</v>
      </c>
      <c r="K17" s="839">
        <v>14.929122726578022</v>
      </c>
      <c r="L17" s="838">
        <v>4294</v>
      </c>
      <c r="M17" s="839">
        <v>4.1017117530184928</v>
      </c>
      <c r="N17" s="838">
        <v>12537</v>
      </c>
      <c r="O17" s="839">
        <v>11.975584594222834</v>
      </c>
      <c r="P17" s="838">
        <v>11738</v>
      </c>
      <c r="Q17" s="839">
        <v>11.212364358856794</v>
      </c>
      <c r="R17" s="838">
        <v>19001</v>
      </c>
      <c r="S17" s="839">
        <v>18.150122268072749</v>
      </c>
      <c r="T17" s="838">
        <v>22</v>
      </c>
      <c r="U17" s="839">
        <f t="shared" si="0"/>
        <v>2.1014825003820879E-2</v>
      </c>
      <c r="V17" s="840">
        <f t="shared" si="1"/>
        <v>104688</v>
      </c>
      <c r="W17" s="839">
        <f t="shared" si="1"/>
        <v>99.999999999999986</v>
      </c>
      <c r="X17" s="841"/>
      <c r="Y17" s="835">
        <f t="shared" si="2"/>
        <v>1.3635866308906661</v>
      </c>
    </row>
    <row r="18" spans="2:25" s="742" customFormat="1" ht="18" customHeight="1" x14ac:dyDescent="0.25">
      <c r="B18" s="836" t="s">
        <v>41</v>
      </c>
      <c r="D18" s="837">
        <v>227099</v>
      </c>
      <c r="E18" s="820"/>
      <c r="F18" s="838">
        <v>17</v>
      </c>
      <c r="G18" s="839">
        <v>6.0773105398439203E-3</v>
      </c>
      <c r="H18" s="838">
        <v>35483</v>
      </c>
      <c r="I18" s="839">
        <v>12.684777052075402</v>
      </c>
      <c r="J18" s="838">
        <v>33809</v>
      </c>
      <c r="K18" s="839">
        <v>12.086340708328418</v>
      </c>
      <c r="L18" s="838">
        <v>14153</v>
      </c>
      <c r="M18" s="839">
        <v>5.0595397688477064</v>
      </c>
      <c r="N18" s="838">
        <v>38602</v>
      </c>
      <c r="O18" s="839">
        <v>13.799784791709119</v>
      </c>
      <c r="P18" s="838">
        <v>24191</v>
      </c>
      <c r="Q18" s="839">
        <v>8.6480128981978979</v>
      </c>
      <c r="R18" s="838">
        <v>133389</v>
      </c>
      <c r="S18" s="839">
        <v>47.685080917602392</v>
      </c>
      <c r="T18" s="838">
        <v>85</v>
      </c>
      <c r="U18" s="839">
        <f t="shared" si="0"/>
        <v>3.0386552699219603E-2</v>
      </c>
      <c r="V18" s="840">
        <f t="shared" si="1"/>
        <v>279729</v>
      </c>
      <c r="W18" s="839">
        <f t="shared" si="1"/>
        <v>100</v>
      </c>
      <c r="X18" s="841"/>
      <c r="Y18" s="835">
        <f t="shared" si="2"/>
        <v>1.2317491490495334</v>
      </c>
    </row>
    <row r="19" spans="2:25" s="742" customFormat="1" ht="18" customHeight="1" x14ac:dyDescent="0.25">
      <c r="B19" s="836" t="s">
        <v>3</v>
      </c>
      <c r="D19" s="837">
        <v>163267</v>
      </c>
      <c r="E19" s="820"/>
      <c r="F19" s="838">
        <v>1630</v>
      </c>
      <c r="G19" s="839">
        <v>0.65855392869840657</v>
      </c>
      <c r="H19" s="838">
        <v>82784</v>
      </c>
      <c r="I19" s="839">
        <v>33.446459161576001</v>
      </c>
      <c r="J19" s="838">
        <v>6085</v>
      </c>
      <c r="K19" s="839">
        <v>2.4584666602023337</v>
      </c>
      <c r="L19" s="838">
        <v>9460</v>
      </c>
      <c r="M19" s="839">
        <v>3.8220369113416721</v>
      </c>
      <c r="N19" s="838">
        <v>13797</v>
      </c>
      <c r="O19" s="839">
        <v>5.5742751866576166</v>
      </c>
      <c r="P19" s="838">
        <v>24933</v>
      </c>
      <c r="Q19" s="839">
        <v>10.073450984194706</v>
      </c>
      <c r="R19" s="838">
        <v>108076</v>
      </c>
      <c r="S19" s="839">
        <v>43.664953618410422</v>
      </c>
      <c r="T19" s="838">
        <v>747</v>
      </c>
      <c r="U19" s="839">
        <f t="shared" si="0"/>
        <v>0.30180354891884031</v>
      </c>
      <c r="V19" s="840">
        <f t="shared" si="1"/>
        <v>247512</v>
      </c>
      <c r="W19" s="839">
        <f t="shared" si="1"/>
        <v>100</v>
      </c>
      <c r="X19" s="841"/>
      <c r="Y19" s="835">
        <f t="shared" si="2"/>
        <v>1.5159952715490577</v>
      </c>
    </row>
    <row r="20" spans="2:25" s="633" customFormat="1" ht="18" customHeight="1" x14ac:dyDescent="0.25">
      <c r="B20" s="836" t="s">
        <v>2</v>
      </c>
      <c r="D20" s="833">
        <v>37195</v>
      </c>
      <c r="F20" s="683">
        <v>1716</v>
      </c>
      <c r="G20" s="684">
        <v>3.8489144087565044</v>
      </c>
      <c r="H20" s="683">
        <v>6924</v>
      </c>
      <c r="I20" s="684">
        <v>15.530235061905616</v>
      </c>
      <c r="J20" s="683">
        <v>941</v>
      </c>
      <c r="K20" s="684">
        <v>2.1106226448950296</v>
      </c>
      <c r="L20" s="683">
        <v>2420</v>
      </c>
      <c r="M20" s="684">
        <v>5.4279562174771216</v>
      </c>
      <c r="N20" s="683">
        <v>5388</v>
      </c>
      <c r="O20" s="684">
        <v>12.085052933787907</v>
      </c>
      <c r="P20" s="683">
        <v>20227</v>
      </c>
      <c r="Q20" s="684">
        <v>45.368293558227165</v>
      </c>
      <c r="R20" s="683">
        <v>6968</v>
      </c>
      <c r="S20" s="684">
        <v>15.628925174950655</v>
      </c>
      <c r="T20" s="683">
        <v>0</v>
      </c>
      <c r="U20" s="684">
        <f t="shared" si="0"/>
        <v>0</v>
      </c>
      <c r="V20" s="834">
        <f t="shared" si="1"/>
        <v>44584</v>
      </c>
      <c r="W20" s="684">
        <f t="shared" si="1"/>
        <v>100</v>
      </c>
      <c r="X20" s="678"/>
      <c r="Y20" s="835">
        <f t="shared" si="2"/>
        <v>1.1986557332974863</v>
      </c>
    </row>
    <row r="21" spans="2:25" s="633" customFormat="1" ht="18" customHeight="1" x14ac:dyDescent="0.25">
      <c r="B21" s="682" t="s">
        <v>35</v>
      </c>
      <c r="D21" s="833">
        <v>77075</v>
      </c>
      <c r="F21" s="683">
        <v>6242</v>
      </c>
      <c r="G21" s="684">
        <v>5.9701207031773054</v>
      </c>
      <c r="H21" s="683">
        <v>20502</v>
      </c>
      <c r="I21" s="684">
        <v>19.609005872563461</v>
      </c>
      <c r="J21" s="683">
        <v>24768</v>
      </c>
      <c r="K21" s="684">
        <v>23.68919410065612</v>
      </c>
      <c r="L21" s="683">
        <v>9091</v>
      </c>
      <c r="M21" s="684">
        <v>8.6950284063737406</v>
      </c>
      <c r="N21" s="683">
        <v>6848</v>
      </c>
      <c r="O21" s="684">
        <v>6.5497255006982034</v>
      </c>
      <c r="P21" s="683">
        <v>16295</v>
      </c>
      <c r="Q21" s="684">
        <v>15.585247814526465</v>
      </c>
      <c r="R21" s="683">
        <v>20673</v>
      </c>
      <c r="S21" s="684">
        <v>19.772557721368862</v>
      </c>
      <c r="T21" s="683">
        <v>135</v>
      </c>
      <c r="U21" s="684">
        <f t="shared" si="0"/>
        <v>0.12911988063584368</v>
      </c>
      <c r="V21" s="834">
        <f t="shared" si="1"/>
        <v>104554</v>
      </c>
      <c r="W21" s="684">
        <f t="shared" si="1"/>
        <v>100</v>
      </c>
      <c r="X21" s="678"/>
      <c r="Y21" s="835">
        <f t="shared" si="2"/>
        <v>1.3565228673370093</v>
      </c>
    </row>
    <row r="22" spans="2:25" s="633" customFormat="1" ht="21" customHeight="1" x14ac:dyDescent="0.25">
      <c r="B22" s="682" t="s">
        <v>42</v>
      </c>
      <c r="D22" s="833">
        <v>189638</v>
      </c>
      <c r="F22" s="683">
        <v>5901</v>
      </c>
      <c r="G22" s="684">
        <v>2.2404890272609919</v>
      </c>
      <c r="H22" s="683">
        <v>79083</v>
      </c>
      <c r="I22" s="684">
        <v>30.026197888981699</v>
      </c>
      <c r="J22" s="683">
        <v>54744</v>
      </c>
      <c r="K22" s="684">
        <v>20.785177310350065</v>
      </c>
      <c r="L22" s="683">
        <v>18659</v>
      </c>
      <c r="M22" s="684">
        <v>7.0844407320221734</v>
      </c>
      <c r="N22" s="683">
        <v>24818</v>
      </c>
      <c r="O22" s="684">
        <v>9.4228870833016938</v>
      </c>
      <c r="P22" s="683">
        <v>28978</v>
      </c>
      <c r="Q22" s="684">
        <v>11.002354013212848</v>
      </c>
      <c r="R22" s="683">
        <v>51114</v>
      </c>
      <c r="S22" s="684">
        <v>19.406940542182397</v>
      </c>
      <c r="T22" s="683">
        <v>83</v>
      </c>
      <c r="U22" s="684">
        <f t="shared" si="0"/>
        <v>3.1513402688131215E-2</v>
      </c>
      <c r="V22" s="834">
        <f t="shared" si="1"/>
        <v>263380</v>
      </c>
      <c r="W22" s="684">
        <f t="shared" si="1"/>
        <v>100</v>
      </c>
      <c r="X22" s="678"/>
      <c r="Y22" s="835">
        <f t="shared" si="2"/>
        <v>1.3888566637488267</v>
      </c>
    </row>
    <row r="23" spans="2:25" s="633" customFormat="1" ht="18" customHeight="1" x14ac:dyDescent="0.25">
      <c r="B23" s="682" t="s">
        <v>43</v>
      </c>
      <c r="D23" s="833">
        <v>44420</v>
      </c>
      <c r="F23" s="683">
        <v>3579</v>
      </c>
      <c r="G23" s="684">
        <v>6.2328027585246071</v>
      </c>
      <c r="H23" s="683">
        <v>12623</v>
      </c>
      <c r="I23" s="684">
        <v>21.982863710772875</v>
      </c>
      <c r="J23" s="683">
        <v>3892</v>
      </c>
      <c r="K23" s="684">
        <v>6.7778900073142694</v>
      </c>
      <c r="L23" s="683">
        <v>4185</v>
      </c>
      <c r="M23" s="684">
        <v>7.2881473999512378</v>
      </c>
      <c r="N23" s="683">
        <v>5357</v>
      </c>
      <c r="O23" s="684">
        <v>9.3291769704991125</v>
      </c>
      <c r="P23" s="683">
        <v>1397</v>
      </c>
      <c r="Q23" s="684">
        <v>2.4328654522656823</v>
      </c>
      <c r="R23" s="683">
        <v>26386</v>
      </c>
      <c r="S23" s="684">
        <v>45.951029222249311</v>
      </c>
      <c r="T23" s="683">
        <v>3</v>
      </c>
      <c r="U23" s="684">
        <f t="shared" si="0"/>
        <v>5.2244784229041131E-3</v>
      </c>
      <c r="V23" s="834">
        <f>F23+H23+J23+L23+N23+P23+R23+T23</f>
        <v>57422</v>
      </c>
      <c r="W23" s="684">
        <f t="shared" si="1"/>
        <v>99.999999999999986</v>
      </c>
      <c r="X23" s="678"/>
      <c r="Y23" s="835">
        <f t="shared" si="2"/>
        <v>1.2927059882935614</v>
      </c>
    </row>
    <row r="24" spans="2:25" s="633" customFormat="1" ht="22.5" customHeight="1" x14ac:dyDescent="0.25">
      <c r="B24" s="682" t="s">
        <v>44</v>
      </c>
      <c r="D24" s="833">
        <v>16137</v>
      </c>
      <c r="F24" s="685">
        <v>2262</v>
      </c>
      <c r="G24" s="686">
        <v>9.9920487675589715</v>
      </c>
      <c r="H24" s="685">
        <v>3419</v>
      </c>
      <c r="I24" s="684">
        <v>15.102924286597755</v>
      </c>
      <c r="J24" s="685">
        <v>1118</v>
      </c>
      <c r="K24" s="684">
        <v>4.9385988161498364</v>
      </c>
      <c r="L24" s="685">
        <v>803</v>
      </c>
      <c r="M24" s="684">
        <v>3.5471331389698735</v>
      </c>
      <c r="N24" s="685">
        <v>2538</v>
      </c>
      <c r="O24" s="684">
        <v>11.211237741849986</v>
      </c>
      <c r="P24" s="685">
        <v>2851</v>
      </c>
      <c r="Q24" s="684">
        <v>12.593868716317695</v>
      </c>
      <c r="R24" s="685">
        <v>9604</v>
      </c>
      <c r="S24" s="684">
        <v>42.424242424242422</v>
      </c>
      <c r="T24" s="685">
        <v>43</v>
      </c>
      <c r="U24" s="684">
        <f t="shared" si="0"/>
        <v>0.18994610831345526</v>
      </c>
      <c r="V24" s="842">
        <f t="shared" si="1"/>
        <v>22638</v>
      </c>
      <c r="W24" s="684">
        <f t="shared" si="1"/>
        <v>99.999999999999986</v>
      </c>
      <c r="X24" s="678"/>
      <c r="Y24" s="835">
        <f t="shared" si="2"/>
        <v>1.4028629856850716</v>
      </c>
    </row>
    <row r="25" spans="2:25" s="633" customFormat="1" ht="18" customHeight="1" x14ac:dyDescent="0.25">
      <c r="B25" s="682" t="s">
        <v>45</v>
      </c>
      <c r="D25" s="833">
        <v>70589</v>
      </c>
      <c r="F25" s="685">
        <v>1134</v>
      </c>
      <c r="G25" s="686">
        <v>1.1282122710495159</v>
      </c>
      <c r="H25" s="685">
        <v>26126</v>
      </c>
      <c r="I25" s="684">
        <v>25.992657666172533</v>
      </c>
      <c r="J25" s="685">
        <v>6001</v>
      </c>
      <c r="K25" s="684">
        <v>5.9703719916826676</v>
      </c>
      <c r="L25" s="685">
        <v>7753</v>
      </c>
      <c r="M25" s="684">
        <v>7.713430103568693</v>
      </c>
      <c r="N25" s="685">
        <v>13443</v>
      </c>
      <c r="O25" s="684">
        <v>13.374389382467939</v>
      </c>
      <c r="P25" s="685">
        <v>1363</v>
      </c>
      <c r="Q25" s="684">
        <v>1.3560434968611026</v>
      </c>
      <c r="R25" s="685">
        <v>37522</v>
      </c>
      <c r="S25" s="684">
        <v>37.330494562892362</v>
      </c>
      <c r="T25" s="685">
        <v>7171</v>
      </c>
      <c r="U25" s="684">
        <f t="shared" si="0"/>
        <v>7.1344005253051845</v>
      </c>
      <c r="V25" s="842">
        <f t="shared" si="1"/>
        <v>100513</v>
      </c>
      <c r="W25" s="684">
        <f t="shared" si="1"/>
        <v>100</v>
      </c>
      <c r="X25" s="678"/>
      <c r="Y25" s="835">
        <f t="shared" si="2"/>
        <v>1.4239187408803071</v>
      </c>
    </row>
    <row r="26" spans="2:25" s="633" customFormat="1" ht="18" customHeight="1" x14ac:dyDescent="0.25">
      <c r="B26" s="682" t="s">
        <v>46</v>
      </c>
      <c r="D26" s="833">
        <v>9320</v>
      </c>
      <c r="F26" s="685">
        <v>1149</v>
      </c>
      <c r="G26" s="686">
        <v>8.0784644589748993</v>
      </c>
      <c r="H26" s="685">
        <v>3738</v>
      </c>
      <c r="I26" s="684">
        <v>26.281375237291712</v>
      </c>
      <c r="J26" s="685">
        <v>3695</v>
      </c>
      <c r="K26" s="684">
        <v>25.979048020811362</v>
      </c>
      <c r="L26" s="685">
        <v>1410</v>
      </c>
      <c r="M26" s="684">
        <v>9.9135203543556205</v>
      </c>
      <c r="N26" s="685">
        <v>2022</v>
      </c>
      <c r="O26" s="684">
        <v>14.216410040075933</v>
      </c>
      <c r="P26" s="685">
        <v>1026</v>
      </c>
      <c r="Q26" s="684">
        <v>7.2136680025311115</v>
      </c>
      <c r="R26" s="685">
        <v>1183</v>
      </c>
      <c r="S26" s="684">
        <v>8.3175138859593609</v>
      </c>
      <c r="T26" s="685">
        <v>0</v>
      </c>
      <c r="U26" s="684">
        <f t="shared" si="0"/>
        <v>0</v>
      </c>
      <c r="V26" s="842">
        <f t="shared" si="1"/>
        <v>14223</v>
      </c>
      <c r="W26" s="684">
        <f t="shared" si="1"/>
        <v>99.999999999999986</v>
      </c>
      <c r="X26" s="678"/>
      <c r="Y26" s="835">
        <f t="shared" si="2"/>
        <v>1.5260729613733905</v>
      </c>
    </row>
    <row r="27" spans="2:25" s="633" customFormat="1" ht="18" customHeight="1" x14ac:dyDescent="0.25">
      <c r="B27" s="682" t="s">
        <v>1</v>
      </c>
      <c r="D27" s="833">
        <v>3690</v>
      </c>
      <c r="F27" s="685">
        <v>692</v>
      </c>
      <c r="G27" s="686">
        <v>14.036511156186613</v>
      </c>
      <c r="H27" s="685">
        <v>791</v>
      </c>
      <c r="I27" s="684">
        <v>16.044624746450303</v>
      </c>
      <c r="J27" s="685">
        <v>1294</v>
      </c>
      <c r="K27" s="684">
        <v>26.247464503042597</v>
      </c>
      <c r="L27" s="685">
        <v>66</v>
      </c>
      <c r="M27" s="684">
        <v>1.3387423935091278</v>
      </c>
      <c r="N27" s="685">
        <v>224</v>
      </c>
      <c r="O27" s="684">
        <v>4.5436105476673427</v>
      </c>
      <c r="P27" s="685">
        <v>4</v>
      </c>
      <c r="Q27" s="684">
        <v>8.1135902636916835E-2</v>
      </c>
      <c r="R27" s="685">
        <v>1859</v>
      </c>
      <c r="S27" s="684">
        <v>37.707910750507097</v>
      </c>
      <c r="T27" s="685">
        <v>0</v>
      </c>
      <c r="U27" s="684">
        <f t="shared" si="0"/>
        <v>0</v>
      </c>
      <c r="V27" s="834">
        <f t="shared" si="1"/>
        <v>4930</v>
      </c>
      <c r="W27" s="684">
        <f t="shared" si="1"/>
        <v>100</v>
      </c>
      <c r="X27" s="678"/>
      <c r="Y27" s="835">
        <f t="shared" si="2"/>
        <v>1.3360433604336044</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9" customFormat="1" ht="20.25" customHeight="1" x14ac:dyDescent="0.25">
      <c r="B30" s="1253" t="s">
        <v>0</v>
      </c>
      <c r="D30" s="1270">
        <f>SUM(D10:D29)</f>
        <v>1504725</v>
      </c>
      <c r="F30" s="1254">
        <f>SUM(F10:F27)</f>
        <v>77144</v>
      </c>
      <c r="G30" s="1255">
        <f>F30*100/$V30</f>
        <v>3.6822683200533839</v>
      </c>
      <c r="H30" s="1254">
        <f>SUM(H10:H27)</f>
        <v>510491</v>
      </c>
      <c r="I30" s="1255">
        <f>H30*100/$V30</f>
        <v>24.366960968738617</v>
      </c>
      <c r="J30" s="1254">
        <f>SUM(J10:J27)</f>
        <v>351503</v>
      </c>
      <c r="K30" s="1255">
        <f>J30*100/$V30</f>
        <v>16.778082045314278</v>
      </c>
      <c r="L30" s="1254">
        <f>SUM(L10:L27)</f>
        <v>109911</v>
      </c>
      <c r="M30" s="1255">
        <f>L30*100/$V30</f>
        <v>5.2463158939825192</v>
      </c>
      <c r="N30" s="1254">
        <f>SUM(N10:N27)</f>
        <v>184818</v>
      </c>
      <c r="O30" s="1255">
        <f>N30*100/$V30</f>
        <v>8.8218068336568791</v>
      </c>
      <c r="P30" s="1254">
        <f>SUM(P10:P27)</f>
        <v>222700</v>
      </c>
      <c r="Q30" s="1255">
        <f>P30*100/$V30</f>
        <v>10.630005637196524</v>
      </c>
      <c r="R30" s="1254">
        <f>SUM(R10:R27)</f>
        <v>627450</v>
      </c>
      <c r="S30" s="1255">
        <f>R30*100/$V30</f>
        <v>29.949694822896088</v>
      </c>
      <c r="T30" s="1254">
        <f>SUM(T10:T28)</f>
        <v>10996</v>
      </c>
      <c r="U30" s="1255">
        <f>T30*100/$V30</f>
        <v>0.5248654781617107</v>
      </c>
      <c r="V30" s="1254">
        <f>SUM(V10:V27)</f>
        <v>2095013</v>
      </c>
      <c r="W30" s="1255">
        <f>G30+I30+K30+M30+O30+Q30+S30+U30</f>
        <v>100.00000000000001</v>
      </c>
      <c r="X30" s="1271"/>
      <c r="Y30" s="1272">
        <f>(V30/D30)</f>
        <v>1.3922896210270981</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88" orientation="landscape"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499" t="s">
        <v>414</v>
      </c>
      <c r="C3" s="1499"/>
      <c r="D3" s="1499"/>
      <c r="E3" s="1499"/>
      <c r="F3" s="1499"/>
      <c r="G3" s="1499"/>
      <c r="H3" s="1499"/>
      <c r="I3" s="1499"/>
      <c r="J3" s="1499"/>
      <c r="K3" s="1499"/>
      <c r="L3" s="1499"/>
      <c r="M3" s="1499"/>
      <c r="N3" s="1499"/>
      <c r="O3" s="1499"/>
      <c r="P3" s="1499"/>
      <c r="Q3" s="1499"/>
      <c r="R3" s="1499"/>
      <c r="S3" s="1499"/>
      <c r="T3" s="1499"/>
      <c r="U3" s="1499"/>
      <c r="V3" s="1499"/>
      <c r="W3" s="1499"/>
      <c r="X3" s="1499"/>
      <c r="Y3" s="218"/>
    </row>
    <row r="4" spans="2:25" s="217"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02" t="s">
        <v>52</v>
      </c>
      <c r="G6" s="1502"/>
      <c r="H6" s="1502"/>
      <c r="I6" s="1502"/>
      <c r="J6" s="1502"/>
      <c r="K6" s="1502"/>
      <c r="L6" s="1502"/>
      <c r="M6" s="1502"/>
      <c r="N6" s="1502"/>
      <c r="O6" s="1502"/>
      <c r="P6" s="1502"/>
      <c r="Q6" s="1502"/>
      <c r="R6" s="1502"/>
      <c r="S6" s="1502"/>
      <c r="T6" s="1502"/>
      <c r="U6" s="1502"/>
      <c r="V6" s="1502"/>
      <c r="W6" s="1502"/>
      <c r="X6" s="192"/>
      <c r="Y6" s="192"/>
    </row>
    <row r="7" spans="2:25" s="132" customFormat="1" ht="64.5" customHeight="1" x14ac:dyDescent="0.25">
      <c r="B7" s="1503" t="s">
        <v>12</v>
      </c>
      <c r="C7" s="155"/>
      <c r="D7" s="156" t="s">
        <v>53</v>
      </c>
      <c r="E7" s="155"/>
      <c r="F7" s="1504" t="s">
        <v>168</v>
      </c>
      <c r="G7" s="1504"/>
      <c r="H7" s="1504" t="s">
        <v>59</v>
      </c>
      <c r="I7" s="1504"/>
      <c r="J7" s="1504" t="s">
        <v>60</v>
      </c>
      <c r="K7" s="1504"/>
      <c r="L7" s="1504" t="s">
        <v>152</v>
      </c>
      <c r="M7" s="1504"/>
      <c r="N7" s="1504" t="s">
        <v>0</v>
      </c>
      <c r="O7" s="1504"/>
      <c r="P7" s="156"/>
      <c r="Q7" s="156" t="s">
        <v>62</v>
      </c>
      <c r="R7" s="133"/>
      <c r="S7" s="133"/>
      <c r="T7" s="133"/>
      <c r="U7" s="133"/>
      <c r="V7" s="133"/>
      <c r="W7" s="133"/>
    </row>
    <row r="8" spans="2:25" s="189" customFormat="1" ht="20.25" customHeight="1" x14ac:dyDescent="0.25">
      <c r="B8" s="1503"/>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291702</v>
      </c>
      <c r="E10" s="162"/>
      <c r="F10" s="164">
        <f>'41benpresaad'!F10+'41benpresaad'!H10+'41benpresaad'!J10+'41benpresaad'!L10+'41benpresaad'!N10</f>
        <v>341638</v>
      </c>
      <c r="G10" s="165">
        <f t="shared" ref="G10:G27" si="0">F10*100/$N10</f>
        <v>78.924655667111765</v>
      </c>
      <c r="H10" s="164">
        <f>'41benpresaad'!P10</f>
        <v>5044</v>
      </c>
      <c r="I10" s="165">
        <f t="shared" ref="I10:I27" si="1">H10*100/$N10</f>
        <v>1.1652566845166865</v>
      </c>
      <c r="J10" s="164">
        <f>'41benpresaad'!R10</f>
        <v>86172</v>
      </c>
      <c r="K10" s="165">
        <f t="shared" ref="K10:K27" si="2">J10*100/$N10</f>
        <v>19.907315427869133</v>
      </c>
      <c r="L10" s="164">
        <f>'41benpresaad'!T10</f>
        <v>12</v>
      </c>
      <c r="M10" s="165">
        <f t="shared" ref="M10:M27" si="3">L10*100/$N10</f>
        <v>2.7722205024187626E-3</v>
      </c>
      <c r="N10" s="164">
        <f>F10+H10+J10+L10</f>
        <v>432866</v>
      </c>
      <c r="O10" s="165">
        <f>G10+I10+K10+M10</f>
        <v>100.00000000000001</v>
      </c>
      <c r="P10" s="166"/>
      <c r="Q10" s="166">
        <f t="shared" ref="Q10:Q27" si="4">N10/D10</f>
        <v>1.4839322322095838</v>
      </c>
      <c r="R10" s="162"/>
      <c r="S10" s="162"/>
      <c r="T10" s="162"/>
      <c r="U10" s="162"/>
      <c r="V10" s="162"/>
      <c r="W10" s="162"/>
    </row>
    <row r="11" spans="2:25" s="191" customFormat="1" ht="18" customHeight="1" x14ac:dyDescent="0.25">
      <c r="B11" s="146" t="s">
        <v>7</v>
      </c>
      <c r="C11" s="159"/>
      <c r="D11" s="163">
        <f>'41benpresaad'!D11</f>
        <v>44856</v>
      </c>
      <c r="E11" s="162"/>
      <c r="F11" s="164">
        <f>'41benpresaad'!F11+'41benpresaad'!H11+'41benpresaad'!J11+'41benpresaad'!L11+'41benpresaad'!N11</f>
        <v>26574</v>
      </c>
      <c r="G11" s="165">
        <f t="shared" si="0"/>
        <v>44.676451303777675</v>
      </c>
      <c r="H11" s="164">
        <f>'41benpresaad'!P11</f>
        <v>9727</v>
      </c>
      <c r="I11" s="165">
        <f t="shared" si="1"/>
        <v>16.353121164741683</v>
      </c>
      <c r="J11" s="164">
        <f>'41benpresaad'!R11</f>
        <v>23180</v>
      </c>
      <c r="K11" s="165">
        <f t="shared" si="2"/>
        <v>38.970427531480638</v>
      </c>
      <c r="L11" s="164">
        <f>'41benpresaad'!T11</f>
        <v>0</v>
      </c>
      <c r="M11" s="165">
        <f t="shared" si="3"/>
        <v>0</v>
      </c>
      <c r="N11" s="164">
        <f t="shared" ref="N11:N27" si="5">F11+H11+J11+L11</f>
        <v>59481</v>
      </c>
      <c r="O11" s="165">
        <f t="shared" ref="O11:O27" si="6">G11+I11+K11+M11</f>
        <v>100</v>
      </c>
      <c r="P11" s="166"/>
      <c r="Q11" s="166">
        <f t="shared" si="4"/>
        <v>1.3260433386837882</v>
      </c>
      <c r="R11" s="162"/>
      <c r="S11" s="162"/>
      <c r="T11" s="162"/>
      <c r="U11" s="162"/>
      <c r="V11" s="162"/>
      <c r="W11" s="162"/>
    </row>
    <row r="12" spans="2:25" s="191" customFormat="1" ht="22.5" customHeight="1" x14ac:dyDescent="0.25">
      <c r="B12" s="146" t="s">
        <v>37</v>
      </c>
      <c r="C12" s="159"/>
      <c r="D12" s="163">
        <f>'41benpresaad'!D12</f>
        <v>32810</v>
      </c>
      <c r="E12" s="162"/>
      <c r="F12" s="163">
        <f>'41benpresaad'!F12+'41benpresaad'!H12+'41benpresaad'!J12+'41benpresaad'!L12+'41benpresaad'!N12</f>
        <v>27542</v>
      </c>
      <c r="G12" s="165">
        <f t="shared" si="0"/>
        <v>61.448874411548161</v>
      </c>
      <c r="H12" s="164">
        <f>'41benpresaad'!P12</f>
        <v>5012</v>
      </c>
      <c r="I12" s="165">
        <f t="shared" si="1"/>
        <v>11.182258316414181</v>
      </c>
      <c r="J12" s="164">
        <f>'41benpresaad'!R12</f>
        <v>12243</v>
      </c>
      <c r="K12" s="165">
        <f t="shared" si="2"/>
        <v>27.315320943307825</v>
      </c>
      <c r="L12" s="164">
        <f>'41benpresaad'!T12</f>
        <v>24</v>
      </c>
      <c r="M12" s="165">
        <f t="shared" si="3"/>
        <v>5.3546328729836459E-2</v>
      </c>
      <c r="N12" s="164">
        <f t="shared" si="5"/>
        <v>44821</v>
      </c>
      <c r="O12" s="165">
        <f t="shared" si="6"/>
        <v>100</v>
      </c>
      <c r="P12" s="166"/>
      <c r="Q12" s="166">
        <f t="shared" si="4"/>
        <v>1.3660774154221274</v>
      </c>
      <c r="R12" s="162"/>
      <c r="S12" s="162"/>
      <c r="T12" s="162"/>
      <c r="U12" s="162"/>
      <c r="V12" s="162"/>
      <c r="W12" s="162"/>
    </row>
    <row r="13" spans="2:25" s="191" customFormat="1" ht="18" customHeight="1" x14ac:dyDescent="0.25">
      <c r="B13" s="146" t="s">
        <v>38</v>
      </c>
      <c r="C13" s="159"/>
      <c r="D13" s="163">
        <f>'41benpresaad'!D13</f>
        <v>31849</v>
      </c>
      <c r="E13" s="162"/>
      <c r="F13" s="164">
        <f>'41benpresaad'!F13+'41benpresaad'!H13+'41benpresaad'!J13+'41benpresaad'!L13+'41benpresaad'!N13</f>
        <v>27905</v>
      </c>
      <c r="G13" s="165">
        <f t="shared" si="0"/>
        <v>52.732529574057978</v>
      </c>
      <c r="H13" s="164">
        <f>'41benpresaad'!P13</f>
        <v>816</v>
      </c>
      <c r="I13" s="165">
        <f t="shared" si="1"/>
        <v>1.542008390339771</v>
      </c>
      <c r="J13" s="164">
        <f>'41benpresaad'!R13</f>
        <v>24197</v>
      </c>
      <c r="K13" s="165">
        <f t="shared" si="2"/>
        <v>45.725462035602256</v>
      </c>
      <c r="L13" s="164">
        <f>'41benpresaad'!T13</f>
        <v>0</v>
      </c>
      <c r="M13" s="165">
        <f t="shared" si="3"/>
        <v>0</v>
      </c>
      <c r="N13" s="164">
        <f t="shared" si="5"/>
        <v>52918</v>
      </c>
      <c r="O13" s="165">
        <f t="shared" si="6"/>
        <v>100</v>
      </c>
      <c r="P13" s="166"/>
      <c r="Q13" s="166">
        <f t="shared" si="4"/>
        <v>1.6615278344689002</v>
      </c>
      <c r="R13" s="162"/>
      <c r="S13" s="162"/>
      <c r="T13" s="162"/>
      <c r="U13" s="162"/>
      <c r="V13" s="162"/>
      <c r="W13" s="162"/>
    </row>
    <row r="14" spans="2:25" s="191" customFormat="1" ht="18" customHeight="1" x14ac:dyDescent="0.25">
      <c r="B14" s="146" t="s">
        <v>6</v>
      </c>
      <c r="C14" s="159"/>
      <c r="D14" s="163">
        <f>'41benpresaad'!D14</f>
        <v>44273</v>
      </c>
      <c r="E14" s="162"/>
      <c r="F14" s="164">
        <f>'41benpresaad'!F14+'41benpresaad'!H14+'41benpresaad'!J14+'41benpresaad'!L14+'41benpresaad'!N14</f>
        <v>23765</v>
      </c>
      <c r="G14" s="165">
        <f t="shared" si="0"/>
        <v>40.436609892634124</v>
      </c>
      <c r="H14" s="164">
        <f>'41benpresaad'!P14</f>
        <v>15091</v>
      </c>
      <c r="I14" s="165">
        <f t="shared" si="1"/>
        <v>25.677630123700464</v>
      </c>
      <c r="J14" s="164">
        <f>'41benpresaad'!R14</f>
        <v>19915</v>
      </c>
      <c r="K14" s="165">
        <f t="shared" si="2"/>
        <v>33.885759983665416</v>
      </c>
      <c r="L14" s="164">
        <f>'41benpresaad'!T14</f>
        <v>0</v>
      </c>
      <c r="M14" s="165">
        <f t="shared" si="3"/>
        <v>0</v>
      </c>
      <c r="N14" s="164">
        <f t="shared" si="5"/>
        <v>58771</v>
      </c>
      <c r="O14" s="165">
        <f t="shared" si="6"/>
        <v>100</v>
      </c>
      <c r="P14" s="166"/>
      <c r="Q14" s="166">
        <f t="shared" si="4"/>
        <v>1.3274682086147314</v>
      </c>
      <c r="R14" s="162"/>
      <c r="S14" s="162"/>
      <c r="T14" s="162"/>
      <c r="U14" s="162"/>
      <c r="V14" s="162"/>
      <c r="W14" s="162"/>
    </row>
    <row r="15" spans="2:25" s="191" customFormat="1" ht="18" customHeight="1" x14ac:dyDescent="0.25">
      <c r="B15" s="146" t="s">
        <v>5</v>
      </c>
      <c r="C15" s="159"/>
      <c r="D15" s="163">
        <f>'41benpresaad'!D15</f>
        <v>18285</v>
      </c>
      <c r="E15" s="162"/>
      <c r="F15" s="163">
        <f>'41benpresaad'!F15+'41benpresaad'!H15+'41benpresaad'!J15+'41benpresaad'!L15+'41benpresaad'!N15</f>
        <v>19084</v>
      </c>
      <c r="G15" s="165">
        <f t="shared" si="0"/>
        <v>66.158219510504054</v>
      </c>
      <c r="H15" s="164">
        <f>'41benpresaad'!P15</f>
        <v>311</v>
      </c>
      <c r="I15" s="165">
        <f t="shared" si="1"/>
        <v>1.0781390834084448</v>
      </c>
      <c r="J15" s="164">
        <f>'41benpresaad'!R15</f>
        <v>9451</v>
      </c>
      <c r="K15" s="165">
        <f t="shared" si="2"/>
        <v>32.763641406087501</v>
      </c>
      <c r="L15" s="164">
        <f>'41benpresaad'!T15</f>
        <v>0</v>
      </c>
      <c r="M15" s="165">
        <f t="shared" si="3"/>
        <v>0</v>
      </c>
      <c r="N15" s="164">
        <f t="shared" si="5"/>
        <v>28846</v>
      </c>
      <c r="O15" s="165">
        <f t="shared" si="6"/>
        <v>100</v>
      </c>
      <c r="P15" s="166"/>
      <c r="Q15" s="166">
        <f t="shared" si="4"/>
        <v>1.5775772491112934</v>
      </c>
      <c r="R15" s="162"/>
      <c r="S15" s="162"/>
      <c r="T15" s="162"/>
      <c r="U15" s="162"/>
      <c r="V15" s="162"/>
      <c r="W15" s="162"/>
    </row>
    <row r="16" spans="2:25" s="191" customFormat="1" ht="18" customHeight="1" x14ac:dyDescent="0.25">
      <c r="B16" s="146" t="s">
        <v>4</v>
      </c>
      <c r="C16" s="159"/>
      <c r="D16" s="163">
        <f>'41benpresaad'!D16</f>
        <v>125746</v>
      </c>
      <c r="E16" s="162"/>
      <c r="F16" s="164">
        <f>'41benpresaad'!F16+'41benpresaad'!H16+'41benpresaad'!J16+'41benpresaad'!L16+'41benpresaad'!N16</f>
        <v>80253</v>
      </c>
      <c r="G16" s="165">
        <f t="shared" si="0"/>
        <v>46.352310597965776</v>
      </c>
      <c r="H16" s="164">
        <f>'41benpresaad'!P16</f>
        <v>53696</v>
      </c>
      <c r="I16" s="165">
        <f t="shared" si="1"/>
        <v>31.013590393734443</v>
      </c>
      <c r="J16" s="164">
        <f>'41benpresaad'!R16</f>
        <v>36517</v>
      </c>
      <c r="K16" s="165">
        <f t="shared" si="2"/>
        <v>21.091390055274147</v>
      </c>
      <c r="L16" s="164">
        <f>'41benpresaad'!T16</f>
        <v>2671</v>
      </c>
      <c r="M16" s="165">
        <f t="shared" si="3"/>
        <v>1.5427089530256386</v>
      </c>
      <c r="N16" s="164">
        <f t="shared" si="5"/>
        <v>173137</v>
      </c>
      <c r="O16" s="165">
        <f t="shared" si="6"/>
        <v>100</v>
      </c>
      <c r="P16" s="166"/>
      <c r="Q16" s="166">
        <f t="shared" si="4"/>
        <v>1.3768787873968158</v>
      </c>
      <c r="R16" s="162"/>
      <c r="S16" s="162"/>
      <c r="T16" s="162"/>
      <c r="U16" s="162"/>
      <c r="V16" s="162"/>
      <c r="W16" s="162"/>
    </row>
    <row r="17" spans="2:25" s="191" customFormat="1" ht="18" customHeight="1" x14ac:dyDescent="0.25">
      <c r="B17" s="146" t="s">
        <v>40</v>
      </c>
      <c r="C17" s="159"/>
      <c r="D17" s="163">
        <f>'41benpresaad'!D17</f>
        <v>76774</v>
      </c>
      <c r="E17" s="162"/>
      <c r="F17" s="164">
        <f>'41benpresaad'!F17+'41benpresaad'!H17+'41benpresaad'!J17+'41benpresaad'!L17+'41benpresaad'!N17</f>
        <v>73927</v>
      </c>
      <c r="G17" s="165">
        <f t="shared" si="0"/>
        <v>70.61649854806663</v>
      </c>
      <c r="H17" s="164">
        <f>'41benpresaad'!P17</f>
        <v>11738</v>
      </c>
      <c r="I17" s="165">
        <f t="shared" si="1"/>
        <v>11.212364358856794</v>
      </c>
      <c r="J17" s="164">
        <f>'41benpresaad'!R17</f>
        <v>19001</v>
      </c>
      <c r="K17" s="165">
        <f t="shared" si="2"/>
        <v>18.150122268072749</v>
      </c>
      <c r="L17" s="164">
        <f>'41benpresaad'!T17</f>
        <v>22</v>
      </c>
      <c r="M17" s="165">
        <f t="shared" si="3"/>
        <v>2.1014825003820879E-2</v>
      </c>
      <c r="N17" s="164">
        <f t="shared" si="5"/>
        <v>104688</v>
      </c>
      <c r="O17" s="165">
        <f t="shared" si="6"/>
        <v>99.999999999999986</v>
      </c>
      <c r="P17" s="166"/>
      <c r="Q17" s="166">
        <f t="shared" si="4"/>
        <v>1.3635866308906661</v>
      </c>
      <c r="R17" s="162"/>
      <c r="S17" s="162"/>
      <c r="T17" s="162"/>
      <c r="U17" s="162"/>
      <c r="V17" s="162"/>
      <c r="W17" s="162"/>
    </row>
    <row r="18" spans="2:25" s="191" customFormat="1" ht="18" customHeight="1" x14ac:dyDescent="0.25">
      <c r="B18" s="146" t="s">
        <v>41</v>
      </c>
      <c r="C18" s="159"/>
      <c r="D18" s="163">
        <f>'41benpresaad'!D18</f>
        <v>227099</v>
      </c>
      <c r="E18" s="162"/>
      <c r="F18" s="164">
        <f>'41benpresaad'!F18+'41benpresaad'!H18+'41benpresaad'!J18+'41benpresaad'!L18+'41benpresaad'!N18</f>
        <v>122064</v>
      </c>
      <c r="G18" s="165">
        <f t="shared" si="0"/>
        <v>43.636519631500491</v>
      </c>
      <c r="H18" s="164">
        <f>'41benpresaad'!P18</f>
        <v>24191</v>
      </c>
      <c r="I18" s="165">
        <f t="shared" si="1"/>
        <v>8.6480128981978979</v>
      </c>
      <c r="J18" s="164">
        <f>'41benpresaad'!R18</f>
        <v>133389</v>
      </c>
      <c r="K18" s="165">
        <f t="shared" si="2"/>
        <v>47.685080917602392</v>
      </c>
      <c r="L18" s="164">
        <f>'41benpresaad'!T18</f>
        <v>85</v>
      </c>
      <c r="M18" s="165">
        <f t="shared" si="3"/>
        <v>3.0386552699219603E-2</v>
      </c>
      <c r="N18" s="164">
        <f t="shared" si="5"/>
        <v>279729</v>
      </c>
      <c r="O18" s="165">
        <f t="shared" si="6"/>
        <v>100</v>
      </c>
      <c r="P18" s="166"/>
      <c r="Q18" s="166">
        <f t="shared" si="4"/>
        <v>1.2317491490495334</v>
      </c>
      <c r="R18" s="162"/>
      <c r="S18" s="162"/>
      <c r="T18" s="162"/>
      <c r="U18" s="162"/>
      <c r="V18" s="162"/>
      <c r="W18" s="162"/>
    </row>
    <row r="19" spans="2:25" s="191" customFormat="1" ht="18" customHeight="1" x14ac:dyDescent="0.25">
      <c r="B19" s="146" t="s">
        <v>3</v>
      </c>
      <c r="C19" s="159"/>
      <c r="D19" s="163">
        <f>'41benpresaad'!D19</f>
        <v>163267</v>
      </c>
      <c r="E19" s="162"/>
      <c r="F19" s="164">
        <f>'41benpresaad'!F19+'41benpresaad'!H19+'41benpresaad'!J19+'41benpresaad'!L19+'41benpresaad'!N19</f>
        <v>113756</v>
      </c>
      <c r="G19" s="165">
        <f t="shared" si="0"/>
        <v>45.95979184847603</v>
      </c>
      <c r="H19" s="164">
        <f>'41benpresaad'!P19</f>
        <v>24933</v>
      </c>
      <c r="I19" s="165">
        <f>H19*100/$N19</f>
        <v>10.073450984194706</v>
      </c>
      <c r="J19" s="164">
        <f>'41benpresaad'!R19</f>
        <v>108076</v>
      </c>
      <c r="K19" s="165">
        <f>J19*100/$N19</f>
        <v>43.664953618410422</v>
      </c>
      <c r="L19" s="164">
        <f>'41benpresaad'!T19</f>
        <v>747</v>
      </c>
      <c r="M19" s="165">
        <f t="shared" si="3"/>
        <v>0.30180354891884031</v>
      </c>
      <c r="N19" s="164">
        <f t="shared" si="5"/>
        <v>247512</v>
      </c>
      <c r="O19" s="165">
        <f t="shared" si="6"/>
        <v>100</v>
      </c>
      <c r="P19" s="166"/>
      <c r="Q19" s="166">
        <f t="shared" si="4"/>
        <v>1.5159952715490577</v>
      </c>
      <c r="R19" s="162"/>
      <c r="S19" s="162"/>
      <c r="T19" s="162"/>
      <c r="U19" s="162"/>
      <c r="V19" s="162"/>
      <c r="W19" s="162"/>
    </row>
    <row r="20" spans="2:25" s="191" customFormat="1" ht="18" customHeight="1" x14ac:dyDescent="0.25">
      <c r="B20" s="146" t="s">
        <v>2</v>
      </c>
      <c r="C20" s="159"/>
      <c r="D20" s="163">
        <f>'41benpresaad'!D20</f>
        <v>37195</v>
      </c>
      <c r="E20" s="162"/>
      <c r="F20" s="164">
        <f>'41benpresaad'!F20+'41benpresaad'!H20+'41benpresaad'!J20+'41benpresaad'!L20+'41benpresaad'!N20</f>
        <v>17389</v>
      </c>
      <c r="G20" s="165">
        <f t="shared" si="0"/>
        <v>39.002781266822176</v>
      </c>
      <c r="H20" s="164">
        <f>'41benpresaad'!P20</f>
        <v>20227</v>
      </c>
      <c r="I20" s="165">
        <f>H20*100/$N20</f>
        <v>45.368293558227165</v>
      </c>
      <c r="J20" s="164">
        <f>'41benpresaad'!R20</f>
        <v>6968</v>
      </c>
      <c r="K20" s="165">
        <f>J20*100/$N20</f>
        <v>15.628925174950655</v>
      </c>
      <c r="L20" s="164">
        <f>'41benpresaad'!T20</f>
        <v>0</v>
      </c>
      <c r="M20" s="165">
        <f t="shared" si="3"/>
        <v>0</v>
      </c>
      <c r="N20" s="164">
        <f t="shared" si="5"/>
        <v>44584</v>
      </c>
      <c r="O20" s="165">
        <f t="shared" si="6"/>
        <v>99.999999999999986</v>
      </c>
      <c r="P20" s="166"/>
      <c r="Q20" s="166">
        <f t="shared" si="4"/>
        <v>1.1986557332974863</v>
      </c>
      <c r="R20" s="162"/>
      <c r="S20" s="162"/>
      <c r="T20" s="162"/>
      <c r="U20" s="162"/>
      <c r="V20" s="162"/>
      <c r="W20" s="162"/>
    </row>
    <row r="21" spans="2:25" s="191" customFormat="1" ht="18" customHeight="1" x14ac:dyDescent="0.25">
      <c r="B21" s="146" t="s">
        <v>35</v>
      </c>
      <c r="C21" s="159"/>
      <c r="D21" s="163">
        <f>'41benpresaad'!D21</f>
        <v>77075</v>
      </c>
      <c r="E21" s="162"/>
      <c r="F21" s="164">
        <f>'41benpresaad'!F21+'41benpresaad'!H21+'41benpresaad'!J21+'41benpresaad'!L21+'41benpresaad'!N21</f>
        <v>67451</v>
      </c>
      <c r="G21" s="165">
        <f t="shared" si="0"/>
        <v>64.513074583468835</v>
      </c>
      <c r="H21" s="164">
        <f>'41benpresaad'!P21</f>
        <v>16295</v>
      </c>
      <c r="I21" s="165">
        <f>H21*100/$N21</f>
        <v>15.585247814526465</v>
      </c>
      <c r="J21" s="164">
        <f>'41benpresaad'!R21</f>
        <v>20673</v>
      </c>
      <c r="K21" s="165">
        <f>J21*100/$N21</f>
        <v>19.772557721368862</v>
      </c>
      <c r="L21" s="164">
        <f>'41benpresaad'!T21</f>
        <v>135</v>
      </c>
      <c r="M21" s="165">
        <f t="shared" si="3"/>
        <v>0.12911988063584368</v>
      </c>
      <c r="N21" s="164">
        <f t="shared" si="5"/>
        <v>104554</v>
      </c>
      <c r="O21" s="165">
        <f t="shared" si="6"/>
        <v>100</v>
      </c>
      <c r="P21" s="166"/>
      <c r="Q21" s="166">
        <f t="shared" si="4"/>
        <v>1.3565228673370093</v>
      </c>
      <c r="R21" s="162"/>
      <c r="S21" s="162"/>
      <c r="T21" s="162"/>
      <c r="U21" s="162"/>
      <c r="V21" s="162"/>
      <c r="W21" s="162"/>
    </row>
    <row r="22" spans="2:25" s="191" customFormat="1" ht="21" customHeight="1" x14ac:dyDescent="0.25">
      <c r="B22" s="146" t="s">
        <v>42</v>
      </c>
      <c r="C22" s="159"/>
      <c r="D22" s="163">
        <f>'41benpresaad'!D22</f>
        <v>189638</v>
      </c>
      <c r="E22" s="162"/>
      <c r="F22" s="164">
        <f>'41benpresaad'!F22+'41benpresaad'!H22+'41benpresaad'!J22+'41benpresaad'!L22+'41benpresaad'!N22</f>
        <v>183205</v>
      </c>
      <c r="G22" s="165">
        <f t="shared" si="0"/>
        <v>69.559192041916617</v>
      </c>
      <c r="H22" s="164">
        <f>'41benpresaad'!P22</f>
        <v>28978</v>
      </c>
      <c r="I22" s="165">
        <f>H22*100/$N22</f>
        <v>11.002354013212848</v>
      </c>
      <c r="J22" s="164">
        <f>'41benpresaad'!R22</f>
        <v>51114</v>
      </c>
      <c r="K22" s="165">
        <f>J22*100/$N22</f>
        <v>19.406940542182397</v>
      </c>
      <c r="L22" s="164">
        <f>'41benpresaad'!T22</f>
        <v>83</v>
      </c>
      <c r="M22" s="165">
        <f t="shared" si="3"/>
        <v>3.1513402688131215E-2</v>
      </c>
      <c r="N22" s="164">
        <f t="shared" si="5"/>
        <v>263380</v>
      </c>
      <c r="O22" s="165">
        <f t="shared" si="6"/>
        <v>100</v>
      </c>
      <c r="P22" s="166"/>
      <c r="Q22" s="166">
        <f t="shared" si="4"/>
        <v>1.3888566637488267</v>
      </c>
      <c r="R22" s="162"/>
      <c r="S22" s="162"/>
      <c r="T22" s="162"/>
      <c r="U22" s="162"/>
      <c r="V22" s="162"/>
      <c r="W22" s="162"/>
    </row>
    <row r="23" spans="2:25" s="191" customFormat="1" ht="18" customHeight="1" x14ac:dyDescent="0.25">
      <c r="B23" s="146" t="s">
        <v>43</v>
      </c>
      <c r="C23" s="159"/>
      <c r="D23" s="163">
        <f>'41benpresaad'!D23</f>
        <v>44420</v>
      </c>
      <c r="E23" s="162"/>
      <c r="F23" s="164">
        <f>'41benpresaad'!F23+'41benpresaad'!H23+'41benpresaad'!J23+'41benpresaad'!L23+'41benpresaad'!N23</f>
        <v>29636</v>
      </c>
      <c r="G23" s="165">
        <f t="shared" si="0"/>
        <v>51.610880847062099</v>
      </c>
      <c r="H23" s="164">
        <f>'41benpresaad'!P23</f>
        <v>1397</v>
      </c>
      <c r="I23" s="165">
        <f>H23*100/$N23</f>
        <v>2.4328654522656823</v>
      </c>
      <c r="J23" s="164">
        <f>'41benpresaad'!R23</f>
        <v>26386</v>
      </c>
      <c r="K23" s="165">
        <f>J23*100/$N23</f>
        <v>45.951029222249311</v>
      </c>
      <c r="L23" s="164">
        <f>'41benpresaad'!T23</f>
        <v>3</v>
      </c>
      <c r="M23" s="165">
        <f t="shared" si="3"/>
        <v>5.2244784229041131E-3</v>
      </c>
      <c r="N23" s="164">
        <f t="shared" si="5"/>
        <v>57422</v>
      </c>
      <c r="O23" s="165">
        <f t="shared" si="6"/>
        <v>99.999999999999986</v>
      </c>
      <c r="P23" s="166"/>
      <c r="Q23" s="166">
        <f t="shared" si="4"/>
        <v>1.2927059882935614</v>
      </c>
      <c r="R23" s="162"/>
      <c r="S23" s="162"/>
      <c r="T23" s="162"/>
      <c r="U23" s="162"/>
      <c r="V23" s="162"/>
      <c r="W23" s="162"/>
    </row>
    <row r="24" spans="2:25" s="191" customFormat="1" ht="22.5" customHeight="1" x14ac:dyDescent="0.25">
      <c r="B24" s="146" t="s">
        <v>44</v>
      </c>
      <c r="C24" s="159"/>
      <c r="D24" s="163">
        <f>'41benpresaad'!D24</f>
        <v>16137</v>
      </c>
      <c r="E24" s="162"/>
      <c r="F24" s="163">
        <f>'41benpresaad'!F24+'41benpresaad'!H24+'41benpresaad'!J24+'41benpresaad'!L24+'41benpresaad'!N24</f>
        <v>10140</v>
      </c>
      <c r="G24" s="167">
        <f t="shared" si="0"/>
        <v>44.791942751126427</v>
      </c>
      <c r="H24" s="164">
        <f>'41benpresaad'!P24</f>
        <v>2851</v>
      </c>
      <c r="I24" s="165">
        <f t="shared" si="1"/>
        <v>12.593868716317695</v>
      </c>
      <c r="J24" s="164">
        <f>'41benpresaad'!R24</f>
        <v>9604</v>
      </c>
      <c r="K24" s="165">
        <f t="shared" si="2"/>
        <v>42.424242424242422</v>
      </c>
      <c r="L24" s="164">
        <f>'41benpresaad'!T24</f>
        <v>43</v>
      </c>
      <c r="M24" s="165">
        <f t="shared" si="3"/>
        <v>0.18994610831345526</v>
      </c>
      <c r="N24" s="163">
        <f t="shared" si="5"/>
        <v>22638</v>
      </c>
      <c r="O24" s="165">
        <f t="shared" si="6"/>
        <v>100</v>
      </c>
      <c r="P24" s="166"/>
      <c r="Q24" s="166">
        <f t="shared" si="4"/>
        <v>1.4028629856850716</v>
      </c>
      <c r="R24" s="162"/>
      <c r="S24" s="162"/>
      <c r="T24" s="162"/>
      <c r="U24" s="162"/>
      <c r="V24" s="162"/>
      <c r="W24" s="162"/>
    </row>
    <row r="25" spans="2:25" s="191" customFormat="1" ht="18" customHeight="1" x14ac:dyDescent="0.25">
      <c r="B25" s="146" t="s">
        <v>45</v>
      </c>
      <c r="C25" s="159"/>
      <c r="D25" s="163">
        <f>'41benpresaad'!D25</f>
        <v>70589</v>
      </c>
      <c r="E25" s="162"/>
      <c r="F25" s="163">
        <f>'41benpresaad'!F25+'41benpresaad'!H25+'41benpresaad'!J25+'41benpresaad'!L25+'41benpresaad'!N25</f>
        <v>54457</v>
      </c>
      <c r="G25" s="167">
        <f t="shared" si="0"/>
        <v>54.179061414941351</v>
      </c>
      <c r="H25" s="164">
        <f>'41benpresaad'!P25</f>
        <v>1363</v>
      </c>
      <c r="I25" s="165">
        <f t="shared" si="1"/>
        <v>1.3560434968611026</v>
      </c>
      <c r="J25" s="164">
        <f>'41benpresaad'!R25</f>
        <v>37522</v>
      </c>
      <c r="K25" s="165">
        <f t="shared" si="2"/>
        <v>37.330494562892362</v>
      </c>
      <c r="L25" s="164">
        <f>'41benpresaad'!T25</f>
        <v>7171</v>
      </c>
      <c r="M25" s="165">
        <f t="shared" si="3"/>
        <v>7.1344005253051845</v>
      </c>
      <c r="N25" s="163">
        <f t="shared" si="5"/>
        <v>100513</v>
      </c>
      <c r="O25" s="165">
        <f t="shared" si="6"/>
        <v>100</v>
      </c>
      <c r="P25" s="166"/>
      <c r="Q25" s="166">
        <f t="shared" si="4"/>
        <v>1.4239187408803071</v>
      </c>
      <c r="R25" s="162"/>
      <c r="S25" s="162"/>
      <c r="T25" s="162"/>
      <c r="U25" s="162"/>
      <c r="V25" s="162"/>
      <c r="W25" s="162"/>
    </row>
    <row r="26" spans="2:25" s="191" customFormat="1" ht="18" customHeight="1" x14ac:dyDescent="0.25">
      <c r="B26" s="146" t="s">
        <v>46</v>
      </c>
      <c r="C26" s="159"/>
      <c r="D26" s="163">
        <f>'41benpresaad'!D26</f>
        <v>9320</v>
      </c>
      <c r="E26" s="162"/>
      <c r="F26" s="163">
        <f>'41benpresaad'!F26+'41benpresaad'!H26+'41benpresaad'!J26+'41benpresaad'!L26+'41benpresaad'!N26</f>
        <v>12014</v>
      </c>
      <c r="G26" s="167">
        <f t="shared" si="0"/>
        <v>84.46881811150952</v>
      </c>
      <c r="H26" s="164">
        <f>'41benpresaad'!P26</f>
        <v>1026</v>
      </c>
      <c r="I26" s="165">
        <f t="shared" si="1"/>
        <v>7.2136680025311115</v>
      </c>
      <c r="J26" s="164">
        <f>'41benpresaad'!R26</f>
        <v>1183</v>
      </c>
      <c r="K26" s="165">
        <f t="shared" si="2"/>
        <v>8.3175138859593609</v>
      </c>
      <c r="L26" s="164">
        <f>'41benpresaad'!T26</f>
        <v>0</v>
      </c>
      <c r="M26" s="165">
        <f t="shared" si="3"/>
        <v>0</v>
      </c>
      <c r="N26" s="163">
        <f t="shared" si="5"/>
        <v>14223</v>
      </c>
      <c r="O26" s="165">
        <f t="shared" si="6"/>
        <v>99.999999999999986</v>
      </c>
      <c r="P26" s="166"/>
      <c r="Q26" s="166">
        <f t="shared" si="4"/>
        <v>1.5260729613733905</v>
      </c>
      <c r="R26" s="162"/>
      <c r="S26" s="162"/>
      <c r="T26" s="162"/>
      <c r="U26" s="162"/>
      <c r="V26" s="162"/>
      <c r="W26" s="162"/>
    </row>
    <row r="27" spans="2:25" s="191" customFormat="1" ht="18" customHeight="1" x14ac:dyDescent="0.25">
      <c r="B27" s="146" t="s">
        <v>1</v>
      </c>
      <c r="C27" s="159"/>
      <c r="D27" s="163">
        <f>'41benpresaad'!D27</f>
        <v>3690</v>
      </c>
      <c r="E27" s="162"/>
      <c r="F27" s="163">
        <f>'41benpresaad'!F27+'41benpresaad'!H27+'41benpresaad'!J27+'41benpresaad'!L27+'41benpresaad'!N27</f>
        <v>3067</v>
      </c>
      <c r="G27" s="167">
        <f t="shared" si="0"/>
        <v>62.21095334685598</v>
      </c>
      <c r="H27" s="164">
        <f>'41benpresaad'!P27</f>
        <v>4</v>
      </c>
      <c r="I27" s="165">
        <f t="shared" si="1"/>
        <v>8.1135902636916835E-2</v>
      </c>
      <c r="J27" s="164">
        <f>'41benpresaad'!R27</f>
        <v>1859</v>
      </c>
      <c r="K27" s="165">
        <f t="shared" si="2"/>
        <v>37.707910750507097</v>
      </c>
      <c r="L27" s="164">
        <f>'41benpresaad'!T27</f>
        <v>0</v>
      </c>
      <c r="M27" s="165">
        <f t="shared" si="3"/>
        <v>0</v>
      </c>
      <c r="N27" s="164">
        <f t="shared" si="5"/>
        <v>4930</v>
      </c>
      <c r="O27" s="165">
        <f t="shared" si="6"/>
        <v>100</v>
      </c>
      <c r="P27" s="166"/>
      <c r="Q27" s="166">
        <f t="shared" si="4"/>
        <v>1.3360433604336044</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1504725</v>
      </c>
      <c r="E30" s="174"/>
      <c r="F30" s="147">
        <f>SUM(F10:F27)</f>
        <v>1233867</v>
      </c>
      <c r="G30" s="175">
        <f>F30*100/$N30</f>
        <v>58.895434061745682</v>
      </c>
      <c r="H30" s="147">
        <f>SUM(H10:H27)</f>
        <v>222700</v>
      </c>
      <c r="I30" s="175">
        <f>H30*100/$N30</f>
        <v>10.630005637196524</v>
      </c>
      <c r="J30" s="147">
        <f>SUM(J10:J27)</f>
        <v>627450</v>
      </c>
      <c r="K30" s="175">
        <f>J30*100/$N30</f>
        <v>29.949694822896088</v>
      </c>
      <c r="L30" s="147">
        <f>SUM(L10:L28)</f>
        <v>10996</v>
      </c>
      <c r="M30" s="175">
        <f>L30*100/$N30</f>
        <v>0.5248654781617107</v>
      </c>
      <c r="N30" s="147">
        <f>F30+H30+J30+L30</f>
        <v>2095013</v>
      </c>
      <c r="O30" s="175">
        <f>G30+I30+K30+M30</f>
        <v>100.00000000000001</v>
      </c>
      <c r="P30" s="176"/>
      <c r="Q30" s="176">
        <f>(N30/D30)</f>
        <v>1.3922896210270981</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horizontalDpi="300" verticalDpi="300"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83" t="s">
        <v>415</v>
      </c>
      <c r="C3" s="1483"/>
      <c r="D3" s="1483"/>
      <c r="E3" s="1483"/>
      <c r="F3" s="1483"/>
      <c r="G3" s="1483"/>
      <c r="H3" s="1483"/>
      <c r="I3" s="1483"/>
      <c r="J3" s="1483"/>
      <c r="K3" s="1483"/>
      <c r="L3" s="1483"/>
      <c r="M3" s="1483"/>
      <c r="N3" s="1483"/>
      <c r="O3" s="1483"/>
      <c r="P3" s="1483"/>
      <c r="Q3" s="1483"/>
      <c r="R3" s="1483"/>
      <c r="S3" s="1483"/>
      <c r="T3" s="1483"/>
      <c r="U3" s="1483"/>
      <c r="V3" s="1483"/>
      <c r="W3" s="1483"/>
      <c r="X3" s="1483"/>
      <c r="Y3" s="821"/>
    </row>
    <row r="4" spans="2:30" s="621"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5"/>
      <c r="Y6" s="826"/>
    </row>
    <row r="7" spans="2:30" s="621" customFormat="1" ht="64.5" customHeight="1" x14ac:dyDescent="0.25">
      <c r="B7" s="1497" t="s">
        <v>12</v>
      </c>
      <c r="C7" s="625"/>
      <c r="D7" s="871" t="s">
        <v>246</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5" t="s">
        <v>247</v>
      </c>
      <c r="AD7" s="827"/>
    </row>
    <row r="8" spans="2:30" s="626" customFormat="1" ht="20.25" customHeight="1" x14ac:dyDescent="0.25">
      <c r="B8" s="1498"/>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74480</v>
      </c>
      <c r="E10" s="633"/>
      <c r="F10" s="675">
        <v>4</v>
      </c>
      <c r="G10" s="676">
        <v>4.1448354287779113E-2</v>
      </c>
      <c r="H10" s="675">
        <v>26034</v>
      </c>
      <c r="I10" s="676">
        <v>22.496891373428415</v>
      </c>
      <c r="J10" s="675">
        <v>30140</v>
      </c>
      <c r="K10" s="676">
        <v>25.898844759971517</v>
      </c>
      <c r="L10" s="675">
        <v>5961</v>
      </c>
      <c r="M10" s="676">
        <v>6.7656467537436367</v>
      </c>
      <c r="N10" s="675">
        <v>12691</v>
      </c>
      <c r="O10" s="676">
        <v>12.528030778060005</v>
      </c>
      <c r="P10" s="675">
        <v>2546</v>
      </c>
      <c r="Q10" s="676">
        <v>2.7451563878290628</v>
      </c>
      <c r="R10" s="675">
        <v>26661</v>
      </c>
      <c r="S10" s="676">
        <v>29.514416587843943</v>
      </c>
      <c r="T10" s="675">
        <v>8</v>
      </c>
      <c r="U10" s="676">
        <v>9.5650048356413341E-3</v>
      </c>
      <c r="V10" s="831">
        <f>F10+H10+J10+L10+N10+P10+R10+T10</f>
        <v>104045</v>
      </c>
      <c r="W10" s="676">
        <f t="shared" ref="V10:W27" si="0">G10+I10+K10+M10+O10+Q10+S10+U10</f>
        <v>100</v>
      </c>
      <c r="X10" s="678"/>
      <c r="Y10" s="832">
        <f t="shared" ref="Y10:Y27" si="1">V10/D10</f>
        <v>1.3969522019334049</v>
      </c>
    </row>
    <row r="11" spans="2:30" s="633" customFormat="1" ht="18" customHeight="1" x14ac:dyDescent="0.25">
      <c r="B11" s="682" t="s">
        <v>7</v>
      </c>
      <c r="D11" s="833">
        <v>13222</v>
      </c>
      <c r="F11" s="683">
        <v>2122</v>
      </c>
      <c r="G11" s="684">
        <v>14.391281630215721</v>
      </c>
      <c r="H11" s="683">
        <v>1818</v>
      </c>
      <c r="I11" s="684">
        <v>3.2171381652608795</v>
      </c>
      <c r="J11" s="683">
        <v>703</v>
      </c>
      <c r="K11" s="684">
        <v>5.0160483690378443</v>
      </c>
      <c r="L11" s="683">
        <v>508</v>
      </c>
      <c r="M11" s="684">
        <v>3.4634619690975592</v>
      </c>
      <c r="N11" s="683">
        <v>2840</v>
      </c>
      <c r="O11" s="684">
        <v>20.243338060759871</v>
      </c>
      <c r="P11" s="683">
        <v>4027</v>
      </c>
      <c r="Q11" s="684">
        <v>22.057176979920879</v>
      </c>
      <c r="R11" s="683">
        <v>5147</v>
      </c>
      <c r="S11" s="684">
        <v>31.611554825707248</v>
      </c>
      <c r="T11" s="683">
        <v>0</v>
      </c>
      <c r="U11" s="684">
        <v>0</v>
      </c>
      <c r="V11" s="834">
        <f t="shared" si="0"/>
        <v>17165</v>
      </c>
      <c r="W11" s="684">
        <f t="shared" si="0"/>
        <v>100</v>
      </c>
      <c r="X11" s="678"/>
      <c r="Y11" s="835">
        <f t="shared" si="1"/>
        <v>1.2982150960520344</v>
      </c>
    </row>
    <row r="12" spans="2:30" s="633" customFormat="1" ht="22.5" customHeight="1" x14ac:dyDescent="0.25">
      <c r="B12" s="682" t="s">
        <v>37</v>
      </c>
      <c r="D12" s="833">
        <v>7870</v>
      </c>
      <c r="F12" s="685">
        <v>2364</v>
      </c>
      <c r="G12" s="684">
        <v>26.047201285061163</v>
      </c>
      <c r="H12" s="685">
        <v>661</v>
      </c>
      <c r="I12" s="684">
        <v>1.4456938094649698</v>
      </c>
      <c r="J12" s="685">
        <v>948</v>
      </c>
      <c r="K12" s="684">
        <v>7.7350796985048804</v>
      </c>
      <c r="L12" s="685">
        <v>571</v>
      </c>
      <c r="M12" s="684">
        <v>6.5735821079945636</v>
      </c>
      <c r="N12" s="685">
        <v>1832</v>
      </c>
      <c r="O12" s="684">
        <v>20.560978623501793</v>
      </c>
      <c r="P12" s="685">
        <v>1712</v>
      </c>
      <c r="Q12" s="684">
        <v>11.083652539231435</v>
      </c>
      <c r="R12" s="685">
        <v>2794</v>
      </c>
      <c r="S12" s="684">
        <v>26.553811936241196</v>
      </c>
      <c r="T12" s="685">
        <v>11</v>
      </c>
      <c r="U12" s="684">
        <v>0</v>
      </c>
      <c r="V12" s="834">
        <f t="shared" si="0"/>
        <v>10893</v>
      </c>
      <c r="W12" s="684">
        <f t="shared" si="0"/>
        <v>100</v>
      </c>
      <c r="X12" s="678"/>
      <c r="Y12" s="835">
        <f t="shared" si="1"/>
        <v>1.3841168996188056</v>
      </c>
    </row>
    <row r="13" spans="2:30" s="633" customFormat="1" ht="18" customHeight="1" x14ac:dyDescent="0.25">
      <c r="B13" s="682" t="s">
        <v>38</v>
      </c>
      <c r="D13" s="833">
        <v>8009</v>
      </c>
      <c r="F13" s="683">
        <v>369</v>
      </c>
      <c r="G13" s="684">
        <v>2.2477064220183487</v>
      </c>
      <c r="H13" s="683">
        <v>2643</v>
      </c>
      <c r="I13" s="684">
        <v>9.8776758409785934</v>
      </c>
      <c r="J13" s="683">
        <v>592</v>
      </c>
      <c r="K13" s="684">
        <v>2.6758409785932722</v>
      </c>
      <c r="L13" s="683">
        <v>615</v>
      </c>
      <c r="M13" s="684">
        <v>7.477064220183486</v>
      </c>
      <c r="N13" s="683">
        <v>2139</v>
      </c>
      <c r="O13" s="684">
        <v>19.602446483180429</v>
      </c>
      <c r="P13" s="683">
        <v>386</v>
      </c>
      <c r="Q13" s="684">
        <v>6.666666666666667</v>
      </c>
      <c r="R13" s="683">
        <v>4674</v>
      </c>
      <c r="S13" s="684">
        <v>51.452599388379205</v>
      </c>
      <c r="T13" s="683">
        <v>0</v>
      </c>
      <c r="U13" s="684">
        <v>0</v>
      </c>
      <c r="V13" s="834">
        <f t="shared" si="0"/>
        <v>11418</v>
      </c>
      <c r="W13" s="684">
        <f t="shared" si="0"/>
        <v>100</v>
      </c>
      <c r="X13" s="678"/>
      <c r="Y13" s="835">
        <f t="shared" si="1"/>
        <v>1.4256461480834062</v>
      </c>
    </row>
    <row r="14" spans="2:30" s="633" customFormat="1" ht="18" customHeight="1" x14ac:dyDescent="0.25">
      <c r="B14" s="682" t="s">
        <v>6</v>
      </c>
      <c r="D14" s="833">
        <v>14936</v>
      </c>
      <c r="F14" s="683">
        <v>1398</v>
      </c>
      <c r="G14" s="684">
        <v>0.16137708445400753</v>
      </c>
      <c r="H14" s="683">
        <v>869</v>
      </c>
      <c r="I14" s="684">
        <v>3.0984400215169448</v>
      </c>
      <c r="J14" s="683">
        <v>816</v>
      </c>
      <c r="K14" s="684">
        <v>0</v>
      </c>
      <c r="L14" s="683">
        <v>1733</v>
      </c>
      <c r="M14" s="684">
        <v>14.922001075847231</v>
      </c>
      <c r="N14" s="683">
        <v>3560</v>
      </c>
      <c r="O14" s="684">
        <v>24.314147391070467</v>
      </c>
      <c r="P14" s="683">
        <v>4257</v>
      </c>
      <c r="Q14" s="684">
        <v>21.79666487358795</v>
      </c>
      <c r="R14" s="683">
        <v>6819</v>
      </c>
      <c r="S14" s="684">
        <v>35.707369553523399</v>
      </c>
      <c r="T14" s="683">
        <v>0</v>
      </c>
      <c r="U14" s="684">
        <v>0</v>
      </c>
      <c r="V14" s="834">
        <f t="shared" si="0"/>
        <v>19452</v>
      </c>
      <c r="W14" s="684">
        <f t="shared" si="0"/>
        <v>100</v>
      </c>
      <c r="X14" s="678"/>
      <c r="Y14" s="835">
        <f t="shared" si="1"/>
        <v>1.302356722013926</v>
      </c>
    </row>
    <row r="15" spans="2:30" s="633" customFormat="1" ht="18" customHeight="1" x14ac:dyDescent="0.25">
      <c r="B15" s="682" t="s">
        <v>5</v>
      </c>
      <c r="D15" s="833">
        <v>5338</v>
      </c>
      <c r="F15" s="685">
        <v>2581</v>
      </c>
      <c r="G15" s="684">
        <v>0</v>
      </c>
      <c r="H15" s="685">
        <v>602</v>
      </c>
      <c r="I15" s="684">
        <v>5.5706304868316039</v>
      </c>
      <c r="J15" s="685">
        <v>425</v>
      </c>
      <c r="K15" s="684">
        <v>8.0925778132482051</v>
      </c>
      <c r="L15" s="685">
        <v>774</v>
      </c>
      <c r="M15" s="684">
        <v>12.721468475658419</v>
      </c>
      <c r="N15" s="685">
        <v>1949</v>
      </c>
      <c r="O15" s="684">
        <v>33.998403830806069</v>
      </c>
      <c r="P15" s="685">
        <v>156</v>
      </c>
      <c r="Q15" s="684">
        <v>0</v>
      </c>
      <c r="R15" s="685">
        <v>2308</v>
      </c>
      <c r="S15" s="684">
        <v>39.616919393455703</v>
      </c>
      <c r="T15" s="685">
        <v>0</v>
      </c>
      <c r="U15" s="684">
        <v>0</v>
      </c>
      <c r="V15" s="834">
        <f t="shared" si="0"/>
        <v>8795</v>
      </c>
      <c r="W15" s="684">
        <f t="shared" si="0"/>
        <v>100</v>
      </c>
      <c r="X15" s="678"/>
      <c r="Y15" s="835">
        <f t="shared" si="1"/>
        <v>1.6476208317721994</v>
      </c>
    </row>
    <row r="16" spans="2:30" s="742" customFormat="1" ht="18" customHeight="1" x14ac:dyDescent="0.25">
      <c r="B16" s="836" t="s">
        <v>4</v>
      </c>
      <c r="D16" s="837">
        <v>35075</v>
      </c>
      <c r="E16" s="820"/>
      <c r="F16" s="838">
        <v>5904</v>
      </c>
      <c r="G16" s="839">
        <v>14.10823965697068</v>
      </c>
      <c r="H16" s="838">
        <v>3905</v>
      </c>
      <c r="I16" s="839">
        <v>4.2299223548499247</v>
      </c>
      <c r="J16" s="838">
        <v>3331</v>
      </c>
      <c r="K16" s="839">
        <v>9.7183914706223202</v>
      </c>
      <c r="L16" s="838">
        <v>2070</v>
      </c>
      <c r="M16" s="839">
        <v>5.5742264457063389</v>
      </c>
      <c r="N16" s="838">
        <v>5576</v>
      </c>
      <c r="O16" s="839">
        <v>12.858963958743772</v>
      </c>
      <c r="P16" s="838">
        <v>16573</v>
      </c>
      <c r="Q16" s="839">
        <v>32.65036504809364</v>
      </c>
      <c r="R16" s="838">
        <v>9659</v>
      </c>
      <c r="S16" s="839">
        <v>20.020859891065012</v>
      </c>
      <c r="T16" s="838">
        <v>613</v>
      </c>
      <c r="U16" s="839">
        <v>0.83903117394831384</v>
      </c>
      <c r="V16" s="840">
        <f t="shared" si="0"/>
        <v>47631</v>
      </c>
      <c r="W16" s="839">
        <f t="shared" si="0"/>
        <v>100</v>
      </c>
      <c r="X16" s="841"/>
      <c r="Y16" s="835">
        <f t="shared" si="1"/>
        <v>1.357975766215253</v>
      </c>
    </row>
    <row r="17" spans="2:25" s="742" customFormat="1" ht="18" customHeight="1" x14ac:dyDescent="0.25">
      <c r="B17" s="836" t="s">
        <v>40</v>
      </c>
      <c r="D17" s="837">
        <v>23176</v>
      </c>
      <c r="E17" s="820"/>
      <c r="F17" s="838">
        <v>3177</v>
      </c>
      <c r="G17" s="839">
        <v>6.9774527726995732</v>
      </c>
      <c r="H17" s="838">
        <v>5334</v>
      </c>
      <c r="I17" s="839">
        <v>8.4573866109515112</v>
      </c>
      <c r="J17" s="838">
        <v>2890</v>
      </c>
      <c r="K17" s="839">
        <v>12.122399233916601</v>
      </c>
      <c r="L17" s="838">
        <v>1419</v>
      </c>
      <c r="M17" s="839">
        <v>4.8359014538173586</v>
      </c>
      <c r="N17" s="838">
        <v>7010</v>
      </c>
      <c r="O17" s="839">
        <v>28.332027509358404</v>
      </c>
      <c r="P17" s="838">
        <v>4115</v>
      </c>
      <c r="Q17" s="839">
        <v>12.823191433794724</v>
      </c>
      <c r="R17" s="838">
        <v>7946</v>
      </c>
      <c r="S17" s="839">
        <v>26.412466266213983</v>
      </c>
      <c r="T17" s="838">
        <v>17</v>
      </c>
      <c r="U17" s="839">
        <v>3.9174719247845394E-2</v>
      </c>
      <c r="V17" s="840">
        <f t="shared" si="0"/>
        <v>31908</v>
      </c>
      <c r="W17" s="839">
        <f t="shared" si="0"/>
        <v>99.999999999999986</v>
      </c>
      <c r="X17" s="841"/>
      <c r="Y17" s="835">
        <f t="shared" si="1"/>
        <v>1.3767690714532275</v>
      </c>
    </row>
    <row r="18" spans="2:25" s="742" customFormat="1" ht="18" customHeight="1" x14ac:dyDescent="0.25">
      <c r="B18" s="836" t="s">
        <v>41</v>
      </c>
      <c r="D18" s="837">
        <v>45728</v>
      </c>
      <c r="E18" s="820"/>
      <c r="F18" s="838">
        <v>10</v>
      </c>
      <c r="G18" s="839">
        <v>0.38917682645664642</v>
      </c>
      <c r="H18" s="838">
        <v>4063</v>
      </c>
      <c r="I18" s="839">
        <v>5.0131877455410665</v>
      </c>
      <c r="J18" s="838">
        <v>5847</v>
      </c>
      <c r="K18" s="839">
        <v>10.515152074072708</v>
      </c>
      <c r="L18" s="838">
        <v>3564</v>
      </c>
      <c r="M18" s="839">
        <v>6.5237840529723146</v>
      </c>
      <c r="N18" s="838">
        <v>15022</v>
      </c>
      <c r="O18" s="839">
        <v>32.416031871922094</v>
      </c>
      <c r="P18" s="838">
        <v>6534</v>
      </c>
      <c r="Q18" s="839">
        <v>11.359905564675286</v>
      </c>
      <c r="R18" s="838">
        <v>21289</v>
      </c>
      <c r="S18" s="839">
        <v>33.677628788018517</v>
      </c>
      <c r="T18" s="838">
        <v>61</v>
      </c>
      <c r="U18" s="839">
        <v>0.10513307634136894</v>
      </c>
      <c r="V18" s="840">
        <f t="shared" si="0"/>
        <v>56390</v>
      </c>
      <c r="W18" s="839">
        <f t="shared" si="0"/>
        <v>100.00000000000001</v>
      </c>
      <c r="X18" s="841"/>
      <c r="Y18" s="835">
        <f t="shared" si="1"/>
        <v>1.2331613016095171</v>
      </c>
    </row>
    <row r="19" spans="2:25" s="742" customFormat="1" ht="18" customHeight="1" x14ac:dyDescent="0.25">
      <c r="B19" s="836" t="s">
        <v>3</v>
      </c>
      <c r="D19" s="837">
        <v>46329</v>
      </c>
      <c r="E19" s="820"/>
      <c r="F19" s="838">
        <v>19</v>
      </c>
      <c r="G19" s="839">
        <v>7.0628950806935764E-3</v>
      </c>
      <c r="H19" s="838">
        <v>20105</v>
      </c>
      <c r="I19" s="839">
        <v>5.0323127449941731</v>
      </c>
      <c r="J19" s="838">
        <v>1089</v>
      </c>
      <c r="K19" s="839">
        <v>8.1223293427976129E-2</v>
      </c>
      <c r="L19" s="838">
        <v>3027</v>
      </c>
      <c r="M19" s="839">
        <v>7.5113889183176186</v>
      </c>
      <c r="N19" s="838">
        <v>6395</v>
      </c>
      <c r="O19" s="839">
        <v>19.811420701345483</v>
      </c>
      <c r="P19" s="838">
        <v>7758</v>
      </c>
      <c r="Q19" s="839">
        <v>16.121058021683087</v>
      </c>
      <c r="R19" s="838">
        <v>30182</v>
      </c>
      <c r="S19" s="839">
        <v>51.403750397287851</v>
      </c>
      <c r="T19" s="838">
        <v>281</v>
      </c>
      <c r="U19" s="839">
        <v>3.1783027863121094E-2</v>
      </c>
      <c r="V19" s="840">
        <f t="shared" si="0"/>
        <v>68856</v>
      </c>
      <c r="W19" s="839">
        <f t="shared" si="0"/>
        <v>100.00000000000001</v>
      </c>
      <c r="X19" s="841"/>
      <c r="Y19" s="835">
        <f t="shared" si="1"/>
        <v>1.4862397202616071</v>
      </c>
    </row>
    <row r="20" spans="2:25" s="633" customFormat="1" ht="18" customHeight="1" x14ac:dyDescent="0.25">
      <c r="B20" s="836" t="s">
        <v>2</v>
      </c>
      <c r="D20" s="833">
        <v>12574</v>
      </c>
      <c r="F20" s="683">
        <v>385</v>
      </c>
      <c r="G20" s="684">
        <v>2.6190698107931776</v>
      </c>
      <c r="H20" s="683">
        <v>1030</v>
      </c>
      <c r="I20" s="684">
        <v>3.3647124615528008</v>
      </c>
      <c r="J20" s="683">
        <v>202</v>
      </c>
      <c r="K20" s="684">
        <v>1.8175039612265822</v>
      </c>
      <c r="L20" s="683">
        <v>763</v>
      </c>
      <c r="M20" s="684">
        <v>6.0117438717494638</v>
      </c>
      <c r="N20" s="683">
        <v>3484</v>
      </c>
      <c r="O20" s="684">
        <v>28.250535930655232</v>
      </c>
      <c r="P20" s="683">
        <v>6177</v>
      </c>
      <c r="Q20" s="684">
        <v>37.794761860378415</v>
      </c>
      <c r="R20" s="683">
        <v>2057</v>
      </c>
      <c r="S20" s="684">
        <v>20.141672103644328</v>
      </c>
      <c r="T20" s="683">
        <v>0</v>
      </c>
      <c r="U20" s="684">
        <v>0</v>
      </c>
      <c r="V20" s="834">
        <f t="shared" si="0"/>
        <v>14098</v>
      </c>
      <c r="W20" s="684">
        <f t="shared" si="0"/>
        <v>100</v>
      </c>
      <c r="X20" s="678"/>
      <c r="Y20" s="835">
        <f t="shared" si="1"/>
        <v>1.1212024813106409</v>
      </c>
    </row>
    <row r="21" spans="2:25" s="633" customFormat="1" ht="18" customHeight="1" x14ac:dyDescent="0.25">
      <c r="B21" s="682" t="s">
        <v>35</v>
      </c>
      <c r="D21" s="833">
        <v>25890</v>
      </c>
      <c r="F21" s="683">
        <v>1558</v>
      </c>
      <c r="G21" s="684">
        <v>5.3052431721922009</v>
      </c>
      <c r="H21" s="683">
        <v>5992</v>
      </c>
      <c r="I21" s="684">
        <v>3.6950489265371695</v>
      </c>
      <c r="J21" s="683">
        <v>8735</v>
      </c>
      <c r="K21" s="684">
        <v>30.798159778004965</v>
      </c>
      <c r="L21" s="683">
        <v>1964</v>
      </c>
      <c r="M21" s="684">
        <v>7.5471009201109975</v>
      </c>
      <c r="N21" s="683">
        <v>4073</v>
      </c>
      <c r="O21" s="684">
        <v>17.328757119906527</v>
      </c>
      <c r="P21" s="683">
        <v>5956</v>
      </c>
      <c r="Q21" s="684">
        <v>16.445158463560684</v>
      </c>
      <c r="R21" s="683">
        <v>5630</v>
      </c>
      <c r="S21" s="684">
        <v>18.613991529136847</v>
      </c>
      <c r="T21" s="683">
        <v>85</v>
      </c>
      <c r="U21" s="684">
        <v>0.26654009055060612</v>
      </c>
      <c r="V21" s="834">
        <f t="shared" si="0"/>
        <v>33993</v>
      </c>
      <c r="W21" s="684">
        <f t="shared" si="0"/>
        <v>100.00000000000001</v>
      </c>
      <c r="X21" s="678"/>
      <c r="Y21" s="835">
        <f t="shared" si="1"/>
        <v>1.3129779837775202</v>
      </c>
    </row>
    <row r="22" spans="2:25" s="633" customFormat="1" ht="21" customHeight="1" x14ac:dyDescent="0.25">
      <c r="B22" s="682" t="s">
        <v>42</v>
      </c>
      <c r="D22" s="833">
        <v>63179</v>
      </c>
      <c r="F22" s="683">
        <v>2317</v>
      </c>
      <c r="G22" s="684">
        <v>2.2532814395789673</v>
      </c>
      <c r="H22" s="683">
        <v>17314</v>
      </c>
      <c r="I22" s="684">
        <v>13.798591305169941</v>
      </c>
      <c r="J22" s="683">
        <v>15031</v>
      </c>
      <c r="K22" s="684">
        <v>14.416274049446134</v>
      </c>
      <c r="L22" s="683">
        <v>7029</v>
      </c>
      <c r="M22" s="684">
        <v>8.5530151426815628</v>
      </c>
      <c r="N22" s="683">
        <v>15408</v>
      </c>
      <c r="O22" s="684">
        <v>24.417377054346627</v>
      </c>
      <c r="P22" s="683">
        <v>13613</v>
      </c>
      <c r="Q22" s="684">
        <v>16.926398058711374</v>
      </c>
      <c r="R22" s="683">
        <v>16123</v>
      </c>
      <c r="S22" s="684">
        <v>19.521611017443234</v>
      </c>
      <c r="T22" s="683">
        <v>66</v>
      </c>
      <c r="U22" s="684">
        <v>0.11345193262215779</v>
      </c>
      <c r="V22" s="834">
        <f t="shared" si="0"/>
        <v>86901</v>
      </c>
      <c r="W22" s="684">
        <f t="shared" si="0"/>
        <v>100</v>
      </c>
      <c r="X22" s="678"/>
      <c r="Y22" s="835">
        <f t="shared" si="1"/>
        <v>1.3754728628183415</v>
      </c>
    </row>
    <row r="23" spans="2:25" s="633" customFormat="1" ht="18" customHeight="1" x14ac:dyDescent="0.25">
      <c r="B23" s="682" t="s">
        <v>43</v>
      </c>
      <c r="D23" s="833">
        <v>13593</v>
      </c>
      <c r="F23" s="683">
        <v>1277</v>
      </c>
      <c r="G23" s="684">
        <v>8.3258093641171165</v>
      </c>
      <c r="H23" s="683">
        <v>2212</v>
      </c>
      <c r="I23" s="684">
        <v>9.538243260673287</v>
      </c>
      <c r="J23" s="683">
        <v>536</v>
      </c>
      <c r="K23" s="684">
        <v>0.88352895653295493</v>
      </c>
      <c r="L23" s="683">
        <v>1471</v>
      </c>
      <c r="M23" s="684">
        <v>8.2742164323487675</v>
      </c>
      <c r="N23" s="683">
        <v>2811</v>
      </c>
      <c r="O23" s="684">
        <v>15.62620920933832</v>
      </c>
      <c r="P23" s="683">
        <v>770</v>
      </c>
      <c r="Q23" s="684">
        <v>3.5147684767186895</v>
      </c>
      <c r="R23" s="683">
        <v>7669</v>
      </c>
      <c r="S23" s="684">
        <v>53.81787695085773</v>
      </c>
      <c r="T23" s="683">
        <v>2</v>
      </c>
      <c r="U23" s="684">
        <v>1.9347349413130401E-2</v>
      </c>
      <c r="V23" s="834">
        <f>F23+H23+J23+L23+N23+P23+R23+T23</f>
        <v>16748</v>
      </c>
      <c r="W23" s="684">
        <f t="shared" si="0"/>
        <v>100</v>
      </c>
      <c r="X23" s="678"/>
      <c r="Y23" s="835">
        <f t="shared" si="1"/>
        <v>1.2321047598028396</v>
      </c>
    </row>
    <row r="24" spans="2:25" s="633" customFormat="1" ht="22.5" customHeight="1" x14ac:dyDescent="0.25">
      <c r="B24" s="682" t="s">
        <v>44</v>
      </c>
      <c r="D24" s="833">
        <v>3236</v>
      </c>
      <c r="F24" s="685">
        <v>325</v>
      </c>
      <c r="G24" s="686">
        <v>3.2579185520361991</v>
      </c>
      <c r="H24" s="685">
        <v>350</v>
      </c>
      <c r="I24" s="684">
        <v>6.4253393665158374</v>
      </c>
      <c r="J24" s="685">
        <v>164</v>
      </c>
      <c r="K24" s="684">
        <v>5.2187028657616894</v>
      </c>
      <c r="L24" s="685">
        <v>196</v>
      </c>
      <c r="M24" s="684">
        <v>3.4690799396681751</v>
      </c>
      <c r="N24" s="685">
        <v>953</v>
      </c>
      <c r="O24" s="684">
        <v>17.134238310708898</v>
      </c>
      <c r="P24" s="685">
        <v>766</v>
      </c>
      <c r="Q24" s="684">
        <v>12.428355957767723</v>
      </c>
      <c r="R24" s="685">
        <v>1346</v>
      </c>
      <c r="S24" s="684">
        <v>51.945701357466064</v>
      </c>
      <c r="T24" s="685">
        <v>12</v>
      </c>
      <c r="U24" s="684">
        <v>0.12066365007541478</v>
      </c>
      <c r="V24" s="842">
        <f t="shared" si="0"/>
        <v>4112</v>
      </c>
      <c r="W24" s="684">
        <f t="shared" si="0"/>
        <v>100</v>
      </c>
      <c r="X24" s="678"/>
      <c r="Y24" s="835">
        <f t="shared" si="1"/>
        <v>1.2707045735475897</v>
      </c>
    </row>
    <row r="25" spans="2:25" s="633" customFormat="1" ht="18" customHeight="1" x14ac:dyDescent="0.25">
      <c r="B25" s="682" t="s">
        <v>45</v>
      </c>
      <c r="D25" s="833">
        <v>17325</v>
      </c>
      <c r="F25" s="685">
        <v>258</v>
      </c>
      <c r="G25" s="686">
        <v>0.41635124905374715</v>
      </c>
      <c r="H25" s="685">
        <v>4483</v>
      </c>
      <c r="I25" s="684">
        <v>12.162503154176129</v>
      </c>
      <c r="J25" s="685">
        <v>1355</v>
      </c>
      <c r="K25" s="684">
        <v>6.594330894103793</v>
      </c>
      <c r="L25" s="685">
        <v>1972</v>
      </c>
      <c r="M25" s="684">
        <v>8.2555303221465213</v>
      </c>
      <c r="N25" s="685">
        <v>6150</v>
      </c>
      <c r="O25" s="684">
        <v>27.294137437967869</v>
      </c>
      <c r="P25" s="685">
        <v>682</v>
      </c>
      <c r="Q25" s="684">
        <v>2.5864244259399447</v>
      </c>
      <c r="R25" s="685">
        <v>7383</v>
      </c>
      <c r="S25" s="684">
        <v>35.057616283959966</v>
      </c>
      <c r="T25" s="685">
        <v>1998</v>
      </c>
      <c r="U25" s="684">
        <v>7.6331062326520316</v>
      </c>
      <c r="V25" s="842">
        <f t="shared" si="0"/>
        <v>24281</v>
      </c>
      <c r="W25" s="684">
        <f t="shared" si="0"/>
        <v>99.999999999999986</v>
      </c>
      <c r="X25" s="678"/>
      <c r="Y25" s="835">
        <f t="shared" si="1"/>
        <v>1.4015007215007216</v>
      </c>
    </row>
    <row r="26" spans="2:25" s="633" customFormat="1" ht="18" customHeight="1" x14ac:dyDescent="0.25">
      <c r="B26" s="682" t="s">
        <v>46</v>
      </c>
      <c r="D26" s="833">
        <v>2333</v>
      </c>
      <c r="F26" s="685">
        <v>395</v>
      </c>
      <c r="G26" s="686">
        <v>8.1975827640567527</v>
      </c>
      <c r="H26" s="685">
        <v>488</v>
      </c>
      <c r="I26" s="684">
        <v>11.008933263268524</v>
      </c>
      <c r="J26" s="685">
        <v>683</v>
      </c>
      <c r="K26" s="684">
        <v>20.546505517603784</v>
      </c>
      <c r="L26" s="685">
        <v>438</v>
      </c>
      <c r="M26" s="684">
        <v>9.1697320021019451</v>
      </c>
      <c r="N26" s="685">
        <v>715</v>
      </c>
      <c r="O26" s="684">
        <v>17.892800840777721</v>
      </c>
      <c r="P26" s="685">
        <v>478</v>
      </c>
      <c r="Q26" s="684">
        <v>13.110877561744614</v>
      </c>
      <c r="R26" s="685">
        <v>479</v>
      </c>
      <c r="S26" s="684">
        <v>20.073568050446664</v>
      </c>
      <c r="T26" s="685">
        <v>0</v>
      </c>
      <c r="U26" s="684">
        <v>0</v>
      </c>
      <c r="V26" s="842">
        <f t="shared" si="0"/>
        <v>3676</v>
      </c>
      <c r="W26" s="684">
        <f t="shared" si="0"/>
        <v>100.00000000000001</v>
      </c>
      <c r="X26" s="678"/>
      <c r="Y26" s="835">
        <f t="shared" si="1"/>
        <v>1.5756536648092585</v>
      </c>
    </row>
    <row r="27" spans="2:25" s="633" customFormat="1" ht="18" customHeight="1" x14ac:dyDescent="0.25">
      <c r="B27" s="682" t="s">
        <v>1</v>
      </c>
      <c r="D27" s="833">
        <v>1188</v>
      </c>
      <c r="F27" s="685">
        <v>182</v>
      </c>
      <c r="G27" s="686">
        <v>9.2670598146588041</v>
      </c>
      <c r="H27" s="685">
        <v>192</v>
      </c>
      <c r="I27" s="684">
        <v>12.973883740522325</v>
      </c>
      <c r="J27" s="685">
        <v>364</v>
      </c>
      <c r="K27" s="684">
        <v>20.387531592249367</v>
      </c>
      <c r="L27" s="685">
        <v>22</v>
      </c>
      <c r="M27" s="684">
        <v>1.5164279696714407</v>
      </c>
      <c r="N27" s="685">
        <v>104</v>
      </c>
      <c r="O27" s="684">
        <v>7.5821398483572029</v>
      </c>
      <c r="P27" s="685">
        <v>0</v>
      </c>
      <c r="Q27" s="684">
        <v>0.42122999157540014</v>
      </c>
      <c r="R27" s="685">
        <v>668</v>
      </c>
      <c r="S27" s="684">
        <v>47.851727042965457</v>
      </c>
      <c r="T27" s="685">
        <v>0</v>
      </c>
      <c r="U27" s="684">
        <v>0</v>
      </c>
      <c r="V27" s="834">
        <f t="shared" si="0"/>
        <v>1532</v>
      </c>
      <c r="W27" s="684">
        <f t="shared" si="0"/>
        <v>100</v>
      </c>
      <c r="X27" s="678"/>
      <c r="Y27" s="835">
        <f t="shared" si="1"/>
        <v>1.2895622895622896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53" t="s">
        <v>0</v>
      </c>
      <c r="C30" s="1229"/>
      <c r="D30" s="1270">
        <f>SUM(D10:D29)</f>
        <v>413481</v>
      </c>
      <c r="E30" s="1229"/>
      <c r="F30" s="1254">
        <f>SUM(F10:F27)</f>
        <v>24645</v>
      </c>
      <c r="G30" s="1255">
        <f>F30*100/$V30</f>
        <v>4.386058580443998</v>
      </c>
      <c r="H30" s="1254">
        <f>SUM(H10:H27)</f>
        <v>98095</v>
      </c>
      <c r="I30" s="1255">
        <f>H30*100/$V30</f>
        <v>17.457919109298196</v>
      </c>
      <c r="J30" s="1254">
        <f>SUM(J10:J27)</f>
        <v>73851</v>
      </c>
      <c r="K30" s="1255">
        <f>J30*100/$V30</f>
        <v>13.143226302469861</v>
      </c>
      <c r="L30" s="1254">
        <f>SUM(L10:L27)</f>
        <v>34097</v>
      </c>
      <c r="M30" s="1255">
        <f>L30*100/$V30</f>
        <v>6.0682263914546164</v>
      </c>
      <c r="N30" s="1254">
        <f>SUM(N10:N27)</f>
        <v>92712</v>
      </c>
      <c r="O30" s="1255">
        <f>N30*100/$V30</f>
        <v>16.499909235549765</v>
      </c>
      <c r="P30" s="1254">
        <f>SUM(P10:P27)</f>
        <v>76506</v>
      </c>
      <c r="Q30" s="1255">
        <f>P30*100/$V30</f>
        <v>13.615735352219458</v>
      </c>
      <c r="R30" s="1254">
        <f>SUM(R10:R27)</f>
        <v>158834</v>
      </c>
      <c r="S30" s="1255">
        <f>R30*100/$V30</f>
        <v>28.267609193193021</v>
      </c>
      <c r="T30" s="1254">
        <f>SUM(T10:T28)</f>
        <v>3154</v>
      </c>
      <c r="U30" s="1255">
        <f>T30*100/$V30</f>
        <v>0.5613158353710842</v>
      </c>
      <c r="V30" s="1254">
        <f>SUM(V10:V27)</f>
        <v>561894</v>
      </c>
      <c r="W30" s="1255">
        <f>G30+I30+K30+M30+O30+Q30+S30+U30</f>
        <v>100</v>
      </c>
      <c r="X30" s="1271"/>
      <c r="Y30" s="1272">
        <f>(V30/D30)</f>
        <v>1.3589354770835902</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8" s="852" customFormat="1" x14ac:dyDescent="0.35">
      <c r="B33" s="698" t="s">
        <v>47</v>
      </c>
      <c r="Q33" s="1346"/>
      <c r="R33" s="1346"/>
      <c r="S33" s="1346"/>
      <c r="T33" s="1346"/>
      <c r="U33" s="1346"/>
      <c r="V33" s="1346"/>
      <c r="W33" s="1346"/>
      <c r="X33" s="1347"/>
      <c r="Y33" s="1347"/>
      <c r="Z33" s="1346"/>
      <c r="AA33" s="1346"/>
      <c r="AB33" s="1346"/>
    </row>
    <row r="34" spans="2:28" s="852" customFormat="1" x14ac:dyDescent="0.25">
      <c r="Q34" s="1346"/>
      <c r="R34" s="1346"/>
      <c r="S34" s="1346"/>
      <c r="T34" s="1346"/>
      <c r="U34" s="1346"/>
      <c r="V34" s="1346"/>
      <c r="W34" s="1346"/>
      <c r="X34" s="1347"/>
      <c r="Y34" s="1347"/>
      <c r="Z34" s="1346"/>
      <c r="AA34" s="1346"/>
      <c r="AB34" s="1346"/>
    </row>
    <row r="35" spans="2:28" s="852" customFormat="1" x14ac:dyDescent="0.25">
      <c r="B35" s="852" t="s">
        <v>39</v>
      </c>
      <c r="D35" s="852" t="e">
        <f>GETPIVOTDATA("Cuenta número de expedientes",#REF!,"CCAA",$B35,"Grado Resuelto",$B$1)</f>
        <v>#REF!</v>
      </c>
      <c r="N35" s="852" t="e">
        <f>GETPIVOTDATA("ID PRESTACION
COUNT",#REF!,"
CCAA",$B35,"
Tipo Prestación",N$1,"Grado Resuelto",$B$1)</f>
        <v>#REF!</v>
      </c>
      <c r="Q35" s="1346"/>
      <c r="R35" s="1346"/>
      <c r="S35" s="1346"/>
      <c r="T35" s="1346"/>
      <c r="U35" s="1346"/>
      <c r="V35" s="1346"/>
      <c r="W35" s="1346"/>
      <c r="X35" s="1347"/>
      <c r="Y35" s="1347"/>
      <c r="Z35" s="1346"/>
      <c r="AA35" s="1346"/>
      <c r="AB35" s="1346"/>
    </row>
    <row r="36" spans="2:28" s="852" customFormat="1" x14ac:dyDescent="0.25">
      <c r="B36" s="852" t="s">
        <v>47</v>
      </c>
      <c r="D36" s="853" t="e">
        <f>GETPIVOTDATA("Cuenta número de expedientes",#REF!,"CCAA",$B36,"Grado Resuelto",$B$1)</f>
        <v>#REF!</v>
      </c>
      <c r="N36" s="852" t="e">
        <f>GETPIVOTDATA("ID PRESTACION
COUNT",#REF!,"
CCAA",$B36,"
Tipo Prestación",N$1,"Grado Resuelto",$B$1)</f>
        <v>#REF!</v>
      </c>
      <c r="Q36" s="1346"/>
      <c r="R36" s="1346"/>
      <c r="S36" s="1346"/>
      <c r="T36" s="1347"/>
      <c r="U36" s="1347"/>
      <c r="V36" s="1346"/>
      <c r="W36" s="1346"/>
      <c r="X36" s="1346"/>
      <c r="Y36" s="1346"/>
      <c r="Z36" s="1346"/>
      <c r="AA36" s="1346"/>
      <c r="AB36" s="1346"/>
    </row>
    <row r="37" spans="2:28" s="852" customFormat="1" x14ac:dyDescent="0.25">
      <c r="Q37" s="1346"/>
      <c r="R37" s="1346"/>
      <c r="S37" s="1346"/>
      <c r="T37" s="1347"/>
      <c r="U37" s="1347"/>
      <c r="V37" s="1346"/>
      <c r="W37" s="1346"/>
      <c r="X37" s="1346"/>
      <c r="Y37" s="1346"/>
      <c r="Z37" s="1346"/>
      <c r="AA37" s="1346"/>
      <c r="AB37" s="1346"/>
    </row>
    <row r="38" spans="2:28" s="852" customFormat="1" x14ac:dyDescent="0.25">
      <c r="Q38" s="1346"/>
      <c r="R38" s="1346"/>
      <c r="S38" s="1346"/>
      <c r="T38" s="1347"/>
      <c r="U38" s="1347"/>
      <c r="V38" s="1346"/>
      <c r="W38" s="1346"/>
      <c r="X38" s="1346"/>
      <c r="Y38" s="1346"/>
      <c r="Z38" s="1346"/>
      <c r="AA38" s="1346"/>
      <c r="AB38" s="1346"/>
    </row>
    <row r="39" spans="2:28" s="852" customFormat="1" x14ac:dyDescent="0.25">
      <c r="Q39" s="1346"/>
      <c r="R39" s="1346"/>
      <c r="S39" s="1346"/>
      <c r="T39" s="1347"/>
      <c r="U39" s="1347"/>
      <c r="V39" s="1346"/>
      <c r="W39" s="1346"/>
      <c r="X39" s="1346"/>
      <c r="Y39" s="1346"/>
      <c r="Z39" s="1346"/>
      <c r="AA39" s="1346"/>
      <c r="AB39" s="1346"/>
    </row>
    <row r="40" spans="2:28" s="852" customFormat="1" x14ac:dyDescent="0.25">
      <c r="B40" s="1346"/>
      <c r="C40" s="1346"/>
      <c r="D40" s="1346"/>
      <c r="E40" s="1346"/>
      <c r="F40" s="1346"/>
      <c r="G40" s="1346"/>
      <c r="H40" s="1346"/>
      <c r="I40" s="1346"/>
      <c r="J40" s="1346"/>
      <c r="K40" s="1346"/>
      <c r="L40" s="1346"/>
      <c r="M40" s="1346"/>
      <c r="N40" s="1346"/>
      <c r="O40" s="1346"/>
      <c r="P40" s="1346"/>
      <c r="Q40" s="1346"/>
      <c r="R40" s="1346"/>
      <c r="S40" s="1346"/>
      <c r="T40" s="1347"/>
      <c r="U40" s="1347"/>
      <c r="V40" s="1346"/>
      <c r="W40" s="1346"/>
      <c r="X40" s="1346"/>
      <c r="Y40" s="1346"/>
      <c r="Z40" s="1346"/>
      <c r="AA40" s="1346"/>
      <c r="AB40" s="1346"/>
    </row>
    <row r="41" spans="2:28" s="852" customFormat="1" x14ac:dyDescent="0.25">
      <c r="B41" s="1346"/>
      <c r="C41" s="1346"/>
      <c r="D41" s="1346"/>
      <c r="E41" s="1346"/>
      <c r="F41" s="1346"/>
      <c r="G41" s="1346"/>
      <c r="H41" s="1346"/>
      <c r="I41" s="1346"/>
      <c r="J41" s="1346"/>
      <c r="K41" s="1346"/>
      <c r="L41" s="1346"/>
      <c r="M41" s="1346"/>
      <c r="N41" s="1346"/>
      <c r="O41" s="1346"/>
      <c r="P41" s="1346"/>
      <c r="Q41" s="1346"/>
      <c r="R41" s="1346"/>
      <c r="S41" s="1346"/>
      <c r="T41" s="1347"/>
      <c r="U41" s="1347"/>
      <c r="V41" s="1346"/>
      <c r="W41" s="1346"/>
      <c r="X41" s="1346"/>
      <c r="Y41" s="1346"/>
      <c r="Z41" s="1346"/>
      <c r="AA41" s="1346"/>
      <c r="AB41" s="1346"/>
    </row>
    <row r="42" spans="2:28" s="852" customFormat="1" x14ac:dyDescent="0.25">
      <c r="B42" s="1346"/>
      <c r="C42" s="1346"/>
      <c r="D42" s="1346"/>
      <c r="E42" s="1346"/>
      <c r="F42" s="1346"/>
      <c r="G42" s="1346"/>
      <c r="H42" s="1346"/>
      <c r="I42" s="1346"/>
      <c r="J42" s="1346"/>
      <c r="K42" s="1346"/>
      <c r="L42" s="1346"/>
      <c r="M42" s="1346"/>
      <c r="N42" s="1346"/>
      <c r="O42" s="1346"/>
      <c r="P42" s="1346"/>
      <c r="Q42" s="1346"/>
      <c r="R42" s="1346"/>
      <c r="S42" s="1346"/>
      <c r="T42" s="1347"/>
      <c r="U42" s="1347"/>
      <c r="V42" s="1346"/>
      <c r="W42" s="1346"/>
      <c r="X42" s="1346"/>
      <c r="Y42" s="1346"/>
      <c r="Z42" s="1346"/>
      <c r="AA42" s="1346"/>
      <c r="AB42" s="1346"/>
    </row>
    <row r="43" spans="2:28" s="852" customFormat="1" x14ac:dyDescent="0.25">
      <c r="B43" s="1346"/>
      <c r="C43" s="1346"/>
      <c r="D43" s="1346"/>
      <c r="E43" s="1346"/>
      <c r="F43" s="1346"/>
      <c r="G43" s="1346"/>
      <c r="H43" s="1346"/>
      <c r="I43" s="1346"/>
      <c r="J43" s="1346"/>
      <c r="K43" s="1346"/>
      <c r="L43" s="1346"/>
      <c r="M43" s="1346"/>
      <c r="N43" s="1346"/>
      <c r="O43" s="1346"/>
      <c r="P43" s="1346"/>
      <c r="Q43" s="1346"/>
      <c r="R43" s="1346"/>
      <c r="S43" s="1346"/>
      <c r="T43" s="1347"/>
      <c r="U43" s="1347"/>
      <c r="V43" s="1346"/>
      <c r="W43" s="1346"/>
      <c r="X43" s="1346"/>
      <c r="Y43" s="1346"/>
      <c r="Z43" s="1346"/>
      <c r="AA43" s="1346"/>
      <c r="AB43" s="1346"/>
    </row>
    <row r="44" spans="2:28" s="852" customFormat="1" x14ac:dyDescent="0.25">
      <c r="T44" s="697"/>
      <c r="U44" s="697"/>
      <c r="V44" s="1346"/>
      <c r="W44" s="1346"/>
      <c r="X44" s="1346"/>
      <c r="Y44" s="1346"/>
      <c r="Z44" s="1346"/>
      <c r="AA44" s="1346"/>
    </row>
    <row r="45" spans="2:28" s="852" customFormat="1" x14ac:dyDescent="0.25">
      <c r="T45" s="697"/>
      <c r="U45" s="697"/>
      <c r="V45" s="1346"/>
      <c r="W45" s="1346"/>
      <c r="X45" s="1346"/>
      <c r="Y45" s="1346"/>
      <c r="Z45" s="1346"/>
      <c r="AA45" s="1346"/>
    </row>
    <row r="46" spans="2:28" s="852" customFormat="1" x14ac:dyDescent="0.25">
      <c r="T46" s="697"/>
      <c r="U46" s="697"/>
      <c r="V46" s="1346"/>
      <c r="W46" s="1346"/>
      <c r="X46" s="1346"/>
      <c r="Y46" s="1346"/>
      <c r="Z46" s="1346"/>
      <c r="AA46" s="1346"/>
    </row>
    <row r="47" spans="2:28" s="852" customFormat="1" x14ac:dyDescent="0.25">
      <c r="T47" s="697"/>
      <c r="U47" s="697"/>
      <c r="V47" s="1346"/>
      <c r="W47" s="1346"/>
      <c r="X47" s="1346"/>
      <c r="Y47" s="1346"/>
      <c r="Z47" s="1346"/>
      <c r="AA47" s="1346"/>
    </row>
    <row r="48" spans="2:28" s="852" customFormat="1" x14ac:dyDescent="0.25">
      <c r="T48" s="697"/>
      <c r="U48" s="697"/>
      <c r="V48" s="1346"/>
      <c r="W48" s="1346"/>
      <c r="X48" s="1346"/>
      <c r="Y48" s="1346"/>
      <c r="Z48" s="1346"/>
      <c r="AA48" s="1346"/>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46"/>
      <c r="W49" s="1346"/>
      <c r="X49" s="1346"/>
      <c r="Y49" s="1346"/>
      <c r="Z49" s="1346"/>
      <c r="AA49" s="1346"/>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46"/>
      <c r="W50" s="1346"/>
      <c r="X50" s="1346"/>
      <c r="Y50" s="1346"/>
      <c r="Z50" s="1346"/>
      <c r="AA50" s="1346"/>
    </row>
    <row r="51" spans="2:27" x14ac:dyDescent="0.25">
      <c r="B51" s="1346"/>
      <c r="C51" s="1346"/>
      <c r="D51" s="1346"/>
      <c r="E51" s="1346"/>
      <c r="F51" s="1346"/>
      <c r="G51" s="1346"/>
      <c r="H51" s="1346"/>
      <c r="I51" s="1346"/>
      <c r="J51" s="1346"/>
      <c r="K51" s="1346"/>
      <c r="L51" s="1346"/>
      <c r="M51" s="1346"/>
      <c r="N51" s="1346"/>
      <c r="O51" s="1346"/>
      <c r="P51" s="1346"/>
      <c r="Q51" s="1346"/>
      <c r="R51" s="1346"/>
      <c r="S51" s="1346"/>
      <c r="T51" s="1347"/>
      <c r="U51" s="1347"/>
      <c r="V51" s="1346"/>
      <c r="W51" s="1346"/>
      <c r="X51" s="1346"/>
      <c r="Y51" s="1346"/>
      <c r="Z51" s="1346"/>
      <c r="AA51" s="1346"/>
    </row>
    <row r="52" spans="2:27" x14ac:dyDescent="0.25">
      <c r="B52" s="1346"/>
      <c r="C52" s="1346"/>
      <c r="D52" s="1346"/>
      <c r="E52" s="1346"/>
      <c r="F52" s="1346"/>
      <c r="G52" s="1346"/>
      <c r="H52" s="1346"/>
      <c r="I52" s="1346"/>
      <c r="J52" s="1346"/>
      <c r="K52" s="1346"/>
      <c r="L52" s="1346"/>
      <c r="M52" s="1346"/>
      <c r="N52" s="1346"/>
      <c r="O52" s="1346"/>
      <c r="P52" s="1346"/>
      <c r="Q52" s="1346"/>
      <c r="R52" s="1346"/>
      <c r="S52" s="1346"/>
      <c r="T52" s="1347"/>
      <c r="U52" s="1347"/>
      <c r="V52" s="1346"/>
      <c r="W52" s="1346"/>
      <c r="X52" s="1346"/>
      <c r="Y52" s="1346"/>
      <c r="Z52" s="1346"/>
      <c r="AA52" s="1346"/>
    </row>
    <row r="53" spans="2:27" x14ac:dyDescent="0.25">
      <c r="B53" s="1346"/>
      <c r="C53" s="1346"/>
      <c r="D53" s="1346"/>
      <c r="E53" s="1346"/>
      <c r="F53" s="1346"/>
      <c r="G53" s="1346"/>
      <c r="H53" s="1346"/>
      <c r="I53" s="1346"/>
      <c r="J53" s="1346"/>
      <c r="K53" s="1346"/>
      <c r="L53" s="1346"/>
      <c r="M53" s="1346"/>
      <c r="N53" s="1346"/>
      <c r="O53" s="1346"/>
      <c r="P53" s="1346"/>
      <c r="Q53" s="1346"/>
      <c r="R53" s="1346"/>
      <c r="S53" s="1346"/>
      <c r="T53" s="1347"/>
      <c r="U53" s="1347"/>
      <c r="V53" s="1346"/>
      <c r="W53" s="1346"/>
      <c r="X53" s="1346"/>
      <c r="Y53" s="1346"/>
      <c r="Z53" s="1346"/>
      <c r="AA53" s="1346"/>
    </row>
    <row r="54" spans="2:27" x14ac:dyDescent="0.25">
      <c r="B54" s="1346"/>
      <c r="C54" s="1346"/>
      <c r="D54" s="1346"/>
      <c r="E54" s="1346"/>
      <c r="F54" s="1346"/>
      <c r="G54" s="1346"/>
      <c r="H54" s="1346"/>
      <c r="I54" s="1346"/>
      <c r="J54" s="1346"/>
      <c r="K54" s="1346"/>
      <c r="L54" s="1346"/>
      <c r="M54" s="1346"/>
      <c r="N54" s="1346"/>
      <c r="O54" s="1346"/>
      <c r="P54" s="1346"/>
      <c r="Q54" s="1346"/>
      <c r="R54" s="1346"/>
      <c r="S54" s="1346"/>
      <c r="T54" s="1347"/>
      <c r="U54" s="1347"/>
      <c r="V54" s="1346"/>
      <c r="W54" s="1346"/>
      <c r="X54" s="1346"/>
      <c r="Y54" s="1346"/>
      <c r="Z54" s="1346"/>
      <c r="AA54" s="1346"/>
    </row>
    <row r="55" spans="2:27" x14ac:dyDescent="0.25">
      <c r="B55" s="1346"/>
      <c r="C55" s="1346"/>
      <c r="D55" s="1346"/>
      <c r="E55" s="1346"/>
      <c r="F55" s="1346"/>
      <c r="G55" s="1346"/>
      <c r="H55" s="1346"/>
      <c r="I55" s="1346"/>
      <c r="J55" s="1346"/>
      <c r="K55" s="1346"/>
      <c r="L55" s="1346"/>
      <c r="M55" s="1346"/>
      <c r="N55" s="1346"/>
      <c r="O55" s="1346"/>
      <c r="P55" s="1346"/>
      <c r="Q55" s="1346"/>
      <c r="R55" s="1346"/>
      <c r="S55" s="1346"/>
      <c r="T55" s="1347"/>
      <c r="U55" s="1347"/>
      <c r="V55" s="1346"/>
      <c r="W55" s="1346"/>
      <c r="X55" s="1346"/>
      <c r="Y55" s="1346"/>
      <c r="Z55" s="1346"/>
      <c r="AA55" s="1346"/>
    </row>
    <row r="56" spans="2:27" x14ac:dyDescent="0.25">
      <c r="B56" s="1346"/>
      <c r="C56" s="1346"/>
      <c r="D56" s="1346"/>
      <c r="E56" s="1346"/>
      <c r="F56" s="1346"/>
      <c r="G56" s="1346"/>
      <c r="H56" s="1346"/>
      <c r="I56" s="1346"/>
      <c r="J56" s="1346"/>
      <c r="K56" s="1346"/>
      <c r="L56" s="1346"/>
      <c r="M56" s="1346"/>
      <c r="N56" s="1346"/>
      <c r="O56" s="1346"/>
      <c r="P56" s="1346"/>
      <c r="Q56" s="1346"/>
      <c r="R56" s="1346"/>
      <c r="S56" s="1346"/>
      <c r="T56" s="1347"/>
      <c r="U56" s="1347"/>
      <c r="V56" s="1346"/>
      <c r="W56" s="1346"/>
      <c r="X56" s="1346"/>
      <c r="Y56" s="1346"/>
      <c r="Z56" s="1346"/>
      <c r="AA56" s="1346"/>
    </row>
    <row r="57" spans="2:27" x14ac:dyDescent="0.25">
      <c r="B57" s="1346"/>
      <c r="C57" s="1346"/>
      <c r="D57" s="1346"/>
      <c r="E57" s="1346"/>
      <c r="F57" s="1346"/>
      <c r="G57" s="1346"/>
      <c r="H57" s="1346"/>
      <c r="I57" s="1346"/>
      <c r="J57" s="1346"/>
      <c r="K57" s="1346"/>
      <c r="L57" s="1346"/>
      <c r="M57" s="1346"/>
      <c r="N57" s="1346"/>
      <c r="O57" s="1346"/>
      <c r="P57" s="1346"/>
      <c r="Q57" s="1346"/>
      <c r="R57" s="1346"/>
      <c r="S57" s="1346"/>
      <c r="T57" s="1346"/>
      <c r="U57" s="1346"/>
      <c r="V57" s="1346"/>
      <c r="W57" s="1346"/>
      <c r="X57" s="1347"/>
      <c r="Y57" s="1347"/>
      <c r="Z57" s="1346"/>
      <c r="AA57" s="134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499" t="s">
        <v>420</v>
      </c>
      <c r="C3" s="1499"/>
      <c r="D3" s="1499"/>
      <c r="E3" s="1499"/>
      <c r="F3" s="1499"/>
      <c r="G3" s="1499"/>
      <c r="H3" s="1499"/>
      <c r="I3" s="1499"/>
      <c r="J3" s="1499"/>
      <c r="K3" s="1499"/>
      <c r="L3" s="1499"/>
      <c r="M3" s="1499"/>
      <c r="N3" s="1499"/>
      <c r="O3" s="1499"/>
      <c r="P3" s="1499"/>
      <c r="Q3" s="1499"/>
      <c r="R3" s="1499"/>
      <c r="S3" s="1499"/>
      <c r="T3" s="1499"/>
      <c r="U3" s="1499"/>
      <c r="V3" s="1499"/>
      <c r="W3" s="1499"/>
      <c r="X3" s="1499"/>
      <c r="Y3" s="7"/>
    </row>
    <row r="4" spans="2:25" s="4"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02" t="s">
        <v>52</v>
      </c>
      <c r="G6" s="1502"/>
      <c r="H6" s="1502"/>
      <c r="I6" s="1502"/>
      <c r="J6" s="1502"/>
      <c r="K6" s="1502"/>
      <c r="L6" s="1502"/>
      <c r="M6" s="1502"/>
      <c r="N6" s="1502"/>
      <c r="O6" s="1502"/>
      <c r="P6" s="1502"/>
      <c r="Q6" s="1502"/>
      <c r="R6" s="1502"/>
      <c r="S6" s="1502"/>
      <c r="T6" s="1502"/>
      <c r="U6" s="1502"/>
      <c r="V6" s="1502"/>
      <c r="W6" s="1502"/>
      <c r="X6" s="154"/>
      <c r="Y6" s="154"/>
    </row>
    <row r="7" spans="2:25" s="133" customFormat="1" ht="64.5" customHeight="1" x14ac:dyDescent="0.25">
      <c r="B7" s="1503" t="s">
        <v>12</v>
      </c>
      <c r="C7" s="155"/>
      <c r="D7" s="156" t="s">
        <v>53</v>
      </c>
      <c r="E7" s="155"/>
      <c r="F7" s="1504" t="s">
        <v>168</v>
      </c>
      <c r="G7" s="1504"/>
      <c r="H7" s="1504" t="s">
        <v>59</v>
      </c>
      <c r="I7" s="1504"/>
      <c r="J7" s="1504" t="s">
        <v>60</v>
      </c>
      <c r="K7" s="1504"/>
      <c r="L7" s="1504" t="s">
        <v>152</v>
      </c>
      <c r="M7" s="1504"/>
      <c r="N7" s="1504" t="s">
        <v>0</v>
      </c>
      <c r="O7" s="1504"/>
      <c r="P7" s="156"/>
      <c r="Q7" s="156" t="s">
        <v>62</v>
      </c>
    </row>
    <row r="8" spans="2:25" s="155" customFormat="1" ht="20.25" customHeight="1" x14ac:dyDescent="0.25">
      <c r="B8" s="1503"/>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74480</v>
      </c>
      <c r="F10" s="164">
        <f>'41abenpreGIII'!F10+'41abenpreGIII'!H10+'41abenpreGIII'!J10+'41abenpreGIII'!L10+'41abenpreGIII'!N10</f>
        <v>74830</v>
      </c>
      <c r="G10" s="165">
        <f t="shared" ref="G10:G27" si="0">F10*100/$N10</f>
        <v>71.920803498486237</v>
      </c>
      <c r="H10" s="164">
        <f>'41abenpreGIII'!P10</f>
        <v>2546</v>
      </c>
      <c r="I10" s="165">
        <f t="shared" ref="I10:I27" si="1">H10*100/$N10</f>
        <v>2.4470181171608441</v>
      </c>
      <c r="J10" s="164">
        <f>'41abenpreGIII'!R10</f>
        <v>26661</v>
      </c>
      <c r="K10" s="165">
        <f t="shared" ref="K10:K27" si="2">J10*100/$N10</f>
        <v>25.624489403623432</v>
      </c>
      <c r="L10" s="164">
        <f>'41abenpreGIII'!T10</f>
        <v>8</v>
      </c>
      <c r="M10" s="165">
        <f t="shared" ref="M10:M27" si="3">L10*100/$N10</f>
        <v>7.6889807294920464E-3</v>
      </c>
      <c r="N10" s="164">
        <f>F10+H10+J10+L10</f>
        <v>104045</v>
      </c>
      <c r="O10" s="165">
        <f>G10+I10+K10+M10</f>
        <v>100</v>
      </c>
      <c r="P10" s="166"/>
      <c r="Q10" s="166">
        <f t="shared" ref="Q10:Q27" si="4">N10/D10</f>
        <v>1.3969522019334049</v>
      </c>
    </row>
    <row r="11" spans="2:25" s="162" customFormat="1" ht="18" customHeight="1" x14ac:dyDescent="0.25">
      <c r="B11" s="146" t="s">
        <v>7</v>
      </c>
      <c r="C11" s="159"/>
      <c r="D11" s="163">
        <f>'41abenpreGIII'!D11</f>
        <v>13222</v>
      </c>
      <c r="F11" s="164">
        <f>'41abenpreGIII'!F11+'41abenpreGIII'!H11+'41abenpreGIII'!J11+'41abenpreGIII'!L11+'41abenpreGIII'!N11</f>
        <v>7991</v>
      </c>
      <c r="G11" s="165">
        <f t="shared" si="0"/>
        <v>46.55403437226915</v>
      </c>
      <c r="H11" s="164">
        <f>'41abenpreGIII'!P11</f>
        <v>4027</v>
      </c>
      <c r="I11" s="165">
        <f t="shared" si="1"/>
        <v>23.460530148558114</v>
      </c>
      <c r="J11" s="164">
        <f>'41abenpreGIII'!R11</f>
        <v>5147</v>
      </c>
      <c r="K11" s="165">
        <f t="shared" si="2"/>
        <v>29.985435479172736</v>
      </c>
      <c r="L11" s="164">
        <f>'41abenpreGIII'!T11</f>
        <v>0</v>
      </c>
      <c r="M11" s="165">
        <f t="shared" si="3"/>
        <v>0</v>
      </c>
      <c r="N11" s="164">
        <f t="shared" ref="N11:O27" si="5">F11+H11+J11+L11</f>
        <v>17165</v>
      </c>
      <c r="O11" s="165">
        <f t="shared" si="5"/>
        <v>100</v>
      </c>
      <c r="P11" s="166"/>
      <c r="Q11" s="166">
        <f t="shared" si="4"/>
        <v>1.2982150960520344</v>
      </c>
    </row>
    <row r="12" spans="2:25" s="162" customFormat="1" ht="22.5" customHeight="1" x14ac:dyDescent="0.25">
      <c r="B12" s="146" t="s">
        <v>37</v>
      </c>
      <c r="C12" s="159"/>
      <c r="D12" s="163">
        <f>'41abenpreGIII'!D12</f>
        <v>7870</v>
      </c>
      <c r="F12" s="164">
        <f>'41abenpreGIII'!F12+'41abenpreGIII'!H12+'41abenpreGIII'!J12+'41abenpreGIII'!L12+'41abenpreGIII'!N12</f>
        <v>6376</v>
      </c>
      <c r="G12" s="165">
        <f t="shared" si="0"/>
        <v>58.533002845864317</v>
      </c>
      <c r="H12" s="163">
        <f>'41abenpreGIII'!P12</f>
        <v>1712</v>
      </c>
      <c r="I12" s="165">
        <f t="shared" si="1"/>
        <v>15.716515193243367</v>
      </c>
      <c r="J12" s="164">
        <f>'41abenpreGIII'!R12</f>
        <v>2794</v>
      </c>
      <c r="K12" s="165">
        <f t="shared" si="2"/>
        <v>25.649499678692738</v>
      </c>
      <c r="L12" s="164">
        <f>'41abenpreGIII'!T12</f>
        <v>11</v>
      </c>
      <c r="M12" s="165">
        <f t="shared" si="3"/>
        <v>0.10098228219957771</v>
      </c>
      <c r="N12" s="164">
        <f t="shared" si="5"/>
        <v>10893</v>
      </c>
      <c r="O12" s="165">
        <f t="shared" si="5"/>
        <v>100</v>
      </c>
      <c r="P12" s="166"/>
      <c r="Q12" s="166">
        <f t="shared" si="4"/>
        <v>1.3841168996188056</v>
      </c>
    </row>
    <row r="13" spans="2:25" s="162" customFormat="1" ht="18" customHeight="1" x14ac:dyDescent="0.25">
      <c r="B13" s="146" t="s">
        <v>38</v>
      </c>
      <c r="C13" s="159"/>
      <c r="D13" s="163">
        <f>'41abenpreGIII'!D13</f>
        <v>8009</v>
      </c>
      <c r="F13" s="164">
        <f>'41abenpreGIII'!F13+'41abenpreGIII'!H13+'41abenpreGIII'!J13+'41abenpreGIII'!L13+'41abenpreGIII'!N13</f>
        <v>6358</v>
      </c>
      <c r="G13" s="165">
        <f t="shared" si="0"/>
        <v>55.684007707129098</v>
      </c>
      <c r="H13" s="164">
        <f>'41abenpreGIII'!P13</f>
        <v>386</v>
      </c>
      <c r="I13" s="165">
        <f t="shared" si="1"/>
        <v>3.3806270800490452</v>
      </c>
      <c r="J13" s="164">
        <f>'41abenpreGIII'!R13</f>
        <v>4674</v>
      </c>
      <c r="K13" s="165">
        <f t="shared" si="2"/>
        <v>40.935365212821857</v>
      </c>
      <c r="L13" s="164">
        <f>'41abenpreGIII'!T13</f>
        <v>0</v>
      </c>
      <c r="M13" s="165">
        <f t="shared" si="3"/>
        <v>0</v>
      </c>
      <c r="N13" s="164">
        <f t="shared" si="5"/>
        <v>11418</v>
      </c>
      <c r="O13" s="165">
        <f t="shared" si="5"/>
        <v>100</v>
      </c>
      <c r="P13" s="166"/>
      <c r="Q13" s="166">
        <f t="shared" si="4"/>
        <v>1.4256461480834062</v>
      </c>
    </row>
    <row r="14" spans="2:25" s="162" customFormat="1" ht="18" customHeight="1" x14ac:dyDescent="0.25">
      <c r="B14" s="146" t="s">
        <v>6</v>
      </c>
      <c r="C14" s="159"/>
      <c r="D14" s="163">
        <f>'41abenpreGIII'!D14</f>
        <v>14936</v>
      </c>
      <c r="F14" s="164">
        <f>'41abenpreGIII'!F14+'41abenpreGIII'!H14+'41abenpreGIII'!J14+'41abenpreGIII'!L14+'41abenpreGIII'!N14</f>
        <v>8376</v>
      </c>
      <c r="G14" s="165">
        <f t="shared" si="0"/>
        <v>43.059839605181985</v>
      </c>
      <c r="H14" s="164">
        <f>'41abenpreGIII'!P14</f>
        <v>4257</v>
      </c>
      <c r="I14" s="165">
        <f t="shared" si="1"/>
        <v>21.884639111659471</v>
      </c>
      <c r="J14" s="164">
        <f>'41abenpreGIII'!R14</f>
        <v>6819</v>
      </c>
      <c r="K14" s="165">
        <f t="shared" si="2"/>
        <v>35.055521283158541</v>
      </c>
      <c r="L14" s="164">
        <f>'41abenpreGIII'!T14</f>
        <v>0</v>
      </c>
      <c r="M14" s="165">
        <f t="shared" si="3"/>
        <v>0</v>
      </c>
      <c r="N14" s="164">
        <f t="shared" si="5"/>
        <v>19452</v>
      </c>
      <c r="O14" s="165">
        <f t="shared" si="5"/>
        <v>100</v>
      </c>
      <c r="P14" s="166"/>
      <c r="Q14" s="166">
        <f t="shared" si="4"/>
        <v>1.302356722013926</v>
      </c>
    </row>
    <row r="15" spans="2:25" s="162" customFormat="1" ht="18" customHeight="1" x14ac:dyDescent="0.25">
      <c r="B15" s="146" t="s">
        <v>5</v>
      </c>
      <c r="C15" s="159"/>
      <c r="D15" s="163">
        <f>'41abenpreGIII'!D15</f>
        <v>5338</v>
      </c>
      <c r="F15" s="164">
        <f>'41abenpreGIII'!F15+'41abenpreGIII'!H15+'41abenpreGIII'!J15+'41abenpreGIII'!L15+'41abenpreGIII'!N15</f>
        <v>6331</v>
      </c>
      <c r="G15" s="165">
        <f t="shared" si="0"/>
        <v>71.984081864695852</v>
      </c>
      <c r="H15" s="163">
        <f>'41abenpreGIII'!P15</f>
        <v>156</v>
      </c>
      <c r="I15" s="165">
        <f t="shared" si="1"/>
        <v>1.7737350767481523</v>
      </c>
      <c r="J15" s="164">
        <f>'41abenpreGIII'!R15</f>
        <v>2308</v>
      </c>
      <c r="K15" s="165">
        <f t="shared" si="2"/>
        <v>26.242183058555998</v>
      </c>
      <c r="L15" s="164">
        <f>'41abenpreGIII'!T15</f>
        <v>0</v>
      </c>
      <c r="M15" s="165">
        <f t="shared" si="3"/>
        <v>0</v>
      </c>
      <c r="N15" s="164">
        <f t="shared" si="5"/>
        <v>8795</v>
      </c>
      <c r="O15" s="165">
        <f t="shared" si="5"/>
        <v>100</v>
      </c>
      <c r="P15" s="166"/>
      <c r="Q15" s="166">
        <f t="shared" si="4"/>
        <v>1.6476208317721994</v>
      </c>
    </row>
    <row r="16" spans="2:25" s="162" customFormat="1" ht="18" customHeight="1" x14ac:dyDescent="0.25">
      <c r="B16" s="146" t="s">
        <v>4</v>
      </c>
      <c r="C16" s="159"/>
      <c r="D16" s="163">
        <f>'41abenpreGIII'!D16</f>
        <v>35075</v>
      </c>
      <c r="F16" s="164">
        <f>'41abenpreGIII'!F16+'41abenpreGIII'!H16+'41abenpreGIII'!J16+'41abenpreGIII'!L16+'41abenpreGIII'!N16</f>
        <v>20786</v>
      </c>
      <c r="G16" s="165">
        <f t="shared" si="0"/>
        <v>43.639646448741367</v>
      </c>
      <c r="H16" s="164">
        <f>'41abenpreGIII'!P16</f>
        <v>16573</v>
      </c>
      <c r="I16" s="165">
        <f t="shared" si="1"/>
        <v>34.794566563792486</v>
      </c>
      <c r="J16" s="164">
        <f>'41abenpreGIII'!R16</f>
        <v>9659</v>
      </c>
      <c r="K16" s="165">
        <f t="shared" si="2"/>
        <v>20.278810018685309</v>
      </c>
      <c r="L16" s="164">
        <f>'41abenpreGIII'!T16</f>
        <v>613</v>
      </c>
      <c r="M16" s="165">
        <f t="shared" si="3"/>
        <v>1.2869769687808361</v>
      </c>
      <c r="N16" s="164">
        <f t="shared" si="5"/>
        <v>47631</v>
      </c>
      <c r="O16" s="165">
        <f t="shared" si="5"/>
        <v>100</v>
      </c>
      <c r="P16" s="166"/>
      <c r="Q16" s="166">
        <f t="shared" si="4"/>
        <v>1.357975766215253</v>
      </c>
    </row>
    <row r="17" spans="2:25" s="162" customFormat="1" ht="18" customHeight="1" x14ac:dyDescent="0.25">
      <c r="B17" s="146" t="s">
        <v>40</v>
      </c>
      <c r="C17" s="159"/>
      <c r="D17" s="163">
        <f>'41abenpreGIII'!D17</f>
        <v>23176</v>
      </c>
      <c r="F17" s="164">
        <f>'41abenpreGIII'!F17+'41abenpreGIII'!H17+'41abenpreGIII'!J17+'41abenpreGIII'!L17+'41abenpreGIII'!N17</f>
        <v>19830</v>
      </c>
      <c r="G17" s="165">
        <f t="shared" si="0"/>
        <v>62.147423843550207</v>
      </c>
      <c r="H17" s="164">
        <f>'41abenpreGIII'!P17</f>
        <v>4115</v>
      </c>
      <c r="I17" s="165">
        <f t="shared" si="1"/>
        <v>12.896452300363546</v>
      </c>
      <c r="J17" s="164">
        <f>'41abenpreGIII'!R17</f>
        <v>7946</v>
      </c>
      <c r="K17" s="165">
        <f t="shared" si="2"/>
        <v>24.902845681333833</v>
      </c>
      <c r="L17" s="164">
        <f>'41abenpreGIII'!T17</f>
        <v>17</v>
      </c>
      <c r="M17" s="165">
        <f t="shared" si="3"/>
        <v>5.3278174752413185E-2</v>
      </c>
      <c r="N17" s="164">
        <f t="shared" si="5"/>
        <v>31908</v>
      </c>
      <c r="O17" s="165">
        <f t="shared" si="5"/>
        <v>99.999999999999986</v>
      </c>
      <c r="P17" s="166"/>
      <c r="Q17" s="166">
        <f t="shared" si="4"/>
        <v>1.3767690714532275</v>
      </c>
    </row>
    <row r="18" spans="2:25" s="162" customFormat="1" ht="18" customHeight="1" x14ac:dyDescent="0.25">
      <c r="B18" s="146" t="s">
        <v>41</v>
      </c>
      <c r="C18" s="159"/>
      <c r="D18" s="163">
        <f>'41abenpreGIII'!D18</f>
        <v>45728</v>
      </c>
      <c r="F18" s="164">
        <f>'41abenpreGIII'!F18+'41abenpreGIII'!H18+'41abenpreGIII'!J18+'41abenpreGIII'!L18+'41abenpreGIII'!N18</f>
        <v>28506</v>
      </c>
      <c r="G18" s="165">
        <f t="shared" si="0"/>
        <v>50.551516226281258</v>
      </c>
      <c r="H18" s="164">
        <f>'41abenpreGIII'!P18</f>
        <v>6534</v>
      </c>
      <c r="I18" s="165">
        <f t="shared" si="1"/>
        <v>11.587160844121298</v>
      </c>
      <c r="J18" s="164">
        <f>'41abenpreGIII'!R18</f>
        <v>21289</v>
      </c>
      <c r="K18" s="165">
        <f t="shared" si="2"/>
        <v>37.753147721227165</v>
      </c>
      <c r="L18" s="164">
        <f>'41abenpreGIII'!T18</f>
        <v>61</v>
      </c>
      <c r="M18" s="165">
        <f t="shared" si="3"/>
        <v>0.10817520837027841</v>
      </c>
      <c r="N18" s="164">
        <f t="shared" si="5"/>
        <v>56390</v>
      </c>
      <c r="O18" s="165">
        <f t="shared" si="5"/>
        <v>100</v>
      </c>
      <c r="P18" s="166"/>
      <c r="Q18" s="166">
        <f t="shared" si="4"/>
        <v>1.2331613016095171</v>
      </c>
    </row>
    <row r="19" spans="2:25" s="162" customFormat="1" ht="18" customHeight="1" x14ac:dyDescent="0.25">
      <c r="B19" s="146" t="s">
        <v>3</v>
      </c>
      <c r="C19" s="159"/>
      <c r="D19" s="163">
        <f>'41abenpreGIII'!D19</f>
        <v>46329</v>
      </c>
      <c r="F19" s="164">
        <f>'41abenpreGIII'!F19+'41abenpreGIII'!H19+'41abenpreGIII'!J19+'41abenpreGIII'!L19+'41abenpreGIII'!N19</f>
        <v>30635</v>
      </c>
      <c r="G19" s="165">
        <f t="shared" si="0"/>
        <v>44.491402346926918</v>
      </c>
      <c r="H19" s="164">
        <f>'41abenpreGIII'!P19</f>
        <v>7758</v>
      </c>
      <c r="I19" s="165">
        <f>H19*100/$N19</f>
        <v>11.266991983269431</v>
      </c>
      <c r="J19" s="164">
        <f>'41abenpreGIII'!R19</f>
        <v>30182</v>
      </c>
      <c r="K19" s="165">
        <f>J19*100/$N19</f>
        <v>43.833507610084816</v>
      </c>
      <c r="L19" s="164">
        <f>'41abenpreGIII'!T19</f>
        <v>281</v>
      </c>
      <c r="M19" s="165">
        <f t="shared" si="3"/>
        <v>0.40809805971883351</v>
      </c>
      <c r="N19" s="164">
        <f t="shared" si="5"/>
        <v>68856</v>
      </c>
      <c r="O19" s="165">
        <f t="shared" si="5"/>
        <v>100</v>
      </c>
      <c r="P19" s="166"/>
      <c r="Q19" s="166">
        <f t="shared" si="4"/>
        <v>1.4862397202616071</v>
      </c>
    </row>
    <row r="20" spans="2:25" s="162" customFormat="1" ht="18" customHeight="1" x14ac:dyDescent="0.25">
      <c r="B20" s="146" t="s">
        <v>2</v>
      </c>
      <c r="C20" s="159"/>
      <c r="D20" s="163">
        <f>'41abenpreGIII'!D20</f>
        <v>12574</v>
      </c>
      <c r="F20" s="164">
        <f>'41abenpreGIII'!F20+'41abenpreGIII'!H20+'41abenpreGIII'!J20+'41abenpreGIII'!L20+'41abenpreGIII'!N20</f>
        <v>5864</v>
      </c>
      <c r="G20" s="165">
        <f t="shared" si="0"/>
        <v>41.594552418782804</v>
      </c>
      <c r="H20" s="164">
        <f>'41abenpreGIII'!P20</f>
        <v>6177</v>
      </c>
      <c r="I20" s="165">
        <f>H20*100/$N20</f>
        <v>43.814725492977729</v>
      </c>
      <c r="J20" s="164">
        <f>'41abenpreGIII'!R20</f>
        <v>2057</v>
      </c>
      <c r="K20" s="165">
        <f>J20*100/$N20</f>
        <v>14.590722088239467</v>
      </c>
      <c r="L20" s="164">
        <f>'41abenpreGIII'!T20</f>
        <v>0</v>
      </c>
      <c r="M20" s="165">
        <f t="shared" si="3"/>
        <v>0</v>
      </c>
      <c r="N20" s="164">
        <f t="shared" si="5"/>
        <v>14098</v>
      </c>
      <c r="O20" s="165">
        <f t="shared" si="5"/>
        <v>100</v>
      </c>
      <c r="P20" s="166"/>
      <c r="Q20" s="166">
        <f t="shared" si="4"/>
        <v>1.1212024813106409</v>
      </c>
    </row>
    <row r="21" spans="2:25" s="162" customFormat="1" ht="18" customHeight="1" x14ac:dyDescent="0.25">
      <c r="B21" s="146" t="s">
        <v>35</v>
      </c>
      <c r="C21" s="159"/>
      <c r="D21" s="163">
        <f>'41abenpreGIII'!D21</f>
        <v>25890</v>
      </c>
      <c r="F21" s="164">
        <f>'41abenpreGIII'!F21+'41abenpreGIII'!H21+'41abenpreGIII'!J21+'41abenpreGIII'!L21+'41abenpreGIII'!N21</f>
        <v>22322</v>
      </c>
      <c r="G21" s="165">
        <f t="shared" si="0"/>
        <v>65.666460741917447</v>
      </c>
      <c r="H21" s="164">
        <f>'41abenpreGIII'!P21</f>
        <v>5956</v>
      </c>
      <c r="I21" s="165">
        <f>H21*100/$N21</f>
        <v>17.52125437590092</v>
      </c>
      <c r="J21" s="164">
        <f>'41abenpreGIII'!R21</f>
        <v>5630</v>
      </c>
      <c r="K21" s="165">
        <f>J21*100/$N21</f>
        <v>16.562233400994323</v>
      </c>
      <c r="L21" s="164">
        <f>'41abenpreGIII'!T21</f>
        <v>85</v>
      </c>
      <c r="M21" s="165">
        <f t="shared" si="3"/>
        <v>0.25005148118730325</v>
      </c>
      <c r="N21" s="164">
        <f t="shared" si="5"/>
        <v>33993</v>
      </c>
      <c r="O21" s="165">
        <f t="shared" si="5"/>
        <v>99.999999999999986</v>
      </c>
      <c r="P21" s="166"/>
      <c r="Q21" s="166">
        <f t="shared" si="4"/>
        <v>1.3129779837775202</v>
      </c>
    </row>
    <row r="22" spans="2:25" s="162" customFormat="1" ht="21" customHeight="1" x14ac:dyDescent="0.25">
      <c r="B22" s="146" t="s">
        <v>42</v>
      </c>
      <c r="C22" s="159"/>
      <c r="D22" s="163">
        <f>'41abenpreGIII'!D22</f>
        <v>63179</v>
      </c>
      <c r="F22" s="164">
        <f>'41abenpreGIII'!F22+'41abenpreGIII'!H22+'41abenpreGIII'!J22+'41abenpreGIII'!L22+'41abenpreGIII'!N22</f>
        <v>57099</v>
      </c>
      <c r="G22" s="165">
        <f t="shared" si="0"/>
        <v>65.705803155314669</v>
      </c>
      <c r="H22" s="164">
        <f>'41abenpreGIII'!P22</f>
        <v>13613</v>
      </c>
      <c r="I22" s="165">
        <f>H22*100/$N22</f>
        <v>15.664952071897908</v>
      </c>
      <c r="J22" s="164">
        <f>'41abenpreGIII'!R22</f>
        <v>16123</v>
      </c>
      <c r="K22" s="165">
        <f>J22*100/$N22</f>
        <v>18.553296279674573</v>
      </c>
      <c r="L22" s="164">
        <f>'41abenpreGIII'!T22</f>
        <v>66</v>
      </c>
      <c r="M22" s="165">
        <f t="shared" si="3"/>
        <v>7.5948493112852553E-2</v>
      </c>
      <c r="N22" s="164">
        <f t="shared" si="5"/>
        <v>86901</v>
      </c>
      <c r="O22" s="165">
        <f t="shared" si="5"/>
        <v>100</v>
      </c>
      <c r="P22" s="166"/>
      <c r="Q22" s="166">
        <f t="shared" si="4"/>
        <v>1.3754728628183415</v>
      </c>
    </row>
    <row r="23" spans="2:25" s="162" customFormat="1" ht="18" customHeight="1" x14ac:dyDescent="0.25">
      <c r="B23" s="146" t="s">
        <v>43</v>
      </c>
      <c r="C23" s="159"/>
      <c r="D23" s="163">
        <f>'41abenpreGIII'!D23</f>
        <v>13593</v>
      </c>
      <c r="F23" s="164">
        <f>'41abenpreGIII'!F23+'41abenpreGIII'!H23+'41abenpreGIII'!J23+'41abenpreGIII'!L23+'41abenpreGIII'!N23</f>
        <v>8307</v>
      </c>
      <c r="G23" s="165">
        <f t="shared" si="0"/>
        <v>49.599952233102456</v>
      </c>
      <c r="H23" s="164">
        <f>'41abenpreGIII'!P23</f>
        <v>770</v>
      </c>
      <c r="I23" s="165">
        <f>H23*100/$N23</f>
        <v>4.5975638882254595</v>
      </c>
      <c r="J23" s="164">
        <f>'41abenpreGIII'!R23</f>
        <v>7669</v>
      </c>
      <c r="K23" s="165">
        <f>J23*100/$N23</f>
        <v>45.790542154287081</v>
      </c>
      <c r="L23" s="164">
        <f>'41abenpreGIII'!T23</f>
        <v>2</v>
      </c>
      <c r="M23" s="165">
        <f t="shared" si="3"/>
        <v>1.1941724385001195E-2</v>
      </c>
      <c r="N23" s="164">
        <f t="shared" si="5"/>
        <v>16748</v>
      </c>
      <c r="O23" s="165">
        <f t="shared" si="5"/>
        <v>100</v>
      </c>
      <c r="P23" s="166"/>
      <c r="Q23" s="166">
        <f t="shared" si="4"/>
        <v>1.2321047598028396</v>
      </c>
    </row>
    <row r="24" spans="2:25" s="162" customFormat="1" ht="22.5" customHeight="1" x14ac:dyDescent="0.25">
      <c r="B24" s="146" t="s">
        <v>44</v>
      </c>
      <c r="C24" s="159"/>
      <c r="D24" s="163">
        <f>'41abenpreGIII'!D24</f>
        <v>3236</v>
      </c>
      <c r="F24" s="164">
        <f>'41abenpreGIII'!F24+'41abenpreGIII'!H24+'41abenpreGIII'!J24+'41abenpreGIII'!L24+'41abenpreGIII'!N24</f>
        <v>1988</v>
      </c>
      <c r="G24" s="167">
        <f t="shared" si="0"/>
        <v>48.346303501945528</v>
      </c>
      <c r="H24" s="163">
        <f>'41abenpreGIII'!P24</f>
        <v>766</v>
      </c>
      <c r="I24" s="165">
        <f t="shared" si="1"/>
        <v>18.6284046692607</v>
      </c>
      <c r="J24" s="164">
        <f>'41abenpreGIII'!R24</f>
        <v>1346</v>
      </c>
      <c r="K24" s="165">
        <f t="shared" si="2"/>
        <v>32.733463035019454</v>
      </c>
      <c r="L24" s="164">
        <f>'41abenpreGIII'!T24</f>
        <v>12</v>
      </c>
      <c r="M24" s="165">
        <f t="shared" si="3"/>
        <v>0.29182879377431908</v>
      </c>
      <c r="N24" s="163">
        <f t="shared" si="5"/>
        <v>4112</v>
      </c>
      <c r="O24" s="165">
        <f t="shared" si="5"/>
        <v>100</v>
      </c>
      <c r="P24" s="166"/>
      <c r="Q24" s="166">
        <f t="shared" si="4"/>
        <v>1.2707045735475897</v>
      </c>
    </row>
    <row r="25" spans="2:25" s="162" customFormat="1" ht="18" customHeight="1" x14ac:dyDescent="0.25">
      <c r="B25" s="146" t="s">
        <v>45</v>
      </c>
      <c r="C25" s="159"/>
      <c r="D25" s="163">
        <f>'41abenpreGIII'!D25</f>
        <v>17325</v>
      </c>
      <c r="F25" s="164">
        <f>'41abenpreGIII'!F25+'41abenpreGIII'!H25+'41abenpreGIII'!J25+'41abenpreGIII'!L25+'41abenpreGIII'!N25</f>
        <v>14218</v>
      </c>
      <c r="G25" s="167">
        <f t="shared" si="0"/>
        <v>58.556072649396647</v>
      </c>
      <c r="H25" s="163">
        <f>'41abenpreGIII'!P25</f>
        <v>682</v>
      </c>
      <c r="I25" s="165">
        <f t="shared" si="1"/>
        <v>2.8087805279848439</v>
      </c>
      <c r="J25" s="164">
        <f>'41abenpreGIII'!R25</f>
        <v>7383</v>
      </c>
      <c r="K25" s="165">
        <f t="shared" si="2"/>
        <v>30.406490671718629</v>
      </c>
      <c r="L25" s="164">
        <f>'41abenpreGIII'!T25</f>
        <v>1998</v>
      </c>
      <c r="M25" s="165">
        <f t="shared" si="3"/>
        <v>8.2286561508998801</v>
      </c>
      <c r="N25" s="163">
        <f t="shared" si="5"/>
        <v>24281</v>
      </c>
      <c r="O25" s="165">
        <f t="shared" si="5"/>
        <v>100</v>
      </c>
      <c r="P25" s="166"/>
      <c r="Q25" s="166">
        <f t="shared" si="4"/>
        <v>1.4015007215007216</v>
      </c>
    </row>
    <row r="26" spans="2:25" s="162" customFormat="1" ht="18" customHeight="1" x14ac:dyDescent="0.25">
      <c r="B26" s="146" t="s">
        <v>46</v>
      </c>
      <c r="C26" s="159"/>
      <c r="D26" s="163">
        <f>'41abenpreGIII'!D26</f>
        <v>2333</v>
      </c>
      <c r="F26" s="164">
        <f>'41abenpreGIII'!F26+'41abenpreGIII'!H26+'41abenpreGIII'!J26+'41abenpreGIII'!L26+'41abenpreGIII'!N26</f>
        <v>2719</v>
      </c>
      <c r="G26" s="167">
        <f t="shared" si="0"/>
        <v>73.966267682263336</v>
      </c>
      <c r="H26" s="163">
        <f>'41abenpreGIII'!P26</f>
        <v>478</v>
      </c>
      <c r="I26" s="165">
        <f t="shared" si="1"/>
        <v>13.003264417845484</v>
      </c>
      <c r="J26" s="164">
        <f>'41abenpreGIII'!R26</f>
        <v>479</v>
      </c>
      <c r="K26" s="165">
        <f t="shared" si="2"/>
        <v>13.030467899891185</v>
      </c>
      <c r="L26" s="164">
        <f>'41abenpreGIII'!T26</f>
        <v>0</v>
      </c>
      <c r="M26" s="165">
        <f t="shared" si="3"/>
        <v>0</v>
      </c>
      <c r="N26" s="163">
        <f t="shared" si="5"/>
        <v>3676</v>
      </c>
      <c r="O26" s="165">
        <f t="shared" si="5"/>
        <v>100</v>
      </c>
      <c r="P26" s="166"/>
      <c r="Q26" s="166">
        <f t="shared" si="4"/>
        <v>1.5756536648092585</v>
      </c>
    </row>
    <row r="27" spans="2:25" s="162" customFormat="1" ht="18" customHeight="1" x14ac:dyDescent="0.25">
      <c r="B27" s="146" t="s">
        <v>1</v>
      </c>
      <c r="C27" s="159"/>
      <c r="D27" s="163">
        <f>'41abenpreGIII'!D27</f>
        <v>1188</v>
      </c>
      <c r="F27" s="164">
        <f>'41abenpreGIII'!F27+'41abenpreGIII'!H27+'41abenpreGIII'!J27+'41abenpreGIII'!L27+'41abenpreGIII'!N27</f>
        <v>864</v>
      </c>
      <c r="G27" s="167">
        <f t="shared" si="0"/>
        <v>56.396866840731072</v>
      </c>
      <c r="H27" s="163">
        <f>'41abenpreGIII'!P27</f>
        <v>0</v>
      </c>
      <c r="I27" s="165">
        <f t="shared" si="1"/>
        <v>0</v>
      </c>
      <c r="J27" s="164">
        <f>'41abenpreGIII'!R27</f>
        <v>668</v>
      </c>
      <c r="K27" s="165">
        <f t="shared" si="2"/>
        <v>43.603133159268928</v>
      </c>
      <c r="L27" s="164">
        <f>'41abenpreGIII'!T27</f>
        <v>0</v>
      </c>
      <c r="M27" s="165">
        <f t="shared" si="3"/>
        <v>0</v>
      </c>
      <c r="N27" s="164">
        <f t="shared" si="5"/>
        <v>1532</v>
      </c>
      <c r="O27" s="165">
        <f t="shared" si="5"/>
        <v>100</v>
      </c>
      <c r="P27" s="166"/>
      <c r="Q27" s="166">
        <f t="shared" si="4"/>
        <v>1.2895622895622896</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413481</v>
      </c>
      <c r="E30" s="174"/>
      <c r="F30" s="147">
        <f>SUM(F10:F27)</f>
        <v>323400</v>
      </c>
      <c r="G30" s="175">
        <f>F30*100/$N30</f>
        <v>57.555339619216433</v>
      </c>
      <c r="H30" s="147">
        <f>SUM(H10:H27)</f>
        <v>76506</v>
      </c>
      <c r="I30" s="175">
        <f>H30*100/$N30</f>
        <v>13.615735352219458</v>
      </c>
      <c r="J30" s="147">
        <f>SUM(J10:J27)</f>
        <v>158834</v>
      </c>
      <c r="K30" s="175">
        <f>J30*100/$N30</f>
        <v>28.267609193193021</v>
      </c>
      <c r="L30" s="147">
        <f>SUM(L10:L28)</f>
        <v>3154</v>
      </c>
      <c r="M30" s="175">
        <f>L30*100/$N30</f>
        <v>0.5613158353710842</v>
      </c>
      <c r="N30" s="147">
        <f>F30+H30+J30+L30</f>
        <v>561894</v>
      </c>
      <c r="O30" s="175">
        <f>G30+I30+K30+M30</f>
        <v>100</v>
      </c>
      <c r="P30" s="176"/>
      <c r="Q30" s="176">
        <f>(N30/D30)</f>
        <v>1.3589354770835902</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horizontalDpi="300" verticalDpi="300"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zoomScaleNormal="100" workbookViewId="0">
      <selection activeCell="J8" sqref="J8"/>
    </sheetView>
  </sheetViews>
  <sheetFormatPr baseColWidth="10" defaultColWidth="11.453125" defaultRowHeight="14.5" x14ac:dyDescent="0.35"/>
  <cols>
    <col min="1" max="1" width="1.81640625" style="220" customWidth="1"/>
    <col min="2" max="2" width="44.1796875" style="220" customWidth="1"/>
    <col min="3" max="3" width="1.1796875"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4" x14ac:dyDescent="0.35">
      <c r="A1" s="219"/>
      <c r="B1" s="219"/>
      <c r="C1" s="219"/>
      <c r="J1" s="221"/>
      <c r="K1" s="221"/>
    </row>
    <row r="2" spans="1:24" ht="48.75" customHeight="1" x14ac:dyDescent="0.35">
      <c r="A2" s="219"/>
      <c r="B2" s="219"/>
      <c r="C2" s="219"/>
      <c r="J2" s="221"/>
      <c r="K2" s="221"/>
    </row>
    <row r="3" spans="1:24" ht="24" customHeight="1" x14ac:dyDescent="0.35">
      <c r="A3" s="219"/>
      <c r="B3" s="1367" t="s">
        <v>338</v>
      </c>
      <c r="C3" s="1367"/>
      <c r="D3" s="1367"/>
      <c r="E3" s="1367"/>
      <c r="F3" s="1367"/>
      <c r="G3" s="1367"/>
      <c r="H3" s="1367"/>
      <c r="I3" s="1367"/>
      <c r="J3" s="1367"/>
      <c r="K3" s="1367"/>
      <c r="L3" s="1367"/>
      <c r="M3" s="1367"/>
      <c r="N3" s="1367"/>
      <c r="O3" s="1367"/>
      <c r="P3" s="1367"/>
      <c r="Q3" s="1367"/>
      <c r="R3" s="1367"/>
      <c r="S3" s="1367"/>
      <c r="T3" s="1367"/>
      <c r="U3" s="1367"/>
      <c r="V3" s="1367"/>
      <c r="W3" s="1367"/>
    </row>
    <row r="4" spans="1:24" ht="13.5" customHeight="1" x14ac:dyDescent="0.35">
      <c r="A4" s="219"/>
      <c r="B4" s="219"/>
      <c r="C4" s="219"/>
      <c r="J4" s="221"/>
      <c r="K4" s="221"/>
    </row>
    <row r="5" spans="1:24" x14ac:dyDescent="0.35">
      <c r="A5" s="219"/>
      <c r="B5" s="219"/>
      <c r="C5" s="219"/>
      <c r="D5" s="1368" t="s">
        <v>339</v>
      </c>
      <c r="E5" s="1368"/>
      <c r="F5" s="1368"/>
      <c r="G5" s="1368"/>
      <c r="H5" s="1368"/>
      <c r="I5" s="1368"/>
      <c r="J5" s="1368"/>
      <c r="K5" s="1368"/>
      <c r="L5" s="219"/>
      <c r="M5" s="1369" t="s">
        <v>340</v>
      </c>
      <c r="N5" s="1369"/>
      <c r="O5" s="1369"/>
      <c r="P5" s="1369"/>
      <c r="Q5" s="1369"/>
      <c r="R5" s="1369"/>
      <c r="S5" s="1369"/>
      <c r="T5" s="1369"/>
      <c r="U5" s="1369"/>
      <c r="V5" s="1369"/>
      <c r="W5" s="1369"/>
      <c r="X5" s="1369"/>
    </row>
    <row r="6" spans="1:24" ht="25.5" customHeight="1" x14ac:dyDescent="0.35">
      <c r="A6" s="219"/>
      <c r="B6" s="219"/>
      <c r="C6" s="219"/>
      <c r="D6" s="1369"/>
      <c r="E6" s="1369"/>
      <c r="F6" s="1369"/>
      <c r="G6" s="1369"/>
      <c r="H6" s="1369"/>
      <c r="I6" s="1369"/>
      <c r="J6" s="1369"/>
      <c r="K6" s="1369"/>
      <c r="L6" s="219"/>
      <c r="M6" s="1370">
        <v>43830</v>
      </c>
      <c r="N6" s="1371"/>
      <c r="O6" s="1372">
        <v>44196</v>
      </c>
      <c r="P6" s="1373"/>
      <c r="Q6" s="1372">
        <v>44561</v>
      </c>
      <c r="R6" s="1373"/>
      <c r="S6" s="1376">
        <v>44926</v>
      </c>
      <c r="T6" s="1377"/>
      <c r="U6" s="1374">
        <v>45291</v>
      </c>
      <c r="V6" s="1378"/>
      <c r="W6" s="1374">
        <v>45626</v>
      </c>
      <c r="X6" s="1375"/>
    </row>
    <row r="7" spans="1:24" x14ac:dyDescent="0.35">
      <c r="B7" s="225"/>
      <c r="C7" s="219"/>
      <c r="D7" s="226">
        <v>43465</v>
      </c>
      <c r="E7" s="227">
        <v>43830</v>
      </c>
      <c r="F7" s="228">
        <v>44196</v>
      </c>
      <c r="G7" s="228">
        <v>44561</v>
      </c>
      <c r="H7" s="228">
        <v>44926</v>
      </c>
      <c r="I7" s="228">
        <v>45291</v>
      </c>
      <c r="J7" s="228" t="s">
        <v>493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3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35">
      <c r="B9" s="235" t="s">
        <v>29</v>
      </c>
      <c r="C9" s="219"/>
      <c r="D9" s="236">
        <v>1767186</v>
      </c>
      <c r="E9" s="237">
        <v>1894744</v>
      </c>
      <c r="F9" s="237">
        <v>1850950</v>
      </c>
      <c r="G9" s="237">
        <v>1892604</v>
      </c>
      <c r="H9" s="237">
        <v>1982018</v>
      </c>
      <c r="I9" s="237">
        <v>2061372</v>
      </c>
      <c r="J9" s="238">
        <v>2161156</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4.838777748617562E-2</v>
      </c>
      <c r="X9" s="243">
        <v>99747</v>
      </c>
    </row>
    <row r="10" spans="1:24" x14ac:dyDescent="0.35">
      <c r="B10" s="244" t="s">
        <v>244</v>
      </c>
      <c r="C10" s="219"/>
      <c r="D10" s="245">
        <v>1638618</v>
      </c>
      <c r="E10" s="246">
        <v>1735551</v>
      </c>
      <c r="F10" s="246">
        <v>1709394</v>
      </c>
      <c r="G10" s="246">
        <v>1768008</v>
      </c>
      <c r="H10" s="246">
        <v>1850208</v>
      </c>
      <c r="I10" s="246">
        <v>1944185</v>
      </c>
      <c r="J10" s="247">
        <v>2026085</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4.594640498109781E-2</v>
      </c>
      <c r="X10" s="250">
        <v>89002</v>
      </c>
    </row>
    <row r="11" spans="1:24" x14ac:dyDescent="0.35">
      <c r="B11" s="252" t="s">
        <v>342</v>
      </c>
      <c r="C11" s="219"/>
      <c r="D11" s="253">
        <v>334306</v>
      </c>
      <c r="E11" s="254">
        <v>350514</v>
      </c>
      <c r="F11" s="254">
        <v>352921</v>
      </c>
      <c r="G11" s="254">
        <v>352430</v>
      </c>
      <c r="H11" s="254">
        <v>359348</v>
      </c>
      <c r="I11" s="254">
        <v>377078</v>
      </c>
      <c r="J11" s="255">
        <v>397414</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6.2675312520890536E-2</v>
      </c>
      <c r="X11" s="257">
        <v>23439</v>
      </c>
    </row>
    <row r="12" spans="1:24" x14ac:dyDescent="0.35">
      <c r="B12" s="303" t="s">
        <v>343</v>
      </c>
      <c r="C12" s="219"/>
      <c r="D12" s="1204">
        <v>1304312</v>
      </c>
      <c r="E12" s="1205">
        <v>1385037</v>
      </c>
      <c r="F12" s="1207">
        <v>1356473</v>
      </c>
      <c r="G12" s="1207">
        <v>1415578</v>
      </c>
      <c r="H12" s="1205">
        <v>1490860</v>
      </c>
      <c r="I12" s="1205">
        <v>1567107</v>
      </c>
      <c r="J12" s="1208">
        <v>1628671</v>
      </c>
      <c r="K12" s="1209"/>
      <c r="L12" s="219"/>
      <c r="M12" s="1211">
        <v>6.1890866602469341E-2</v>
      </c>
      <c r="N12" s="1210">
        <v>80725</v>
      </c>
      <c r="O12" s="1213">
        <v>-2.0623275768084204E-2</v>
      </c>
      <c r="P12" s="1215">
        <v>-28564</v>
      </c>
      <c r="Q12" s="1217">
        <f t="shared" si="1"/>
        <v>4.3572559129448241E-2</v>
      </c>
      <c r="R12" s="1215">
        <f t="shared" si="0"/>
        <v>59105</v>
      </c>
      <c r="S12" s="1213">
        <f t="shared" si="2"/>
        <v>5.3181103407936581E-2</v>
      </c>
      <c r="T12" s="1215">
        <f t="shared" si="3"/>
        <v>75282</v>
      </c>
      <c r="U12" s="1213">
        <f t="shared" si="4"/>
        <v>5.1142964463464002E-2</v>
      </c>
      <c r="V12" s="1215">
        <f t="shared" si="5"/>
        <v>76247</v>
      </c>
      <c r="W12" s="1217">
        <v>4.1943998751206024E-2</v>
      </c>
      <c r="X12" s="1215">
        <v>65563</v>
      </c>
    </row>
    <row r="13" spans="1:24" x14ac:dyDescent="0.35">
      <c r="B13" s="1203" t="s">
        <v>344</v>
      </c>
      <c r="C13" s="219"/>
      <c r="D13" s="253">
        <v>429437</v>
      </c>
      <c r="E13" s="1206">
        <v>467298</v>
      </c>
      <c r="F13" s="254">
        <v>473559</v>
      </c>
      <c r="G13" s="254">
        <v>487549</v>
      </c>
      <c r="H13" s="1206">
        <v>515590</v>
      </c>
      <c r="I13" s="1206">
        <v>543298</v>
      </c>
      <c r="J13" s="255">
        <v>586427</v>
      </c>
      <c r="K13" s="269"/>
      <c r="L13" s="219"/>
      <c r="M13" s="1212">
        <v>8.8164270894217411E-2</v>
      </c>
      <c r="N13" s="257">
        <v>37861</v>
      </c>
      <c r="O13" s="1214">
        <v>1.3398302582078303E-2</v>
      </c>
      <c r="P13" s="1216">
        <v>6261</v>
      </c>
      <c r="Q13" s="258">
        <f t="shared" si="1"/>
        <v>2.9542253446772193E-2</v>
      </c>
      <c r="R13" s="1216">
        <f t="shared" si="0"/>
        <v>13990</v>
      </c>
      <c r="S13" s="1214">
        <f t="shared" si="2"/>
        <v>5.7514219083620421E-2</v>
      </c>
      <c r="T13" s="1216">
        <f t="shared" si="3"/>
        <v>28041</v>
      </c>
      <c r="U13" s="1214">
        <f t="shared" si="4"/>
        <v>5.374037510424956E-2</v>
      </c>
      <c r="V13" s="1216">
        <f t="shared" si="5"/>
        <v>27708</v>
      </c>
      <c r="W13" s="258">
        <v>8.1268403672160705E-2</v>
      </c>
      <c r="X13" s="1216">
        <v>44076</v>
      </c>
    </row>
    <row r="14" spans="1:24" x14ac:dyDescent="0.35">
      <c r="B14" s="252" t="s">
        <v>345</v>
      </c>
      <c r="C14" s="219"/>
      <c r="D14" s="253">
        <v>490680</v>
      </c>
      <c r="E14" s="254">
        <v>515590</v>
      </c>
      <c r="F14" s="254">
        <v>506355</v>
      </c>
      <c r="G14" s="254">
        <v>529632</v>
      </c>
      <c r="H14" s="254">
        <v>560619</v>
      </c>
      <c r="I14" s="254">
        <v>592130</v>
      </c>
      <c r="J14" s="255">
        <v>610317</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3.3941404277955334E-2</v>
      </c>
      <c r="X14" s="257">
        <v>20035</v>
      </c>
    </row>
    <row r="15" spans="1:24" x14ac:dyDescent="0.35">
      <c r="B15" s="259" t="s">
        <v>346</v>
      </c>
      <c r="C15" s="219"/>
      <c r="D15" s="260">
        <v>384195</v>
      </c>
      <c r="E15" s="261">
        <v>402149</v>
      </c>
      <c r="F15" s="261">
        <v>376559</v>
      </c>
      <c r="G15" s="261">
        <v>398397</v>
      </c>
      <c r="H15" s="261">
        <v>414651</v>
      </c>
      <c r="I15" s="261">
        <v>431679</v>
      </c>
      <c r="J15" s="262">
        <v>431927</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3.3730181775946111E-3</v>
      </c>
      <c r="X15" s="265">
        <v>1452</v>
      </c>
    </row>
    <row r="16" spans="1:24" x14ac:dyDescent="0.35">
      <c r="B16" s="244" t="s">
        <v>347</v>
      </c>
      <c r="C16" s="219"/>
      <c r="D16" s="245">
        <v>1054275</v>
      </c>
      <c r="E16" s="246">
        <v>1115183</v>
      </c>
      <c r="F16" s="246">
        <v>1124230</v>
      </c>
      <c r="G16" s="246">
        <v>1222142</v>
      </c>
      <c r="H16" s="246">
        <v>1313437</v>
      </c>
      <c r="I16" s="246">
        <v>1411866</v>
      </c>
      <c r="J16" s="247">
        <v>1504725</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7.4268739063480638E-2</v>
      </c>
      <c r="X16" s="250">
        <v>104028</v>
      </c>
    </row>
    <row r="17" spans="2:24" x14ac:dyDescent="0.35">
      <c r="B17" s="252" t="s">
        <v>344</v>
      </c>
      <c r="C17" s="219"/>
      <c r="D17" s="253">
        <v>277636</v>
      </c>
      <c r="E17" s="254">
        <v>310719</v>
      </c>
      <c r="F17" s="254">
        <v>337667</v>
      </c>
      <c r="G17" s="254">
        <v>378893</v>
      </c>
      <c r="H17" s="254">
        <v>419029</v>
      </c>
      <c r="I17" s="254">
        <v>459833</v>
      </c>
      <c r="J17" s="255">
        <v>517180</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0.13706668542796652</v>
      </c>
      <c r="X17" s="257">
        <v>62343</v>
      </c>
    </row>
    <row r="18" spans="2:24" x14ac:dyDescent="0.35">
      <c r="B18" s="252" t="s">
        <v>345</v>
      </c>
      <c r="C18" s="219"/>
      <c r="D18" s="253">
        <v>427294</v>
      </c>
      <c r="E18" s="254">
        <v>442658</v>
      </c>
      <c r="F18" s="254">
        <v>443395</v>
      </c>
      <c r="G18" s="254">
        <v>474372</v>
      </c>
      <c r="H18" s="254">
        <v>508082</v>
      </c>
      <c r="I18" s="254">
        <v>544804</v>
      </c>
      <c r="J18" s="255">
        <v>574064</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6.0902701673784865E-2</v>
      </c>
      <c r="X18" s="257">
        <v>32955</v>
      </c>
    </row>
    <row r="19" spans="2:24" x14ac:dyDescent="0.35">
      <c r="B19" s="259" t="s">
        <v>346</v>
      </c>
      <c r="C19" s="219"/>
      <c r="D19" s="260">
        <v>349345</v>
      </c>
      <c r="E19" s="261">
        <v>361806</v>
      </c>
      <c r="F19" s="261">
        <v>343168</v>
      </c>
      <c r="G19" s="261">
        <v>368877</v>
      </c>
      <c r="H19" s="261">
        <v>386326</v>
      </c>
      <c r="I19" s="261">
        <v>407229</v>
      </c>
      <c r="J19" s="262">
        <v>413481</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2.156881638340602E-2</v>
      </c>
      <c r="X19" s="265">
        <v>8730</v>
      </c>
    </row>
    <row r="20" spans="2:24" ht="15" customHeight="1" x14ac:dyDescent="0.35">
      <c r="B20" s="244" t="s">
        <v>348</v>
      </c>
      <c r="C20" s="219"/>
      <c r="D20" s="245">
        <v>250037</v>
      </c>
      <c r="E20" s="246">
        <v>269854</v>
      </c>
      <c r="F20" s="246">
        <v>232243</v>
      </c>
      <c r="G20" s="246">
        <v>193436</v>
      </c>
      <c r="H20" s="246">
        <v>177423</v>
      </c>
      <c r="I20" s="246">
        <v>155241</v>
      </c>
      <c r="J20" s="247">
        <v>123946</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-0.23683740633331485</v>
      </c>
      <c r="X20" s="250">
        <v>-38465</v>
      </c>
    </row>
    <row r="21" spans="2:24" x14ac:dyDescent="0.35">
      <c r="B21" s="252" t="s">
        <v>344</v>
      </c>
      <c r="C21" s="219"/>
      <c r="D21" s="253">
        <v>151801</v>
      </c>
      <c r="E21" s="254">
        <v>156579</v>
      </c>
      <c r="F21" s="254">
        <v>135892</v>
      </c>
      <c r="G21" s="254">
        <v>108656</v>
      </c>
      <c r="H21" s="254">
        <v>96561</v>
      </c>
      <c r="I21" s="254">
        <v>83465</v>
      </c>
      <c r="J21" s="255">
        <v>69247</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-0.20873231711497586</v>
      </c>
      <c r="X21" s="257">
        <v>-18267</v>
      </c>
    </row>
    <row r="22" spans="2:24" x14ac:dyDescent="0.35">
      <c r="B22" s="252" t="s">
        <v>345</v>
      </c>
      <c r="C22" s="219"/>
      <c r="D22" s="253">
        <v>63386</v>
      </c>
      <c r="E22" s="254">
        <v>72932</v>
      </c>
      <c r="F22" s="254">
        <v>62960</v>
      </c>
      <c r="G22" s="254">
        <v>55260</v>
      </c>
      <c r="H22" s="254">
        <v>52537</v>
      </c>
      <c r="I22" s="254">
        <v>47326</v>
      </c>
      <c r="J22" s="255">
        <v>36253</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-0.26274581579321987</v>
      </c>
      <c r="X22" s="257">
        <v>-12920</v>
      </c>
    </row>
    <row r="23" spans="2:24" x14ac:dyDescent="0.35">
      <c r="B23" s="259" t="s">
        <v>346</v>
      </c>
      <c r="C23" s="219"/>
      <c r="D23" s="260">
        <v>34850</v>
      </c>
      <c r="E23" s="261">
        <v>40343</v>
      </c>
      <c r="F23" s="261">
        <v>33391</v>
      </c>
      <c r="G23" s="261">
        <v>29520</v>
      </c>
      <c r="H23" s="261">
        <v>28325</v>
      </c>
      <c r="I23" s="261">
        <v>24450</v>
      </c>
      <c r="J23" s="262">
        <v>18446</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-0.28292645000777483</v>
      </c>
      <c r="X23" s="265">
        <v>-7278</v>
      </c>
    </row>
    <row r="24" spans="2:24" x14ac:dyDescent="0.35">
      <c r="L24" s="219"/>
    </row>
    <row r="25" spans="2:24" x14ac:dyDescent="0.35">
      <c r="B25" s="219"/>
      <c r="C25" s="219"/>
      <c r="D25" s="1368" t="s">
        <v>339</v>
      </c>
      <c r="E25" s="1368"/>
      <c r="F25" s="1368"/>
      <c r="G25" s="1368"/>
      <c r="H25" s="1368"/>
      <c r="I25" s="1368"/>
      <c r="J25" s="1368"/>
      <c r="K25" s="1368"/>
      <c r="L25" s="219"/>
      <c r="M25" s="1369" t="s">
        <v>340</v>
      </c>
      <c r="N25" s="1369"/>
      <c r="O25" s="1369"/>
      <c r="P25" s="1369"/>
      <c r="Q25" s="1369"/>
      <c r="R25" s="1369"/>
      <c r="S25" s="1369"/>
      <c r="T25" s="1369"/>
      <c r="U25" s="1369"/>
      <c r="V25" s="1369"/>
      <c r="W25" s="1369"/>
      <c r="X25" s="1369"/>
    </row>
    <row r="26" spans="2:24" ht="24" customHeight="1" x14ac:dyDescent="0.35">
      <c r="B26" s="219"/>
      <c r="C26" s="219"/>
      <c r="D26" s="1369"/>
      <c r="E26" s="1369"/>
      <c r="F26" s="1369"/>
      <c r="G26" s="1369"/>
      <c r="H26" s="1369"/>
      <c r="I26" s="1369"/>
      <c r="J26" s="1369"/>
      <c r="K26" s="1369"/>
      <c r="L26" s="219"/>
      <c r="M26" s="1370">
        <v>43830</v>
      </c>
      <c r="N26" s="1371"/>
      <c r="O26" s="1372">
        <v>44196</v>
      </c>
      <c r="P26" s="1373"/>
      <c r="Q26" s="1372">
        <v>44561</v>
      </c>
      <c r="R26" s="1373"/>
      <c r="S26" s="1376">
        <v>44926</v>
      </c>
      <c r="T26" s="1377"/>
      <c r="U26" s="1374">
        <v>44926</v>
      </c>
      <c r="V26" s="1378"/>
      <c r="W26" s="1374">
        <f>W6</f>
        <v>45626</v>
      </c>
      <c r="X26" s="1375"/>
    </row>
    <row r="27" spans="2:24" x14ac:dyDescent="0.35">
      <c r="B27" s="225"/>
      <c r="C27" s="225"/>
      <c r="D27" s="226">
        <v>43465</v>
      </c>
      <c r="E27" s="227">
        <v>43830</v>
      </c>
      <c r="F27" s="228">
        <v>44196</v>
      </c>
      <c r="G27" s="228">
        <v>44561</v>
      </c>
      <c r="H27" s="228">
        <v>44926</v>
      </c>
      <c r="I27" s="228">
        <v>45291</v>
      </c>
      <c r="J27" s="228">
        <v>45626</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35">
      <c r="B28" s="235" t="s">
        <v>69</v>
      </c>
      <c r="C28" s="219"/>
      <c r="D28" s="236">
        <v>1320659</v>
      </c>
      <c r="E28" s="237">
        <v>1411021</v>
      </c>
      <c r="F28" s="237">
        <v>1427207</v>
      </c>
      <c r="G28" s="237">
        <v>1569205</v>
      </c>
      <c r="H28" s="237">
        <v>1727429</v>
      </c>
      <c r="I28" s="237">
        <v>1906051</v>
      </c>
      <c r="J28" s="238">
        <v>2095013</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0.11058494861919899</v>
      </c>
      <c r="X28" s="243">
        <v>208608</v>
      </c>
    </row>
    <row r="29" spans="2:24" ht="15" customHeight="1" x14ac:dyDescent="0.35">
      <c r="B29" s="274" t="s">
        <v>349</v>
      </c>
      <c r="C29" s="219"/>
      <c r="D29" s="275">
        <v>52274</v>
      </c>
      <c r="E29" s="276">
        <v>60438</v>
      </c>
      <c r="F29" s="276">
        <v>61411</v>
      </c>
      <c r="G29" s="276">
        <v>62214</v>
      </c>
      <c r="H29" s="276">
        <v>65642</v>
      </c>
      <c r="I29" s="276">
        <v>69697</v>
      </c>
      <c r="J29" s="277">
        <v>77144</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0.11725176688680339</v>
      </c>
      <c r="X29" s="279">
        <v>8096</v>
      </c>
    </row>
    <row r="30" spans="2:24" x14ac:dyDescent="0.35">
      <c r="B30" s="252" t="s">
        <v>350</v>
      </c>
      <c r="C30" s="219"/>
      <c r="D30" s="253">
        <v>224714</v>
      </c>
      <c r="E30" s="254">
        <v>246617</v>
      </c>
      <c r="F30" s="254">
        <v>254644</v>
      </c>
      <c r="G30" s="254">
        <v>292469</v>
      </c>
      <c r="H30" s="254">
        <v>351993</v>
      </c>
      <c r="I30" s="254">
        <v>427677</v>
      </c>
      <c r="J30" s="255">
        <v>510491</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0.22046739585201114</v>
      </c>
      <c r="X30" s="257">
        <v>92216</v>
      </c>
    </row>
    <row r="31" spans="2:24" x14ac:dyDescent="0.35">
      <c r="B31" s="252" t="s">
        <v>351</v>
      </c>
      <c r="C31" s="219"/>
      <c r="D31" s="253">
        <v>235924</v>
      </c>
      <c r="E31" s="254">
        <v>250318</v>
      </c>
      <c r="F31" s="254">
        <v>253202</v>
      </c>
      <c r="G31" s="254">
        <v>291129</v>
      </c>
      <c r="H31" s="254">
        <v>322595</v>
      </c>
      <c r="I31" s="254">
        <v>343152</v>
      </c>
      <c r="J31" s="255">
        <v>351503</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3.5367132455168759E-2</v>
      </c>
      <c r="X31" s="257">
        <v>12007</v>
      </c>
    </row>
    <row r="32" spans="2:24" x14ac:dyDescent="0.35">
      <c r="B32" s="252" t="s">
        <v>352</v>
      </c>
      <c r="C32" s="219"/>
      <c r="D32" s="253">
        <v>94802</v>
      </c>
      <c r="E32" s="254">
        <v>96748</v>
      </c>
      <c r="F32" s="254">
        <v>88465</v>
      </c>
      <c r="G32" s="254">
        <v>91795</v>
      </c>
      <c r="H32" s="254">
        <v>97929</v>
      </c>
      <c r="I32" s="254">
        <v>104917</v>
      </c>
      <c r="J32" s="255">
        <v>109911</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4.9450024825268279E-2</v>
      </c>
      <c r="X32" s="257">
        <v>5179</v>
      </c>
    </row>
    <row r="33" spans="2:28" x14ac:dyDescent="0.35">
      <c r="B33" s="252" t="s">
        <v>353</v>
      </c>
      <c r="C33" s="219"/>
      <c r="D33" s="253">
        <v>166579</v>
      </c>
      <c r="E33" s="254">
        <v>170785</v>
      </c>
      <c r="F33" s="254">
        <v>156437</v>
      </c>
      <c r="G33" s="254">
        <v>169990</v>
      </c>
      <c r="H33" s="254">
        <v>175956</v>
      </c>
      <c r="I33" s="254">
        <v>181817</v>
      </c>
      <c r="J33" s="255">
        <v>184818</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1.6757256343111093E-2</v>
      </c>
      <c r="X33" s="257">
        <v>3046</v>
      </c>
      <c r="Z33" s="224"/>
    </row>
    <row r="34" spans="2:28" x14ac:dyDescent="0.35">
      <c r="B34" s="252" t="s">
        <v>354</v>
      </c>
      <c r="C34" s="219"/>
      <c r="D34" s="253">
        <v>132491</v>
      </c>
      <c r="E34" s="254">
        <v>151340</v>
      </c>
      <c r="F34" s="254">
        <v>154547</v>
      </c>
      <c r="G34" s="254">
        <v>170517</v>
      </c>
      <c r="H34" s="254">
        <v>187214</v>
      </c>
      <c r="I34" s="254">
        <v>210403</v>
      </c>
      <c r="J34" s="255">
        <v>222700</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7.4449145796042782E-2</v>
      </c>
      <c r="X34" s="257">
        <v>15431</v>
      </c>
    </row>
    <row r="35" spans="2:28" x14ac:dyDescent="0.35">
      <c r="B35" s="252" t="s">
        <v>355</v>
      </c>
      <c r="C35" s="219"/>
      <c r="D35" s="253">
        <v>7022</v>
      </c>
      <c r="E35" s="254">
        <v>9202</v>
      </c>
      <c r="F35" s="254">
        <v>11820</v>
      </c>
      <c r="G35" s="254">
        <v>15678</v>
      </c>
      <c r="H35" s="254">
        <v>19892</v>
      </c>
      <c r="I35" s="254">
        <v>22322</v>
      </c>
      <c r="J35" s="255">
        <v>24317</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0.10511725140883477</v>
      </c>
      <c r="X35" s="257">
        <v>2313</v>
      </c>
    </row>
    <row r="36" spans="2:28" x14ac:dyDescent="0.35">
      <c r="B36" s="252" t="s">
        <v>356</v>
      </c>
      <c r="C36" s="219"/>
      <c r="D36" s="253">
        <v>171</v>
      </c>
      <c r="E36" s="254">
        <v>236</v>
      </c>
      <c r="F36" s="254">
        <v>293</v>
      </c>
      <c r="G36" s="254">
        <v>388</v>
      </c>
      <c r="H36" s="254">
        <v>233</v>
      </c>
      <c r="I36" s="254">
        <v>197</v>
      </c>
      <c r="J36" s="255">
        <v>255</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0.32124352331606221</v>
      </c>
      <c r="X36" s="257">
        <v>62</v>
      </c>
    </row>
    <row r="37" spans="2:28" x14ac:dyDescent="0.35">
      <c r="B37" s="252" t="s">
        <v>357</v>
      </c>
      <c r="C37" s="219"/>
      <c r="D37" s="253">
        <v>29845</v>
      </c>
      <c r="E37" s="254">
        <v>37073</v>
      </c>
      <c r="F37" s="254">
        <v>46805</v>
      </c>
      <c r="G37" s="254">
        <v>56289</v>
      </c>
      <c r="H37" s="254">
        <v>61732</v>
      </c>
      <c r="I37" s="254">
        <v>67194</v>
      </c>
      <c r="J37" s="255">
        <v>68770</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3.3808872386163813E-2</v>
      </c>
      <c r="X37" s="257">
        <v>2249</v>
      </c>
    </row>
    <row r="38" spans="2:28" x14ac:dyDescent="0.35">
      <c r="B38" s="252" t="s">
        <v>358</v>
      </c>
      <c r="C38" s="219"/>
      <c r="D38" s="253">
        <v>21423</v>
      </c>
      <c r="E38" s="254">
        <v>24365</v>
      </c>
      <c r="F38" s="254">
        <v>24374</v>
      </c>
      <c r="G38" s="254">
        <v>23330</v>
      </c>
      <c r="H38" s="254">
        <v>22270</v>
      </c>
      <c r="I38" s="254">
        <v>27295</v>
      </c>
      <c r="J38" s="255">
        <v>30112</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0.12228392531027543</v>
      </c>
      <c r="X38" s="257">
        <v>3281</v>
      </c>
    </row>
    <row r="39" spans="2:28" x14ac:dyDescent="0.35">
      <c r="B39" s="252" t="s">
        <v>359</v>
      </c>
      <c r="C39" s="219"/>
      <c r="D39" s="253">
        <v>73552</v>
      </c>
      <c r="E39" s="254">
        <v>80417</v>
      </c>
      <c r="F39" s="254">
        <v>71239</v>
      </c>
      <c r="G39" s="254">
        <v>74832</v>
      </c>
      <c r="H39" s="254">
        <v>83087</v>
      </c>
      <c r="I39" s="254">
        <v>93395</v>
      </c>
      <c r="J39" s="255">
        <v>99246</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8.2054077627562227E-2</v>
      </c>
      <c r="X39" s="257">
        <v>7526</v>
      </c>
    </row>
    <row r="40" spans="2:28" x14ac:dyDescent="0.3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35">
      <c r="B41" s="252" t="s">
        <v>361</v>
      </c>
      <c r="C41" s="219"/>
      <c r="D41" s="253">
        <v>406849</v>
      </c>
      <c r="E41" s="254">
        <v>426938</v>
      </c>
      <c r="F41" s="254">
        <v>450517</v>
      </c>
      <c r="G41" s="254">
        <v>482545</v>
      </c>
      <c r="H41" s="254">
        <v>517053</v>
      </c>
      <c r="I41" s="254">
        <v>558234</v>
      </c>
      <c r="J41" s="255">
        <v>627450</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0.12889499810186589</v>
      </c>
      <c r="X41" s="257">
        <v>71641</v>
      </c>
    </row>
    <row r="42" spans="2:28" x14ac:dyDescent="0.35">
      <c r="B42" s="259" t="s">
        <v>362</v>
      </c>
      <c r="C42" s="219"/>
      <c r="D42" s="260">
        <v>7026</v>
      </c>
      <c r="E42" s="261">
        <v>7837</v>
      </c>
      <c r="F42" s="254">
        <v>7984</v>
      </c>
      <c r="G42" s="261">
        <v>8546</v>
      </c>
      <c r="H42" s="261">
        <v>9047</v>
      </c>
      <c r="I42" s="261">
        <v>10154</v>
      </c>
      <c r="J42" s="262">
        <v>10996</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9.9160335865653648E-2</v>
      </c>
      <c r="X42" s="265">
        <v>992</v>
      </c>
      <c r="Z42" s="224"/>
      <c r="AA42" s="224"/>
      <c r="AB42" s="286"/>
    </row>
    <row r="43" spans="2:28" x14ac:dyDescent="0.35">
      <c r="B43" s="287" t="s">
        <v>363</v>
      </c>
      <c r="C43" s="219"/>
      <c r="D43" s="288">
        <v>1.2526703184652961</v>
      </c>
      <c r="E43" s="288">
        <v>1.2652820209777229</v>
      </c>
      <c r="F43" s="289">
        <v>1.2694973448493636</v>
      </c>
      <c r="G43" s="288">
        <v>1.2839792757306434</v>
      </c>
      <c r="H43" s="288">
        <v>1.31519745522625</v>
      </c>
      <c r="I43" s="288">
        <v>1.3500225942121986</v>
      </c>
      <c r="J43" s="288">
        <v>1.3922896210270981</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v>4.2153238716406971E-3</v>
      </c>
      <c r="X43" s="295">
        <v>3.3805516473818464E-2</v>
      </c>
    </row>
  </sheetData>
  <mergeCells count="17">
    <mergeCell ref="D25:K26"/>
    <mergeCell ref="M25:X25"/>
    <mergeCell ref="M26:N26"/>
    <mergeCell ref="O26:P26"/>
    <mergeCell ref="W26:X26"/>
    <mergeCell ref="Q26:R26"/>
    <mergeCell ref="S26:T26"/>
    <mergeCell ref="U26:V26"/>
    <mergeCell ref="B3:W3"/>
    <mergeCell ref="D5:K6"/>
    <mergeCell ref="M5:X5"/>
    <mergeCell ref="M6:N6"/>
    <mergeCell ref="O6:P6"/>
    <mergeCell ref="W6:X6"/>
    <mergeCell ref="Q6:R6"/>
    <mergeCell ref="S6:T6"/>
    <mergeCell ref="U6:V6"/>
  </mergeCells>
  <pageMargins left="0.7" right="0.7" top="0.75" bottom="0.75" header="0.3" footer="0.3"/>
  <pageSetup paperSize="9" scale="58"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83" t="s">
        <v>419</v>
      </c>
      <c r="C3" s="1483"/>
      <c r="D3" s="1483"/>
      <c r="E3" s="1483"/>
      <c r="F3" s="1483"/>
      <c r="G3" s="1483"/>
      <c r="H3" s="1483"/>
      <c r="I3" s="1483"/>
      <c r="J3" s="1483"/>
      <c r="K3" s="1483"/>
      <c r="L3" s="1483"/>
      <c r="M3" s="1483"/>
      <c r="N3" s="1483"/>
      <c r="O3" s="1483"/>
      <c r="P3" s="1483"/>
      <c r="Q3" s="1483"/>
      <c r="R3" s="1483"/>
      <c r="S3" s="1483"/>
      <c r="T3" s="1483"/>
      <c r="U3" s="1483"/>
      <c r="V3" s="1483"/>
      <c r="W3" s="1483"/>
      <c r="X3" s="1483"/>
      <c r="Y3" s="821"/>
    </row>
    <row r="4" spans="2:30" s="621"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5"/>
      <c r="Y6" s="826"/>
    </row>
    <row r="7" spans="2:30" s="621" customFormat="1" ht="64.5" customHeight="1" x14ac:dyDescent="0.25">
      <c r="B7" s="1497" t="s">
        <v>12</v>
      </c>
      <c r="C7" s="625"/>
      <c r="D7" s="871" t="s">
        <v>248</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5" t="s">
        <v>249</v>
      </c>
      <c r="AD7" s="827"/>
    </row>
    <row r="8" spans="2:30" s="626" customFormat="1" ht="20.25" customHeight="1" x14ac:dyDescent="0.25">
      <c r="B8" s="1498"/>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131471</v>
      </c>
      <c r="E10" s="633"/>
      <c r="F10" s="675">
        <v>22</v>
      </c>
      <c r="G10" s="676">
        <v>0.10980645769756742</v>
      </c>
      <c r="H10" s="675">
        <v>59278</v>
      </c>
      <c r="I10" s="676">
        <v>28.272131390500057</v>
      </c>
      <c r="J10" s="675">
        <v>69293</v>
      </c>
      <c r="K10" s="676">
        <v>32.258846830096402</v>
      </c>
      <c r="L10" s="675">
        <v>8208</v>
      </c>
      <c r="M10" s="676">
        <v>4.8732510121730224</v>
      </c>
      <c r="N10" s="675">
        <v>15726</v>
      </c>
      <c r="O10" s="676">
        <v>8.4901275236959641</v>
      </c>
      <c r="P10" s="675">
        <v>2378</v>
      </c>
      <c r="Q10" s="676">
        <v>1.0178991262639532</v>
      </c>
      <c r="R10" s="675">
        <v>39827</v>
      </c>
      <c r="S10" s="676">
        <v>24.976590341073678</v>
      </c>
      <c r="T10" s="675">
        <v>4</v>
      </c>
      <c r="U10" s="676">
        <v>1.3473184993566553E-3</v>
      </c>
      <c r="V10" s="831">
        <f>F10+H10+J10+L10+N10+P10+R10+T10</f>
        <v>194736</v>
      </c>
      <c r="W10" s="676">
        <f t="shared" ref="V10:W27" si="0">G10+I10+K10+M10+O10+Q10+S10+U10</f>
        <v>100</v>
      </c>
      <c r="X10" s="678"/>
      <c r="Y10" s="832">
        <f t="shared" ref="Y10:Y27" si="1">V10/D10</f>
        <v>1.4812087836861361</v>
      </c>
    </row>
    <row r="11" spans="2:30" s="633" customFormat="1" ht="18" customHeight="1" x14ac:dyDescent="0.25">
      <c r="B11" s="682" t="s">
        <v>7</v>
      </c>
      <c r="D11" s="833">
        <v>15997</v>
      </c>
      <c r="F11" s="683">
        <v>1300</v>
      </c>
      <c r="G11" s="684">
        <v>6.7192847663616684</v>
      </c>
      <c r="H11" s="683">
        <v>3571</v>
      </c>
      <c r="I11" s="684">
        <v>7.4806174477893412</v>
      </c>
      <c r="J11" s="683">
        <v>1669</v>
      </c>
      <c r="K11" s="684">
        <v>9.4083956136062028</v>
      </c>
      <c r="L11" s="683">
        <v>651</v>
      </c>
      <c r="M11" s="684">
        <v>4.4632255360759938</v>
      </c>
      <c r="N11" s="683">
        <v>1189</v>
      </c>
      <c r="O11" s="684">
        <v>7.9346231752462106</v>
      </c>
      <c r="P11" s="683">
        <v>3975</v>
      </c>
      <c r="Q11" s="684">
        <v>21.121743381993433</v>
      </c>
      <c r="R11" s="683">
        <v>8487</v>
      </c>
      <c r="S11" s="684">
        <v>42.87211007892715</v>
      </c>
      <c r="T11" s="683">
        <v>0</v>
      </c>
      <c r="U11" s="684">
        <v>0</v>
      </c>
      <c r="V11" s="834">
        <f t="shared" si="0"/>
        <v>20842</v>
      </c>
      <c r="W11" s="684">
        <f t="shared" si="0"/>
        <v>100</v>
      </c>
      <c r="X11" s="678"/>
      <c r="Y11" s="835">
        <f t="shared" si="1"/>
        <v>1.3028692879914985</v>
      </c>
    </row>
    <row r="12" spans="2:30" s="633" customFormat="1" ht="22.5" customHeight="1" x14ac:dyDescent="0.25">
      <c r="B12" s="682" t="s">
        <v>37</v>
      </c>
      <c r="D12" s="833">
        <v>10928</v>
      </c>
      <c r="F12" s="685">
        <v>2743</v>
      </c>
      <c r="G12" s="684">
        <v>23.348325837081461</v>
      </c>
      <c r="H12" s="685">
        <v>1766</v>
      </c>
      <c r="I12" s="684">
        <v>3.2783608195902048</v>
      </c>
      <c r="J12" s="685">
        <v>1961</v>
      </c>
      <c r="K12" s="684">
        <v>9.9050474762618688</v>
      </c>
      <c r="L12" s="685">
        <v>859</v>
      </c>
      <c r="M12" s="684">
        <v>9.3253373313343335</v>
      </c>
      <c r="N12" s="685">
        <v>1931</v>
      </c>
      <c r="O12" s="684">
        <v>15.282358820589705</v>
      </c>
      <c r="P12" s="685">
        <v>1788</v>
      </c>
      <c r="Q12" s="684">
        <v>7.6761619190404797</v>
      </c>
      <c r="R12" s="685">
        <v>4321</v>
      </c>
      <c r="S12" s="684">
        <v>31.174412793603199</v>
      </c>
      <c r="T12" s="685">
        <v>5</v>
      </c>
      <c r="U12" s="684">
        <v>9.9950024987506252E-3</v>
      </c>
      <c r="V12" s="834">
        <f t="shared" si="0"/>
        <v>15374</v>
      </c>
      <c r="W12" s="684">
        <f t="shared" si="0"/>
        <v>100</v>
      </c>
      <c r="X12" s="678"/>
      <c r="Y12" s="835">
        <f t="shared" si="1"/>
        <v>1.4068448023426061</v>
      </c>
    </row>
    <row r="13" spans="2:30" s="633" customFormat="1" ht="18" customHeight="1" x14ac:dyDescent="0.25">
      <c r="B13" s="682" t="s">
        <v>38</v>
      </c>
      <c r="D13" s="833">
        <v>10489</v>
      </c>
      <c r="F13" s="683">
        <v>936</v>
      </c>
      <c r="G13" s="684">
        <v>4.3208578637510513</v>
      </c>
      <c r="H13" s="683">
        <v>5297</v>
      </c>
      <c r="I13" s="684">
        <v>17.29394449116905</v>
      </c>
      <c r="J13" s="683">
        <v>887</v>
      </c>
      <c r="K13" s="684">
        <v>2.6913372582001682</v>
      </c>
      <c r="L13" s="683">
        <v>948</v>
      </c>
      <c r="M13" s="684">
        <v>5.1198486122792266</v>
      </c>
      <c r="N13" s="683">
        <v>863</v>
      </c>
      <c r="O13" s="684">
        <v>9.8927670311185878</v>
      </c>
      <c r="P13" s="683">
        <v>384</v>
      </c>
      <c r="Q13" s="684">
        <v>3.4798149705634986</v>
      </c>
      <c r="R13" s="683">
        <v>8041</v>
      </c>
      <c r="S13" s="684">
        <v>57.201429772918416</v>
      </c>
      <c r="T13" s="683">
        <v>0</v>
      </c>
      <c r="U13" s="684">
        <v>0</v>
      </c>
      <c r="V13" s="834">
        <f t="shared" si="0"/>
        <v>17356</v>
      </c>
      <c r="W13" s="684">
        <f t="shared" si="0"/>
        <v>100</v>
      </c>
      <c r="X13" s="678"/>
      <c r="Y13" s="835">
        <f t="shared" si="1"/>
        <v>1.6546858613785871</v>
      </c>
    </row>
    <row r="14" spans="2:30" s="633" customFormat="1" ht="18" customHeight="1" x14ac:dyDescent="0.25">
      <c r="B14" s="682" t="s">
        <v>6</v>
      </c>
      <c r="D14" s="833">
        <v>15716</v>
      </c>
      <c r="F14" s="683">
        <v>1575</v>
      </c>
      <c r="G14" s="684">
        <v>0.42908762420957541</v>
      </c>
      <c r="H14" s="683">
        <v>1459</v>
      </c>
      <c r="I14" s="684">
        <v>4.9683830171635046</v>
      </c>
      <c r="J14" s="683">
        <v>860</v>
      </c>
      <c r="K14" s="684">
        <v>4.5167118337850046E-2</v>
      </c>
      <c r="L14" s="683">
        <v>2284</v>
      </c>
      <c r="M14" s="684">
        <v>21.081752484191508</v>
      </c>
      <c r="N14" s="683">
        <v>2337</v>
      </c>
      <c r="O14" s="684">
        <v>16.700542005420054</v>
      </c>
      <c r="P14" s="683">
        <v>5022</v>
      </c>
      <c r="Q14" s="684">
        <v>17.626467931345982</v>
      </c>
      <c r="R14" s="683">
        <v>7426</v>
      </c>
      <c r="S14" s="684">
        <v>39.14859981933153</v>
      </c>
      <c r="T14" s="683">
        <v>0</v>
      </c>
      <c r="U14" s="684">
        <v>0</v>
      </c>
      <c r="V14" s="834">
        <f t="shared" si="0"/>
        <v>20963</v>
      </c>
      <c r="W14" s="684">
        <f t="shared" si="0"/>
        <v>100</v>
      </c>
      <c r="X14" s="678"/>
      <c r="Y14" s="835">
        <f t="shared" si="1"/>
        <v>1.333863578518707</v>
      </c>
    </row>
    <row r="15" spans="2:30" s="633" customFormat="1" ht="18" customHeight="1" x14ac:dyDescent="0.25">
      <c r="B15" s="682" t="s">
        <v>5</v>
      </c>
      <c r="D15" s="833">
        <v>7844</v>
      </c>
      <c r="F15" s="685">
        <v>3382</v>
      </c>
      <c r="G15" s="684">
        <v>0</v>
      </c>
      <c r="H15" s="685">
        <v>1525</v>
      </c>
      <c r="I15" s="684">
        <v>11.413246850442809</v>
      </c>
      <c r="J15" s="685">
        <v>576</v>
      </c>
      <c r="K15" s="684">
        <v>6.1619059498565552</v>
      </c>
      <c r="L15" s="685">
        <v>871</v>
      </c>
      <c r="M15" s="684">
        <v>9.0931769988773858</v>
      </c>
      <c r="N15" s="685">
        <v>2683</v>
      </c>
      <c r="O15" s="684">
        <v>28.888611700137208</v>
      </c>
      <c r="P15" s="685">
        <v>154</v>
      </c>
      <c r="Q15" s="684">
        <v>0</v>
      </c>
      <c r="R15" s="685">
        <v>3635</v>
      </c>
      <c r="S15" s="684">
        <v>44.443058500686043</v>
      </c>
      <c r="T15" s="685">
        <v>0</v>
      </c>
      <c r="U15" s="684">
        <v>0</v>
      </c>
      <c r="V15" s="834">
        <f t="shared" si="0"/>
        <v>12826</v>
      </c>
      <c r="W15" s="684">
        <f t="shared" si="0"/>
        <v>100</v>
      </c>
      <c r="X15" s="678"/>
      <c r="Y15" s="835">
        <f t="shared" si="1"/>
        <v>1.6351351351351351</v>
      </c>
    </row>
    <row r="16" spans="2:30" s="742" customFormat="1" ht="18" customHeight="1" x14ac:dyDescent="0.25">
      <c r="B16" s="836" t="s">
        <v>4</v>
      </c>
      <c r="D16" s="837">
        <v>41350</v>
      </c>
      <c r="E16" s="820"/>
      <c r="F16" s="838">
        <v>4733</v>
      </c>
      <c r="G16" s="839">
        <v>10.020679338261175</v>
      </c>
      <c r="H16" s="838">
        <v>8583</v>
      </c>
      <c r="I16" s="839">
        <v>9.329901443153819</v>
      </c>
      <c r="J16" s="838">
        <v>6709</v>
      </c>
      <c r="K16" s="839">
        <v>17.52243928194298</v>
      </c>
      <c r="L16" s="838">
        <v>2452</v>
      </c>
      <c r="M16" s="839">
        <v>6.0366068285814851</v>
      </c>
      <c r="N16" s="838">
        <v>3522</v>
      </c>
      <c r="O16" s="839">
        <v>6.7053854276663145</v>
      </c>
      <c r="P16" s="838">
        <v>16969</v>
      </c>
      <c r="Q16" s="839">
        <v>27.28132699753608</v>
      </c>
      <c r="R16" s="838">
        <v>13325</v>
      </c>
      <c r="S16" s="839">
        <v>22.32268567405843</v>
      </c>
      <c r="T16" s="838">
        <v>909</v>
      </c>
      <c r="U16" s="839">
        <v>0.78097500879971837</v>
      </c>
      <c r="V16" s="840">
        <f t="shared" si="0"/>
        <v>57202</v>
      </c>
      <c r="W16" s="839">
        <f t="shared" si="0"/>
        <v>100</v>
      </c>
      <c r="X16" s="841"/>
      <c r="Y16" s="835">
        <f t="shared" si="1"/>
        <v>1.3833615477629988</v>
      </c>
    </row>
    <row r="17" spans="2:25" s="742" customFormat="1" ht="18" customHeight="1" x14ac:dyDescent="0.25">
      <c r="B17" s="836" t="s">
        <v>40</v>
      </c>
      <c r="D17" s="837">
        <v>25304</v>
      </c>
      <c r="E17" s="820"/>
      <c r="F17" s="838">
        <v>2736</v>
      </c>
      <c r="G17" s="839">
        <v>6.2973598149477548</v>
      </c>
      <c r="H17" s="838">
        <v>9407</v>
      </c>
      <c r="I17" s="839">
        <v>14.552923346893197</v>
      </c>
      <c r="J17" s="838">
        <v>4603</v>
      </c>
      <c r="K17" s="839">
        <v>18.975831538645608</v>
      </c>
      <c r="L17" s="838">
        <v>1755</v>
      </c>
      <c r="M17" s="839">
        <v>5.4997208263539923</v>
      </c>
      <c r="N17" s="838">
        <v>3965</v>
      </c>
      <c r="O17" s="839">
        <v>17.08542713567839</v>
      </c>
      <c r="P17" s="838">
        <v>4378</v>
      </c>
      <c r="Q17" s="839">
        <v>12.363404323203318</v>
      </c>
      <c r="R17" s="838">
        <v>7762</v>
      </c>
      <c r="S17" s="839">
        <v>25.201403844619925</v>
      </c>
      <c r="T17" s="838">
        <v>3</v>
      </c>
      <c r="U17" s="839">
        <v>2.3929169657812874E-2</v>
      </c>
      <c r="V17" s="840">
        <f t="shared" si="0"/>
        <v>34609</v>
      </c>
      <c r="W17" s="839">
        <f t="shared" si="0"/>
        <v>99.999999999999986</v>
      </c>
      <c r="X17" s="841"/>
      <c r="Y17" s="835">
        <f t="shared" si="1"/>
        <v>1.3677284223838129</v>
      </c>
    </row>
    <row r="18" spans="2:25" s="742" customFormat="1" ht="18" customHeight="1" x14ac:dyDescent="0.25">
      <c r="B18" s="836" t="s">
        <v>41</v>
      </c>
      <c r="D18" s="837">
        <v>90389</v>
      </c>
      <c r="E18" s="820"/>
      <c r="F18" s="838">
        <v>5</v>
      </c>
      <c r="G18" s="839">
        <v>0.42117310443490702</v>
      </c>
      <c r="H18" s="838">
        <v>12439</v>
      </c>
      <c r="I18" s="839">
        <v>9.6183118741058653</v>
      </c>
      <c r="J18" s="838">
        <v>13340</v>
      </c>
      <c r="K18" s="839">
        <v>13.866666666666667</v>
      </c>
      <c r="L18" s="838">
        <v>7321</v>
      </c>
      <c r="M18" s="839">
        <v>8.0606580829756798</v>
      </c>
      <c r="N18" s="838">
        <v>20433</v>
      </c>
      <c r="O18" s="839">
        <v>18.894420600858368</v>
      </c>
      <c r="P18" s="838">
        <v>11914</v>
      </c>
      <c r="Q18" s="839">
        <v>7.6623748211731044</v>
      </c>
      <c r="R18" s="838">
        <v>47838</v>
      </c>
      <c r="S18" s="839">
        <v>41.460371959942776</v>
      </c>
      <c r="T18" s="838">
        <v>17</v>
      </c>
      <c r="U18" s="839">
        <v>1.602288984263233E-2</v>
      </c>
      <c r="V18" s="840">
        <f t="shared" si="0"/>
        <v>113307</v>
      </c>
      <c r="W18" s="839">
        <f t="shared" si="0"/>
        <v>99.999999999999986</v>
      </c>
      <c r="X18" s="841"/>
      <c r="Y18" s="835">
        <f t="shared" si="1"/>
        <v>1.2535485512617686</v>
      </c>
    </row>
    <row r="19" spans="2:25" s="742" customFormat="1" ht="18" customHeight="1" x14ac:dyDescent="0.25">
      <c r="B19" s="836" t="s">
        <v>3</v>
      </c>
      <c r="D19" s="837">
        <v>61280</v>
      </c>
      <c r="E19" s="820"/>
      <c r="F19" s="838">
        <v>316</v>
      </c>
      <c r="G19" s="839">
        <v>0.3575259206292456</v>
      </c>
      <c r="H19" s="838">
        <v>30196</v>
      </c>
      <c r="I19" s="839">
        <v>6.0600643546657134</v>
      </c>
      <c r="J19" s="838">
        <v>2071</v>
      </c>
      <c r="K19" s="839">
        <v>9.8319628173042545E-2</v>
      </c>
      <c r="L19" s="838">
        <v>4232</v>
      </c>
      <c r="M19" s="839">
        <v>10.001787629603147</v>
      </c>
      <c r="N19" s="838">
        <v>6474</v>
      </c>
      <c r="O19" s="839">
        <v>14.864140150160887</v>
      </c>
      <c r="P19" s="838">
        <v>9406</v>
      </c>
      <c r="Q19" s="839">
        <v>14.593016327017041</v>
      </c>
      <c r="R19" s="838">
        <v>39751</v>
      </c>
      <c r="S19" s="839">
        <v>54.019187224407105</v>
      </c>
      <c r="T19" s="838">
        <v>333</v>
      </c>
      <c r="U19" s="839">
        <v>5.9587653438207605E-3</v>
      </c>
      <c r="V19" s="840">
        <f t="shared" si="0"/>
        <v>92779</v>
      </c>
      <c r="W19" s="839">
        <f t="shared" si="0"/>
        <v>100</v>
      </c>
      <c r="X19" s="841"/>
      <c r="Y19" s="835">
        <f t="shared" si="1"/>
        <v>1.5140176240208878</v>
      </c>
    </row>
    <row r="20" spans="2:25" s="633" customFormat="1" ht="18" customHeight="1" x14ac:dyDescent="0.25">
      <c r="B20" s="836" t="s">
        <v>2</v>
      </c>
      <c r="D20" s="833">
        <v>12484</v>
      </c>
      <c r="F20" s="683">
        <v>389</v>
      </c>
      <c r="G20" s="684">
        <v>1.8696778970751573</v>
      </c>
      <c r="H20" s="683">
        <v>2224</v>
      </c>
      <c r="I20" s="684">
        <v>6.5808959644576079</v>
      </c>
      <c r="J20" s="683">
        <v>296</v>
      </c>
      <c r="K20" s="684">
        <v>2.4157719363198815</v>
      </c>
      <c r="L20" s="683">
        <v>920</v>
      </c>
      <c r="M20" s="684">
        <v>7.2102924842650866</v>
      </c>
      <c r="N20" s="683">
        <v>1866</v>
      </c>
      <c r="O20" s="684">
        <v>12.865605331358756</v>
      </c>
      <c r="P20" s="683">
        <v>6673</v>
      </c>
      <c r="Q20" s="684">
        <v>43.169196593854132</v>
      </c>
      <c r="R20" s="683">
        <v>2656</v>
      </c>
      <c r="S20" s="684">
        <v>25.888559792669383</v>
      </c>
      <c r="T20" s="683">
        <v>0</v>
      </c>
      <c r="U20" s="684">
        <v>0</v>
      </c>
      <c r="V20" s="834">
        <f t="shared" si="0"/>
        <v>15024</v>
      </c>
      <c r="W20" s="684">
        <f t="shared" si="0"/>
        <v>100</v>
      </c>
      <c r="X20" s="678"/>
      <c r="Y20" s="835">
        <f t="shared" si="1"/>
        <v>1.2034604293495674</v>
      </c>
    </row>
    <row r="21" spans="2:25" s="633" customFormat="1" ht="18" customHeight="1" x14ac:dyDescent="0.25">
      <c r="B21" s="682" t="s">
        <v>35</v>
      </c>
      <c r="D21" s="833">
        <v>26693</v>
      </c>
      <c r="F21" s="683">
        <v>2295</v>
      </c>
      <c r="G21" s="684">
        <v>6.8877841448142387</v>
      </c>
      <c r="H21" s="683">
        <v>6910</v>
      </c>
      <c r="I21" s="684">
        <v>7.9655421046639594</v>
      </c>
      <c r="J21" s="683">
        <v>8595</v>
      </c>
      <c r="K21" s="684">
        <v>32.791924405145913</v>
      </c>
      <c r="L21" s="683">
        <v>3233</v>
      </c>
      <c r="M21" s="684">
        <v>12.428370839816326</v>
      </c>
      <c r="N21" s="683">
        <v>2623</v>
      </c>
      <c r="O21" s="684">
        <v>10.219726006603166</v>
      </c>
      <c r="P21" s="683">
        <v>5276</v>
      </c>
      <c r="Q21" s="684">
        <v>11.248149975333005</v>
      </c>
      <c r="R21" s="683">
        <v>7230</v>
      </c>
      <c r="S21" s="684">
        <v>18.30670562786991</v>
      </c>
      <c r="T21" s="683">
        <v>47</v>
      </c>
      <c r="U21" s="684">
        <v>0.15179689575348185</v>
      </c>
      <c r="V21" s="834">
        <f t="shared" si="0"/>
        <v>36209</v>
      </c>
      <c r="W21" s="684">
        <f t="shared" si="0"/>
        <v>100</v>
      </c>
      <c r="X21" s="678"/>
      <c r="Y21" s="835">
        <f t="shared" si="1"/>
        <v>1.3564979582662122</v>
      </c>
    </row>
    <row r="22" spans="2:25" s="633" customFormat="1" ht="21" customHeight="1" x14ac:dyDescent="0.25">
      <c r="B22" s="682" t="s">
        <v>42</v>
      </c>
      <c r="D22" s="833">
        <v>71376</v>
      </c>
      <c r="F22" s="683">
        <v>2608</v>
      </c>
      <c r="G22" s="684">
        <v>2.5204128338771832</v>
      </c>
      <c r="H22" s="683">
        <v>29665</v>
      </c>
      <c r="I22" s="684">
        <v>25.114060861990048</v>
      </c>
      <c r="J22" s="683">
        <v>21693</v>
      </c>
      <c r="K22" s="684">
        <v>22.629084412420454</v>
      </c>
      <c r="L22" s="683">
        <v>8152</v>
      </c>
      <c r="M22" s="684">
        <v>9.9753421825859707</v>
      </c>
      <c r="N22" s="683">
        <v>8110</v>
      </c>
      <c r="O22" s="684">
        <v>9.2193659840240976</v>
      </c>
      <c r="P22" s="683">
        <v>10396</v>
      </c>
      <c r="Q22" s="684">
        <v>9.4349373218952568</v>
      </c>
      <c r="R22" s="683">
        <v>20475</v>
      </c>
      <c r="S22" s="684">
        <v>21.083172147001935</v>
      </c>
      <c r="T22" s="683">
        <v>16</v>
      </c>
      <c r="U22" s="684">
        <v>2.3624256205058543E-2</v>
      </c>
      <c r="V22" s="834">
        <f t="shared" si="0"/>
        <v>101115</v>
      </c>
      <c r="W22" s="684">
        <f t="shared" si="0"/>
        <v>100</v>
      </c>
      <c r="X22" s="678"/>
      <c r="Y22" s="835">
        <f t="shared" si="1"/>
        <v>1.4166526563550774</v>
      </c>
    </row>
    <row r="23" spans="2:25" s="633" customFormat="1" ht="18" customHeight="1" x14ac:dyDescent="0.25">
      <c r="B23" s="682" t="s">
        <v>43</v>
      </c>
      <c r="D23" s="833">
        <v>17357</v>
      </c>
      <c r="F23" s="683">
        <v>1819</v>
      </c>
      <c r="G23" s="684">
        <v>10.863942058975686</v>
      </c>
      <c r="H23" s="683">
        <v>4395</v>
      </c>
      <c r="I23" s="684">
        <v>12.81945162959131</v>
      </c>
      <c r="J23" s="683">
        <v>1257</v>
      </c>
      <c r="K23" s="684">
        <v>1.5468184169684429</v>
      </c>
      <c r="L23" s="683">
        <v>2047</v>
      </c>
      <c r="M23" s="684">
        <v>10.57941024314537</v>
      </c>
      <c r="N23" s="683">
        <v>2523</v>
      </c>
      <c r="O23" s="684">
        <v>11.810657009829281</v>
      </c>
      <c r="P23" s="683">
        <v>444</v>
      </c>
      <c r="Q23" s="684">
        <v>2.7728918779099843</v>
      </c>
      <c r="R23" s="683">
        <v>10009</v>
      </c>
      <c r="S23" s="684">
        <v>49.606828763579927</v>
      </c>
      <c r="T23" s="683">
        <v>0</v>
      </c>
      <c r="U23" s="684">
        <v>0</v>
      </c>
      <c r="V23" s="834">
        <f>F23+H23+J23+L23+N23+P23+R23+T23</f>
        <v>22494</v>
      </c>
      <c r="W23" s="684">
        <f t="shared" si="0"/>
        <v>100</v>
      </c>
      <c r="X23" s="678"/>
      <c r="Y23" s="835">
        <f t="shared" si="1"/>
        <v>1.2959612836319641</v>
      </c>
    </row>
    <row r="24" spans="2:25" s="633" customFormat="1" ht="22.5" customHeight="1" x14ac:dyDescent="0.25">
      <c r="B24" s="682" t="s">
        <v>44</v>
      </c>
      <c r="D24" s="833">
        <v>6257</v>
      </c>
      <c r="F24" s="685">
        <v>609</v>
      </c>
      <c r="G24" s="686">
        <v>3.1306171360095867</v>
      </c>
      <c r="H24" s="685">
        <v>1117</v>
      </c>
      <c r="I24" s="684">
        <v>11.593768723786699</v>
      </c>
      <c r="J24" s="685">
        <v>305</v>
      </c>
      <c r="K24" s="684">
        <v>5.0179748352306772</v>
      </c>
      <c r="L24" s="685">
        <v>350</v>
      </c>
      <c r="M24" s="684">
        <v>1.6776512881965249</v>
      </c>
      <c r="N24" s="685">
        <v>1501</v>
      </c>
      <c r="O24" s="684">
        <v>14.679448771719592</v>
      </c>
      <c r="P24" s="685">
        <v>1336</v>
      </c>
      <c r="Q24" s="684">
        <v>12.732174955062911</v>
      </c>
      <c r="R24" s="685">
        <v>3073</v>
      </c>
      <c r="S24" s="684">
        <v>51.078490113840623</v>
      </c>
      <c r="T24" s="685">
        <v>17</v>
      </c>
      <c r="U24" s="684">
        <v>8.9874176153385263E-2</v>
      </c>
      <c r="V24" s="842">
        <f t="shared" si="0"/>
        <v>8308</v>
      </c>
      <c r="W24" s="684">
        <f t="shared" si="0"/>
        <v>100</v>
      </c>
      <c r="X24" s="678"/>
      <c r="Y24" s="835">
        <f t="shared" si="1"/>
        <v>1.3277928719833787</v>
      </c>
    </row>
    <row r="25" spans="2:25" s="633" customFormat="1" ht="18" customHeight="1" x14ac:dyDescent="0.25">
      <c r="B25" s="682" t="s">
        <v>45</v>
      </c>
      <c r="D25" s="833">
        <v>23699</v>
      </c>
      <c r="F25" s="685">
        <v>483</v>
      </c>
      <c r="G25" s="686">
        <v>0.32482446354747685</v>
      </c>
      <c r="H25" s="685">
        <v>8408</v>
      </c>
      <c r="I25" s="684">
        <v>17.120545967583176</v>
      </c>
      <c r="J25" s="685">
        <v>1870</v>
      </c>
      <c r="K25" s="684">
        <v>6.9394317212415517</v>
      </c>
      <c r="L25" s="685">
        <v>3259</v>
      </c>
      <c r="M25" s="684">
        <v>10.256578515650633</v>
      </c>
      <c r="N25" s="685">
        <v>4924</v>
      </c>
      <c r="O25" s="684">
        <v>14.54163659032745</v>
      </c>
      <c r="P25" s="685">
        <v>651</v>
      </c>
      <c r="Q25" s="684">
        <v>1.9030120086619857</v>
      </c>
      <c r="R25" s="685">
        <v>12456</v>
      </c>
      <c r="S25" s="684">
        <v>42.788240698208547</v>
      </c>
      <c r="T25" s="685">
        <v>2591</v>
      </c>
      <c r="U25" s="684">
        <v>6.1257300347791848</v>
      </c>
      <c r="V25" s="842">
        <f t="shared" si="0"/>
        <v>34642</v>
      </c>
      <c r="W25" s="684">
        <f t="shared" si="0"/>
        <v>100</v>
      </c>
      <c r="X25" s="678"/>
      <c r="Y25" s="835">
        <f t="shared" si="1"/>
        <v>1.4617494409046796</v>
      </c>
    </row>
    <row r="26" spans="2:25" s="633" customFormat="1" ht="18" customHeight="1" x14ac:dyDescent="0.25">
      <c r="B26" s="682" t="s">
        <v>46</v>
      </c>
      <c r="D26" s="833">
        <v>4061</v>
      </c>
      <c r="F26" s="685">
        <v>583</v>
      </c>
      <c r="G26" s="686">
        <v>7.345642247369466</v>
      </c>
      <c r="H26" s="685">
        <v>1273</v>
      </c>
      <c r="I26" s="684">
        <v>16.100853682747669</v>
      </c>
      <c r="J26" s="685">
        <v>1398</v>
      </c>
      <c r="K26" s="684">
        <v>24.200913242009133</v>
      </c>
      <c r="L26" s="685">
        <v>717</v>
      </c>
      <c r="M26" s="684">
        <v>8.9537423069287279</v>
      </c>
      <c r="N26" s="685">
        <v>1189</v>
      </c>
      <c r="O26" s="684">
        <v>17.272185824895772</v>
      </c>
      <c r="P26" s="685">
        <v>522</v>
      </c>
      <c r="Q26" s="684">
        <v>6.9088743299583086</v>
      </c>
      <c r="R26" s="685">
        <v>700</v>
      </c>
      <c r="S26" s="684">
        <v>19.217788366090929</v>
      </c>
      <c r="T26" s="685">
        <v>0</v>
      </c>
      <c r="U26" s="684">
        <v>0</v>
      </c>
      <c r="V26" s="842">
        <f t="shared" si="0"/>
        <v>6382</v>
      </c>
      <c r="W26" s="684">
        <f t="shared" si="0"/>
        <v>100</v>
      </c>
      <c r="X26" s="678"/>
      <c r="Y26" s="835">
        <f t="shared" si="1"/>
        <v>1.5715341049002709</v>
      </c>
    </row>
    <row r="27" spans="2:25" s="633" customFormat="1" ht="18" customHeight="1" x14ac:dyDescent="0.25">
      <c r="B27" s="682" t="s">
        <v>1</v>
      </c>
      <c r="D27" s="833">
        <v>1369</v>
      </c>
      <c r="F27" s="685">
        <v>244</v>
      </c>
      <c r="G27" s="686">
        <v>8.9026915113871627</v>
      </c>
      <c r="H27" s="685">
        <v>276</v>
      </c>
      <c r="I27" s="684">
        <v>14.699792960662526</v>
      </c>
      <c r="J27" s="685">
        <v>442</v>
      </c>
      <c r="K27" s="684">
        <v>20.496894409937887</v>
      </c>
      <c r="L27" s="685">
        <v>27</v>
      </c>
      <c r="M27" s="684">
        <v>2.8985507246376812</v>
      </c>
      <c r="N27" s="685">
        <v>120</v>
      </c>
      <c r="O27" s="684">
        <v>10.420979986197377</v>
      </c>
      <c r="P27" s="685">
        <v>3</v>
      </c>
      <c r="Q27" s="684">
        <v>0.34506556245686681</v>
      </c>
      <c r="R27" s="685">
        <v>711</v>
      </c>
      <c r="S27" s="684">
        <v>42.236024844720497</v>
      </c>
      <c r="T27" s="685">
        <v>0</v>
      </c>
      <c r="U27" s="684">
        <v>0</v>
      </c>
      <c r="V27" s="834">
        <f t="shared" si="0"/>
        <v>1823</v>
      </c>
      <c r="W27" s="684">
        <f t="shared" si="0"/>
        <v>100</v>
      </c>
      <c r="X27" s="678"/>
      <c r="Y27" s="835">
        <f t="shared" si="1"/>
        <v>1.3316289262235208</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53" t="s">
        <v>0</v>
      </c>
      <c r="C30" s="1273"/>
      <c r="D30" s="1274">
        <f>SUM(D10:D29)</f>
        <v>574064</v>
      </c>
      <c r="E30" s="1275"/>
      <c r="F30" s="1254">
        <f>SUM(F10:F27)</f>
        <v>26778</v>
      </c>
      <c r="G30" s="1255">
        <f>F30*100/$V30</f>
        <v>3.3223696046233768</v>
      </c>
      <c r="H30" s="1254">
        <f>SUM(H10:H27)</f>
        <v>187789</v>
      </c>
      <c r="I30" s="1255">
        <f>H30*100/$V30</f>
        <v>23.299143538823635</v>
      </c>
      <c r="J30" s="1254">
        <f>SUM(J10:J27)</f>
        <v>137825</v>
      </c>
      <c r="K30" s="1255">
        <f>J30*100/$V30</f>
        <v>17.100066874195864</v>
      </c>
      <c r="L30" s="1254">
        <f>SUM(L10:L27)</f>
        <v>48286</v>
      </c>
      <c r="M30" s="1255">
        <f>L30*100/$V30</f>
        <v>5.9908857543074303</v>
      </c>
      <c r="N30" s="1254">
        <f>SUM(N10:N27)</f>
        <v>81979</v>
      </c>
      <c r="O30" s="1255">
        <f>N30*100/$V30</f>
        <v>10.171205385668078</v>
      </c>
      <c r="P30" s="1254">
        <f>SUM(P10:P27)</f>
        <v>81669</v>
      </c>
      <c r="Q30" s="1255">
        <f>P30*100/$V30</f>
        <v>10.13274341773047</v>
      </c>
      <c r="R30" s="1254">
        <f>SUM(R10:R27)</f>
        <v>237723</v>
      </c>
      <c r="S30" s="1255">
        <f>R30*100/$V30</f>
        <v>29.494498077521957</v>
      </c>
      <c r="T30" s="1254">
        <f>SUM(T10:T28)</f>
        <v>3942</v>
      </c>
      <c r="U30" s="1255">
        <f>T30*100/$V30</f>
        <v>0.48908734712918628</v>
      </c>
      <c r="V30" s="1254">
        <f>SUM(V10:V27)</f>
        <v>805991</v>
      </c>
      <c r="W30" s="1255">
        <f>G30+I30+K30+M30+O30+Q30+S30+U30</f>
        <v>99.999999999999986</v>
      </c>
      <c r="X30" s="1271"/>
      <c r="Y30" s="1272">
        <f>(V30/D30)</f>
        <v>1.4040089606733743</v>
      </c>
    </row>
    <row r="31" spans="2:25" s="631" customFormat="1" ht="5.25" customHeight="1" x14ac:dyDescent="0.25">
      <c r="B31" s="644"/>
      <c r="C31" s="645"/>
      <c r="D31" s="1223"/>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P33" s="1346"/>
      <c r="Q33" s="1346"/>
      <c r="R33" s="1346"/>
      <c r="S33" s="1346"/>
      <c r="T33" s="1346"/>
      <c r="X33" s="697"/>
      <c r="Y33" s="697"/>
    </row>
    <row r="34" spans="2:25" s="852" customFormat="1" x14ac:dyDescent="0.25">
      <c r="P34" s="1346"/>
      <c r="Q34" s="1346"/>
      <c r="R34" s="1346"/>
      <c r="S34" s="1346"/>
      <c r="T34" s="1346"/>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P35" s="1346"/>
      <c r="Q35" s="1346"/>
      <c r="R35" s="1346"/>
      <c r="S35" s="1346"/>
      <c r="T35" s="1346"/>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P36" s="1346"/>
      <c r="Q36" s="1346"/>
      <c r="R36" s="1346"/>
      <c r="S36" s="1346"/>
      <c r="T36" s="1347"/>
      <c r="U36" s="697"/>
    </row>
    <row r="37" spans="2:25" s="1344" customFormat="1" x14ac:dyDescent="0.25">
      <c r="B37" s="852"/>
      <c r="C37" s="852"/>
      <c r="D37" s="852"/>
      <c r="E37" s="852"/>
      <c r="F37" s="852"/>
      <c r="G37" s="852"/>
      <c r="H37" s="852"/>
      <c r="I37" s="852"/>
      <c r="J37" s="852"/>
      <c r="K37" s="852"/>
      <c r="L37" s="852"/>
      <c r="M37" s="852"/>
      <c r="N37" s="852"/>
      <c r="O37" s="852"/>
      <c r="P37" s="1346"/>
      <c r="Q37" s="1346"/>
      <c r="R37" s="1346"/>
      <c r="S37" s="1346"/>
      <c r="T37" s="1347"/>
      <c r="U37" s="1343"/>
    </row>
    <row r="38" spans="2:25" s="1344" customFormat="1" x14ac:dyDescent="0.25">
      <c r="B38" s="1346"/>
      <c r="C38" s="1346"/>
      <c r="D38" s="1346"/>
      <c r="E38" s="1346"/>
      <c r="F38" s="1346"/>
      <c r="G38" s="1346"/>
      <c r="H38" s="1346"/>
      <c r="I38" s="1346"/>
      <c r="J38" s="1346"/>
      <c r="K38" s="1346"/>
      <c r="L38" s="1346"/>
      <c r="M38" s="1346"/>
      <c r="N38" s="1346"/>
      <c r="O38" s="1346"/>
      <c r="P38" s="1346"/>
      <c r="Q38" s="1346"/>
      <c r="R38" s="1346"/>
      <c r="S38" s="1346"/>
      <c r="T38" s="1347"/>
      <c r="U38" s="1343"/>
    </row>
    <row r="39" spans="2:25" s="1344" customFormat="1" x14ac:dyDescent="0.25">
      <c r="B39" s="1346"/>
      <c r="C39" s="1346"/>
      <c r="D39" s="1346"/>
      <c r="E39" s="1346"/>
      <c r="F39" s="1346"/>
      <c r="G39" s="1346"/>
      <c r="H39" s="1346"/>
      <c r="I39" s="1346"/>
      <c r="J39" s="1346"/>
      <c r="K39" s="1346"/>
      <c r="L39" s="1346"/>
      <c r="M39" s="1346"/>
      <c r="N39" s="1346"/>
      <c r="O39" s="1346"/>
      <c r="P39" s="1346"/>
      <c r="Q39" s="1346"/>
      <c r="R39" s="1346"/>
      <c r="S39" s="1346"/>
      <c r="T39" s="1347"/>
      <c r="U39" s="1343"/>
    </row>
    <row r="40" spans="2:25" s="1344" customFormat="1" x14ac:dyDescent="0.25">
      <c r="B40" s="1346"/>
      <c r="C40" s="1346"/>
      <c r="D40" s="1346"/>
      <c r="E40" s="1346"/>
      <c r="F40" s="1346"/>
      <c r="G40" s="1346"/>
      <c r="H40" s="1346"/>
      <c r="I40" s="1346"/>
      <c r="J40" s="1346"/>
      <c r="K40" s="1346"/>
      <c r="L40" s="1346"/>
      <c r="M40" s="1346"/>
      <c r="N40" s="1346"/>
      <c r="O40" s="1346"/>
      <c r="P40" s="1346"/>
      <c r="Q40" s="1346"/>
      <c r="R40" s="1346"/>
      <c r="S40" s="1346"/>
      <c r="T40" s="1347"/>
      <c r="U40" s="1343"/>
    </row>
    <row r="41" spans="2:25" s="820" customFormat="1" x14ac:dyDescent="0.25">
      <c r="B41" s="1346"/>
      <c r="C41" s="1346"/>
      <c r="D41" s="1346"/>
      <c r="E41" s="1346"/>
      <c r="F41" s="1346"/>
      <c r="G41" s="1346"/>
      <c r="H41" s="1346"/>
      <c r="I41" s="1346"/>
      <c r="J41" s="1346"/>
      <c r="K41" s="1346"/>
      <c r="L41" s="1346"/>
      <c r="M41" s="1346"/>
      <c r="N41" s="1346"/>
      <c r="O41" s="1346"/>
      <c r="P41" s="1346"/>
      <c r="Q41" s="1346"/>
      <c r="R41" s="1346"/>
      <c r="S41" s="1346"/>
      <c r="T41" s="1347"/>
      <c r="U41" s="918"/>
    </row>
    <row r="42" spans="2:25" s="820" customFormat="1" x14ac:dyDescent="0.25">
      <c r="B42" s="1346"/>
      <c r="C42" s="1346"/>
      <c r="D42" s="1346"/>
      <c r="E42" s="1346"/>
      <c r="F42" s="1346"/>
      <c r="G42" s="1346"/>
      <c r="H42" s="1346"/>
      <c r="I42" s="1346"/>
      <c r="J42" s="1346"/>
      <c r="K42" s="1346"/>
      <c r="L42" s="1346"/>
      <c r="M42" s="1346"/>
      <c r="N42" s="1346"/>
      <c r="O42" s="1346"/>
      <c r="P42" s="1346"/>
      <c r="Q42" s="1346"/>
      <c r="R42" s="1346"/>
      <c r="S42" s="1346"/>
      <c r="T42" s="1347"/>
      <c r="U42" s="918"/>
    </row>
    <row r="43" spans="2:25" s="820" customFormat="1" x14ac:dyDescent="0.25">
      <c r="B43" s="1346"/>
      <c r="C43" s="1346"/>
      <c r="D43" s="1346"/>
      <c r="E43" s="1346"/>
      <c r="F43" s="1346"/>
      <c r="G43" s="1346"/>
      <c r="H43" s="1346"/>
      <c r="I43" s="1346"/>
      <c r="J43" s="1346"/>
      <c r="K43" s="1346"/>
      <c r="L43" s="1346"/>
      <c r="M43" s="1346"/>
      <c r="N43" s="1346"/>
      <c r="O43" s="1346"/>
      <c r="P43" s="1346"/>
      <c r="Q43" s="1346"/>
      <c r="R43" s="1346"/>
      <c r="S43" s="1346"/>
      <c r="T43" s="1347"/>
      <c r="U43" s="918"/>
    </row>
    <row r="44" spans="2:25" s="820" customFormat="1" x14ac:dyDescent="0.25">
      <c r="B44" s="1346"/>
      <c r="C44" s="1346"/>
      <c r="D44" s="1346"/>
      <c r="E44" s="1346"/>
      <c r="F44" s="1346"/>
      <c r="G44" s="1346"/>
      <c r="H44" s="1346"/>
      <c r="I44" s="1346"/>
      <c r="J44" s="1346"/>
      <c r="K44" s="1346"/>
      <c r="L44" s="1346"/>
      <c r="M44" s="1346"/>
      <c r="N44" s="1346"/>
      <c r="O44" s="1346"/>
      <c r="P44" s="1346"/>
      <c r="Q44" s="1346"/>
      <c r="R44" s="1346"/>
      <c r="S44" s="1346"/>
      <c r="T44" s="1347"/>
      <c r="U44" s="918"/>
    </row>
    <row r="45" spans="2:25" s="820" customFormat="1" x14ac:dyDescent="0.25">
      <c r="B45" s="1346"/>
      <c r="C45" s="1346"/>
      <c r="D45" s="1346"/>
      <c r="E45" s="1346"/>
      <c r="F45" s="1346"/>
      <c r="G45" s="1346"/>
      <c r="H45" s="1346"/>
      <c r="I45" s="1346"/>
      <c r="J45" s="1346"/>
      <c r="K45" s="1346"/>
      <c r="L45" s="1346"/>
      <c r="M45" s="1346"/>
      <c r="N45" s="1346"/>
      <c r="O45" s="1346"/>
      <c r="P45" s="1346"/>
      <c r="Q45" s="1346"/>
      <c r="R45" s="1346"/>
      <c r="S45" s="1346"/>
      <c r="T45" s="1347"/>
      <c r="U45" s="918"/>
    </row>
    <row r="46" spans="2:25" s="820" customFormat="1" x14ac:dyDescent="0.25">
      <c r="B46" s="1346"/>
      <c r="C46" s="1346"/>
      <c r="D46" s="1346"/>
      <c r="E46" s="1346"/>
      <c r="F46" s="1346"/>
      <c r="G46" s="1346"/>
      <c r="H46" s="1346"/>
      <c r="I46" s="1346"/>
      <c r="J46" s="1346"/>
      <c r="K46" s="1346"/>
      <c r="L46" s="1346"/>
      <c r="M46" s="1346"/>
      <c r="N46" s="1346"/>
      <c r="O46" s="1346"/>
      <c r="P46" s="1346"/>
      <c r="Q46" s="1346"/>
      <c r="R46" s="1346"/>
      <c r="S46" s="1346"/>
      <c r="T46" s="1347"/>
      <c r="U46" s="918"/>
    </row>
    <row r="47" spans="2:25" s="820" customFormat="1" x14ac:dyDescent="0.25">
      <c r="B47" s="1346"/>
      <c r="C47" s="1346"/>
      <c r="D47" s="1346"/>
      <c r="E47" s="1346"/>
      <c r="F47" s="1346"/>
      <c r="G47" s="1346"/>
      <c r="H47" s="1346"/>
      <c r="I47" s="1346"/>
      <c r="J47" s="1346"/>
      <c r="K47" s="1346"/>
      <c r="L47" s="1346"/>
      <c r="M47" s="1346"/>
      <c r="N47" s="1346"/>
      <c r="O47" s="1346"/>
      <c r="P47" s="1346"/>
      <c r="Q47" s="1346"/>
      <c r="R47" s="1346"/>
      <c r="S47" s="1346"/>
      <c r="T47" s="1347"/>
      <c r="U47" s="918"/>
    </row>
    <row r="48" spans="2:25" s="820" customFormat="1" x14ac:dyDescent="0.25">
      <c r="B48" s="1346"/>
      <c r="C48" s="1346"/>
      <c r="D48" s="1346"/>
      <c r="E48" s="1346"/>
      <c r="F48" s="1346"/>
      <c r="G48" s="1346"/>
      <c r="H48" s="1346"/>
      <c r="I48" s="1346"/>
      <c r="J48" s="1346"/>
      <c r="K48" s="1346"/>
      <c r="L48" s="1346"/>
      <c r="M48" s="1346"/>
      <c r="N48" s="1346"/>
      <c r="O48" s="1346"/>
      <c r="P48" s="1346"/>
      <c r="Q48" s="1346"/>
      <c r="R48" s="1346"/>
      <c r="T48" s="918"/>
      <c r="U48" s="918"/>
    </row>
    <row r="49" spans="2:25" x14ac:dyDescent="0.25">
      <c r="B49" s="1346"/>
      <c r="C49" s="1346"/>
      <c r="D49" s="1346"/>
      <c r="E49" s="1346"/>
      <c r="F49" s="1346"/>
      <c r="G49" s="1346"/>
      <c r="H49" s="1346"/>
      <c r="I49" s="1346"/>
      <c r="J49" s="1346"/>
      <c r="K49" s="1346"/>
      <c r="L49" s="1346"/>
      <c r="M49" s="1346"/>
      <c r="N49" s="1346"/>
      <c r="O49" s="1346"/>
      <c r="P49" s="1346"/>
      <c r="Q49" s="1346"/>
      <c r="R49" s="1346"/>
      <c r="T49" s="732"/>
      <c r="U49" s="732"/>
      <c r="X49" s="615"/>
      <c r="Y49" s="615"/>
    </row>
    <row r="50" spans="2:25" x14ac:dyDescent="0.25">
      <c r="B50" s="1346"/>
      <c r="C50" s="1346"/>
      <c r="D50" s="1346"/>
      <c r="E50" s="1346"/>
      <c r="F50" s="1346"/>
      <c r="G50" s="1346"/>
      <c r="H50" s="1346"/>
      <c r="I50" s="1346"/>
      <c r="J50" s="1346"/>
      <c r="K50" s="1346"/>
      <c r="L50" s="1346"/>
      <c r="M50" s="1346"/>
      <c r="N50" s="1346"/>
      <c r="O50" s="1346"/>
      <c r="P50" s="1346"/>
      <c r="Q50" s="1346"/>
      <c r="R50" s="1346"/>
      <c r="T50" s="732"/>
      <c r="U50" s="732"/>
      <c r="X50" s="615"/>
      <c r="Y50" s="615"/>
    </row>
    <row r="51" spans="2:25" x14ac:dyDescent="0.25">
      <c r="B51" s="1346"/>
      <c r="C51" s="1346"/>
      <c r="D51" s="1346"/>
      <c r="E51" s="1346"/>
      <c r="F51" s="1346"/>
      <c r="G51" s="1346"/>
      <c r="H51" s="1346"/>
      <c r="I51" s="1346"/>
      <c r="J51" s="1346"/>
      <c r="K51" s="1346"/>
      <c r="L51" s="1346"/>
      <c r="M51" s="1346"/>
      <c r="N51" s="1346"/>
      <c r="O51" s="1346"/>
      <c r="P51" s="1346"/>
      <c r="Q51" s="1346"/>
      <c r="R51" s="1346"/>
      <c r="T51" s="732"/>
      <c r="U51" s="732"/>
      <c r="X51" s="615"/>
      <c r="Y51" s="615"/>
    </row>
    <row r="52" spans="2:25" x14ac:dyDescent="0.25">
      <c r="B52" s="1346"/>
      <c r="C52" s="1346"/>
      <c r="D52" s="1346"/>
      <c r="E52" s="1346"/>
      <c r="F52" s="1346"/>
      <c r="G52" s="1346"/>
      <c r="H52" s="1346"/>
      <c r="I52" s="1346"/>
      <c r="J52" s="1346"/>
      <c r="K52" s="1346"/>
      <c r="L52" s="1346"/>
      <c r="M52" s="1346"/>
      <c r="N52" s="1346"/>
      <c r="O52" s="1346"/>
      <c r="P52" s="1346"/>
      <c r="Q52" s="1346"/>
      <c r="R52" s="1346"/>
      <c r="T52" s="732"/>
      <c r="U52" s="732"/>
      <c r="X52" s="615"/>
      <c r="Y52" s="615"/>
    </row>
    <row r="53" spans="2:25" x14ac:dyDescent="0.25">
      <c r="B53" s="1346"/>
      <c r="C53" s="1346"/>
      <c r="D53" s="1346"/>
      <c r="E53" s="1346"/>
      <c r="F53" s="1346"/>
      <c r="G53" s="1346"/>
      <c r="H53" s="1346"/>
      <c r="I53" s="1346"/>
      <c r="J53" s="1346"/>
      <c r="K53" s="1346"/>
      <c r="L53" s="1346"/>
      <c r="M53" s="1346"/>
      <c r="N53" s="1346"/>
      <c r="O53" s="1346"/>
      <c r="P53" s="1346"/>
      <c r="Q53" s="1346"/>
      <c r="R53" s="1346"/>
      <c r="T53" s="732"/>
      <c r="U53" s="732"/>
      <c r="X53" s="615"/>
      <c r="Y53" s="615"/>
    </row>
    <row r="54" spans="2:25" x14ac:dyDescent="0.25">
      <c r="B54" s="1346"/>
      <c r="C54" s="1346"/>
      <c r="D54" s="1346"/>
      <c r="E54" s="1346"/>
      <c r="F54" s="1346"/>
      <c r="G54" s="1346"/>
      <c r="H54" s="1346"/>
      <c r="I54" s="1346"/>
      <c r="J54" s="1346"/>
      <c r="K54" s="1346"/>
      <c r="L54" s="1346"/>
      <c r="M54" s="1346"/>
      <c r="N54" s="1346"/>
      <c r="O54" s="1346"/>
      <c r="P54" s="1346"/>
      <c r="Q54" s="1346"/>
      <c r="R54" s="1346"/>
      <c r="T54" s="732"/>
      <c r="U54" s="732"/>
      <c r="X54" s="615"/>
      <c r="Y54" s="615"/>
    </row>
    <row r="55" spans="2:25" x14ac:dyDescent="0.25">
      <c r="B55" s="1346"/>
      <c r="C55" s="1346"/>
      <c r="D55" s="1346"/>
      <c r="E55" s="1346"/>
      <c r="F55" s="1346"/>
      <c r="G55" s="1346"/>
      <c r="H55" s="1346"/>
      <c r="I55" s="1346"/>
      <c r="J55" s="1346"/>
      <c r="K55" s="1346"/>
      <c r="L55" s="1346"/>
      <c r="M55" s="1346"/>
      <c r="N55" s="1346"/>
      <c r="O55" s="1346"/>
      <c r="P55" s="1346"/>
      <c r="Q55" s="1346"/>
      <c r="R55" s="1346"/>
      <c r="T55" s="732"/>
      <c r="U55" s="732"/>
      <c r="X55" s="615"/>
      <c r="Y55" s="615"/>
    </row>
    <row r="56" spans="2:25" x14ac:dyDescent="0.25">
      <c r="B56" s="1346"/>
      <c r="C56" s="1346"/>
      <c r="D56" s="1346"/>
      <c r="E56" s="1346"/>
      <c r="F56" s="1346"/>
      <c r="G56" s="1346"/>
      <c r="H56" s="1346"/>
      <c r="I56" s="1346"/>
      <c r="J56" s="1346"/>
      <c r="K56" s="1346"/>
      <c r="L56" s="1346"/>
      <c r="M56" s="1346"/>
      <c r="N56" s="1346"/>
      <c r="O56" s="1346"/>
      <c r="P56" s="1346"/>
      <c r="Q56" s="1346"/>
      <c r="R56" s="1346"/>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499" t="s">
        <v>418</v>
      </c>
      <c r="C3" s="1499"/>
      <c r="D3" s="1499"/>
      <c r="E3" s="1499"/>
      <c r="F3" s="1499"/>
      <c r="G3" s="1499"/>
      <c r="H3" s="1499"/>
      <c r="I3" s="1499"/>
      <c r="J3" s="1499"/>
      <c r="K3" s="1499"/>
      <c r="L3" s="1499"/>
      <c r="M3" s="1499"/>
      <c r="N3" s="1499"/>
      <c r="O3" s="1499"/>
      <c r="P3" s="1499"/>
      <c r="Q3" s="1499"/>
      <c r="R3" s="1499"/>
      <c r="S3" s="1499"/>
      <c r="T3" s="1499"/>
      <c r="U3" s="1499"/>
      <c r="V3" s="1499"/>
      <c r="W3" s="1499"/>
      <c r="X3" s="1499"/>
      <c r="Y3" s="7"/>
    </row>
    <row r="4" spans="2:25" s="4"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02" t="s">
        <v>52</v>
      </c>
      <c r="G6" s="1502"/>
      <c r="H6" s="1502"/>
      <c r="I6" s="1502"/>
      <c r="J6" s="1502"/>
      <c r="K6" s="1502"/>
      <c r="L6" s="1502"/>
      <c r="M6" s="1502"/>
      <c r="N6" s="1502"/>
      <c r="O6" s="1502"/>
      <c r="P6" s="1502"/>
      <c r="Q6" s="1502"/>
      <c r="R6" s="1502"/>
      <c r="S6" s="1502"/>
      <c r="T6" s="1502"/>
      <c r="U6" s="1502"/>
      <c r="V6" s="1502"/>
      <c r="W6" s="1502"/>
      <c r="X6" s="154"/>
      <c r="Y6" s="154"/>
    </row>
    <row r="7" spans="2:25" s="133" customFormat="1" ht="64.5" customHeight="1" x14ac:dyDescent="0.25">
      <c r="B7" s="1503" t="s">
        <v>12</v>
      </c>
      <c r="C7" s="155"/>
      <c r="D7" s="156" t="s">
        <v>53</v>
      </c>
      <c r="E7" s="155"/>
      <c r="F7" s="1504" t="s">
        <v>168</v>
      </c>
      <c r="G7" s="1504"/>
      <c r="H7" s="1504" t="s">
        <v>59</v>
      </c>
      <c r="I7" s="1504"/>
      <c r="J7" s="1504" t="s">
        <v>60</v>
      </c>
      <c r="K7" s="1504"/>
      <c r="L7" s="1504" t="s">
        <v>152</v>
      </c>
      <c r="M7" s="1504"/>
      <c r="N7" s="1504" t="s">
        <v>0</v>
      </c>
      <c r="O7" s="1504"/>
      <c r="P7" s="156"/>
      <c r="Q7" s="156" t="s">
        <v>62</v>
      </c>
    </row>
    <row r="8" spans="2:25" s="155" customFormat="1" ht="20.25" customHeight="1" x14ac:dyDescent="0.25">
      <c r="B8" s="1503"/>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131471</v>
      </c>
      <c r="F10" s="164">
        <f>'41bbenpreGII'!F10+'41bbenpreGII'!H10+'41bbenpreGII'!J10+'41bbenpreGII'!L10+'41bbenpreGII'!N10</f>
        <v>152527</v>
      </c>
      <c r="G10" s="165">
        <f t="shared" ref="G10:G27" si="0">F10*100/$N10</f>
        <v>78.325014378440557</v>
      </c>
      <c r="H10" s="164">
        <f>'41bbenpreGII'!P10</f>
        <v>2378</v>
      </c>
      <c r="I10" s="165">
        <f t="shared" ref="I10:I27" si="1">H10*100/$N10</f>
        <v>1.2211404157423384</v>
      </c>
      <c r="J10" s="164">
        <f>'41bbenpreGII'!R10</f>
        <v>39827</v>
      </c>
      <c r="K10" s="165">
        <f t="shared" ref="K10:K27" si="2">J10*100/$N10</f>
        <v>20.451791142880619</v>
      </c>
      <c r="L10" s="164">
        <f>'41bbenpreGII'!T10</f>
        <v>4</v>
      </c>
      <c r="M10" s="165">
        <f t="shared" ref="M10:M27" si="3">L10*100/$N10</f>
        <v>2.054062936488374E-3</v>
      </c>
      <c r="N10" s="164">
        <f>F10+H10+J10+L10</f>
        <v>194736</v>
      </c>
      <c r="O10" s="165">
        <f>G10+I10+K10+M10</f>
        <v>100.00000000000001</v>
      </c>
      <c r="P10" s="166"/>
      <c r="Q10" s="166">
        <f t="shared" ref="Q10:Q27" si="4">N10/D10</f>
        <v>1.4812087836861361</v>
      </c>
    </row>
    <row r="11" spans="2:25" s="162" customFormat="1" ht="18" customHeight="1" x14ac:dyDescent="0.25">
      <c r="B11" s="146" t="s">
        <v>7</v>
      </c>
      <c r="C11" s="159"/>
      <c r="D11" s="163">
        <f>'41bbenpreGII'!D11</f>
        <v>15997</v>
      </c>
      <c r="F11" s="164">
        <f>'41bbenpreGII'!F11+'41bbenpreGII'!H11+'41bbenpreGII'!J11+'41bbenpreGII'!L11+'41bbenpreGII'!N11</f>
        <v>8380</v>
      </c>
      <c r="G11" s="165">
        <f t="shared" si="0"/>
        <v>40.207273774109971</v>
      </c>
      <c r="H11" s="164">
        <f>'41bbenpreGII'!P11</f>
        <v>3975</v>
      </c>
      <c r="I11" s="165">
        <f t="shared" si="1"/>
        <v>19.072066020535456</v>
      </c>
      <c r="J11" s="164">
        <f>'41bbenpreGII'!R11</f>
        <v>8487</v>
      </c>
      <c r="K11" s="165">
        <f t="shared" si="2"/>
        <v>40.720660205354569</v>
      </c>
      <c r="L11" s="164">
        <f>'41bbenpreGII'!T11</f>
        <v>0</v>
      </c>
      <c r="M11" s="165">
        <f t="shared" si="3"/>
        <v>0</v>
      </c>
      <c r="N11" s="164">
        <f t="shared" ref="N11:O27" si="5">F11+H11+J11+L11</f>
        <v>20842</v>
      </c>
      <c r="O11" s="165">
        <f t="shared" si="5"/>
        <v>100</v>
      </c>
      <c r="P11" s="166"/>
      <c r="Q11" s="166">
        <f t="shared" si="4"/>
        <v>1.3028692879914985</v>
      </c>
    </row>
    <row r="12" spans="2:25" s="162" customFormat="1" ht="22.5" customHeight="1" x14ac:dyDescent="0.25">
      <c r="B12" s="146" t="s">
        <v>37</v>
      </c>
      <c r="C12" s="159"/>
      <c r="D12" s="163">
        <f>'41bbenpreGII'!D12</f>
        <v>10928</v>
      </c>
      <c r="F12" s="164">
        <f>'41bbenpreGII'!F12+'41bbenpreGII'!H12+'41bbenpreGII'!J12+'41bbenpreGII'!L12+'41bbenpreGII'!N12</f>
        <v>9260</v>
      </c>
      <c r="G12" s="165">
        <f t="shared" si="0"/>
        <v>60.231559776245611</v>
      </c>
      <c r="H12" s="164">
        <f>'41bbenpreGII'!P12</f>
        <v>1788</v>
      </c>
      <c r="I12" s="165">
        <f t="shared" si="1"/>
        <v>11.630024717054768</v>
      </c>
      <c r="J12" s="164">
        <f>'41bbenpreGII'!R12</f>
        <v>4321</v>
      </c>
      <c r="K12" s="165">
        <f t="shared" si="2"/>
        <v>28.105893066215689</v>
      </c>
      <c r="L12" s="164">
        <f>'41bbenpreGII'!T12</f>
        <v>5</v>
      </c>
      <c r="M12" s="165">
        <f t="shared" si="3"/>
        <v>3.2522440483933913E-2</v>
      </c>
      <c r="N12" s="164">
        <f t="shared" si="5"/>
        <v>15374</v>
      </c>
      <c r="O12" s="165">
        <f t="shared" si="5"/>
        <v>100</v>
      </c>
      <c r="P12" s="166"/>
      <c r="Q12" s="166">
        <f t="shared" si="4"/>
        <v>1.4068448023426061</v>
      </c>
    </row>
    <row r="13" spans="2:25" s="162" customFormat="1" ht="18" customHeight="1" x14ac:dyDescent="0.25">
      <c r="B13" s="146" t="s">
        <v>38</v>
      </c>
      <c r="C13" s="159"/>
      <c r="D13" s="163">
        <f>'41bbenpreGII'!D13</f>
        <v>10489</v>
      </c>
      <c r="F13" s="164">
        <f>'41bbenpreGII'!F13+'41bbenpreGII'!H13+'41bbenpreGII'!J13+'41bbenpreGII'!L13+'41bbenpreGII'!N13</f>
        <v>8931</v>
      </c>
      <c r="G13" s="165">
        <f t="shared" si="0"/>
        <v>51.457709149573631</v>
      </c>
      <c r="H13" s="164">
        <f>'41bbenpreGII'!P13</f>
        <v>384</v>
      </c>
      <c r="I13" s="165">
        <f t="shared" si="1"/>
        <v>2.2124913574556349</v>
      </c>
      <c r="J13" s="164">
        <f>'41bbenpreGII'!R13</f>
        <v>8041</v>
      </c>
      <c r="K13" s="165">
        <f t="shared" si="2"/>
        <v>46.329799492970729</v>
      </c>
      <c r="L13" s="164">
        <f>'41bbenpreGII'!T13</f>
        <v>0</v>
      </c>
      <c r="M13" s="165">
        <f t="shared" si="3"/>
        <v>0</v>
      </c>
      <c r="N13" s="164">
        <f t="shared" si="5"/>
        <v>17356</v>
      </c>
      <c r="O13" s="165">
        <f t="shared" si="5"/>
        <v>100</v>
      </c>
      <c r="P13" s="166"/>
      <c r="Q13" s="166">
        <f t="shared" si="4"/>
        <v>1.6546858613785871</v>
      </c>
    </row>
    <row r="14" spans="2:25" s="162" customFormat="1" ht="18" customHeight="1" x14ac:dyDescent="0.25">
      <c r="B14" s="146" t="s">
        <v>6</v>
      </c>
      <c r="C14" s="159"/>
      <c r="D14" s="163">
        <f>'41bbenpreGII'!D14</f>
        <v>15716</v>
      </c>
      <c r="F14" s="164">
        <f>'41bbenpreGII'!F14+'41bbenpreGII'!H14+'41bbenpreGII'!J14+'41bbenpreGII'!L14+'41bbenpreGII'!N14</f>
        <v>8515</v>
      </c>
      <c r="G14" s="165">
        <f t="shared" si="0"/>
        <v>40.619186185183416</v>
      </c>
      <c r="H14" s="164">
        <f>'41bbenpreGII'!P14</f>
        <v>5022</v>
      </c>
      <c r="I14" s="165">
        <f t="shared" si="1"/>
        <v>23.956494776510997</v>
      </c>
      <c r="J14" s="164">
        <f>'41bbenpreGII'!R14</f>
        <v>7426</v>
      </c>
      <c r="K14" s="165">
        <f t="shared" si="2"/>
        <v>35.424319038305583</v>
      </c>
      <c r="L14" s="164">
        <f>'41bbenpreGII'!T14</f>
        <v>0</v>
      </c>
      <c r="M14" s="165">
        <f t="shared" si="3"/>
        <v>0</v>
      </c>
      <c r="N14" s="164">
        <f t="shared" si="5"/>
        <v>20963</v>
      </c>
      <c r="O14" s="165">
        <f t="shared" si="5"/>
        <v>100</v>
      </c>
      <c r="P14" s="166"/>
      <c r="Q14" s="166">
        <f t="shared" si="4"/>
        <v>1.333863578518707</v>
      </c>
    </row>
    <row r="15" spans="2:25" s="162" customFormat="1" ht="18" customHeight="1" x14ac:dyDescent="0.25">
      <c r="B15" s="146" t="s">
        <v>5</v>
      </c>
      <c r="C15" s="159"/>
      <c r="D15" s="163">
        <f>'41bbenpreGII'!D15</f>
        <v>7844</v>
      </c>
      <c r="F15" s="164">
        <f>'41bbenpreGII'!F15+'41bbenpreGII'!H15+'41bbenpreGII'!J15+'41bbenpreGII'!L15+'41bbenpreGII'!N15</f>
        <v>9037</v>
      </c>
      <c r="G15" s="165">
        <f t="shared" si="0"/>
        <v>70.458443786059561</v>
      </c>
      <c r="H15" s="164">
        <f>'41bbenpreGII'!P15</f>
        <v>154</v>
      </c>
      <c r="I15" s="165">
        <f t="shared" si="1"/>
        <v>1.2006861063464838</v>
      </c>
      <c r="J15" s="164">
        <f>'41bbenpreGII'!R15</f>
        <v>3635</v>
      </c>
      <c r="K15" s="165">
        <f t="shared" si="2"/>
        <v>28.34087010759395</v>
      </c>
      <c r="L15" s="164">
        <f>'41bbenpreGII'!T15</f>
        <v>0</v>
      </c>
      <c r="M15" s="165">
        <f t="shared" si="3"/>
        <v>0</v>
      </c>
      <c r="N15" s="164">
        <f t="shared" si="5"/>
        <v>12826</v>
      </c>
      <c r="O15" s="165">
        <f t="shared" si="5"/>
        <v>100</v>
      </c>
      <c r="P15" s="166"/>
      <c r="Q15" s="166">
        <f t="shared" si="4"/>
        <v>1.6351351351351351</v>
      </c>
    </row>
    <row r="16" spans="2:25" s="162" customFormat="1" ht="18" customHeight="1" x14ac:dyDescent="0.25">
      <c r="B16" s="146" t="s">
        <v>4</v>
      </c>
      <c r="C16" s="159"/>
      <c r="D16" s="163">
        <f>'41bbenpreGII'!D16</f>
        <v>41350</v>
      </c>
      <c r="F16" s="164">
        <f>'41bbenpreGII'!F16+'41bbenpreGII'!H16+'41bbenpreGII'!J16+'41bbenpreGII'!L16+'41bbenpreGII'!N16</f>
        <v>25999</v>
      </c>
      <c r="G16" s="165">
        <f t="shared" si="0"/>
        <v>45.451207999720289</v>
      </c>
      <c r="H16" s="164">
        <f>'41bbenpreGII'!P16</f>
        <v>16969</v>
      </c>
      <c r="I16" s="165">
        <f t="shared" si="1"/>
        <v>29.665046676689627</v>
      </c>
      <c r="J16" s="164">
        <f>'41bbenpreGII'!R16</f>
        <v>13325</v>
      </c>
      <c r="K16" s="165">
        <f t="shared" si="2"/>
        <v>23.294640047550786</v>
      </c>
      <c r="L16" s="164">
        <f>'41bbenpreGII'!T16</f>
        <v>909</v>
      </c>
      <c r="M16" s="165">
        <f t="shared" si="3"/>
        <v>1.5891052760392994</v>
      </c>
      <c r="N16" s="164">
        <f t="shared" si="5"/>
        <v>57202</v>
      </c>
      <c r="O16" s="165">
        <f t="shared" si="5"/>
        <v>100</v>
      </c>
      <c r="P16" s="166"/>
      <c r="Q16" s="166">
        <f t="shared" si="4"/>
        <v>1.3833615477629988</v>
      </c>
    </row>
    <row r="17" spans="2:25" s="162" customFormat="1" ht="18" customHeight="1" x14ac:dyDescent="0.25">
      <c r="B17" s="146" t="s">
        <v>40</v>
      </c>
      <c r="C17" s="159"/>
      <c r="D17" s="163">
        <f>'41bbenpreGII'!D17</f>
        <v>25304</v>
      </c>
      <c r="F17" s="164">
        <f>'41bbenpreGII'!F17+'41bbenpreGII'!H17+'41bbenpreGII'!J17+'41bbenpreGII'!L17+'41bbenpreGII'!N17</f>
        <v>22466</v>
      </c>
      <c r="G17" s="165">
        <f t="shared" si="0"/>
        <v>64.913750758473228</v>
      </c>
      <c r="H17" s="164">
        <f>'41bbenpreGII'!P17</f>
        <v>4378</v>
      </c>
      <c r="I17" s="165">
        <f t="shared" si="1"/>
        <v>12.649888757259673</v>
      </c>
      <c r="J17" s="164">
        <f>'41bbenpreGII'!R17</f>
        <v>7762</v>
      </c>
      <c r="K17" s="165">
        <f t="shared" si="2"/>
        <v>22.427692218787019</v>
      </c>
      <c r="L17" s="164">
        <f>'41bbenpreGII'!T17</f>
        <v>3</v>
      </c>
      <c r="M17" s="165">
        <f t="shared" si="3"/>
        <v>8.6682654800774358E-3</v>
      </c>
      <c r="N17" s="164">
        <f t="shared" si="5"/>
        <v>34609</v>
      </c>
      <c r="O17" s="165">
        <f t="shared" si="5"/>
        <v>100</v>
      </c>
      <c r="P17" s="166"/>
      <c r="Q17" s="166">
        <f t="shared" si="4"/>
        <v>1.3677284223838129</v>
      </c>
    </row>
    <row r="18" spans="2:25" s="162" customFormat="1" ht="18" customHeight="1" x14ac:dyDescent="0.25">
      <c r="B18" s="146" t="s">
        <v>41</v>
      </c>
      <c r="C18" s="159"/>
      <c r="D18" s="163">
        <f>'41bbenpreGII'!D18</f>
        <v>90389</v>
      </c>
      <c r="F18" s="164">
        <f>'41bbenpreGII'!F18+'41bbenpreGII'!H18+'41bbenpreGII'!J18+'41bbenpreGII'!L18+'41bbenpreGII'!N18</f>
        <v>53538</v>
      </c>
      <c r="G18" s="165">
        <f t="shared" si="0"/>
        <v>47.250390531917709</v>
      </c>
      <c r="H18" s="164">
        <f>'41bbenpreGII'!P18</f>
        <v>11914</v>
      </c>
      <c r="I18" s="165">
        <f t="shared" si="1"/>
        <v>10.514796084972685</v>
      </c>
      <c r="J18" s="164">
        <f>'41bbenpreGII'!R18</f>
        <v>47838</v>
      </c>
      <c r="K18" s="165">
        <f t="shared" si="2"/>
        <v>42.219809897005483</v>
      </c>
      <c r="L18" s="164">
        <f>'41bbenpreGII'!T18</f>
        <v>17</v>
      </c>
      <c r="M18" s="165">
        <f t="shared" si="3"/>
        <v>1.5003486104124194E-2</v>
      </c>
      <c r="N18" s="164">
        <f t="shared" si="5"/>
        <v>113307</v>
      </c>
      <c r="O18" s="165">
        <f t="shared" si="5"/>
        <v>100</v>
      </c>
      <c r="P18" s="166"/>
      <c r="Q18" s="166">
        <f t="shared" si="4"/>
        <v>1.2535485512617686</v>
      </c>
    </row>
    <row r="19" spans="2:25" s="162" customFormat="1" ht="18" customHeight="1" x14ac:dyDescent="0.25">
      <c r="B19" s="146" t="s">
        <v>3</v>
      </c>
      <c r="C19" s="159"/>
      <c r="D19" s="163">
        <f>'41bbenpreGII'!D19</f>
        <v>61280</v>
      </c>
      <c r="F19" s="164">
        <f>'41bbenpreGII'!F19+'41bbenpreGII'!H19+'41bbenpreGII'!J19+'41bbenpreGII'!L19+'41bbenpreGII'!N19</f>
        <v>43289</v>
      </c>
      <c r="G19" s="165">
        <f t="shared" si="0"/>
        <v>46.65818773644898</v>
      </c>
      <c r="H19" s="164">
        <f>'41bbenpreGII'!P19</f>
        <v>9406</v>
      </c>
      <c r="I19" s="165">
        <f>H19*100/$N19</f>
        <v>10.138070037400706</v>
      </c>
      <c r="J19" s="164">
        <f>'41bbenpreGII'!R19</f>
        <v>39751</v>
      </c>
      <c r="K19" s="165">
        <f>J19*100/$N19</f>
        <v>42.84482479871523</v>
      </c>
      <c r="L19" s="164">
        <f>'41bbenpreGII'!T19</f>
        <v>333</v>
      </c>
      <c r="M19" s="165">
        <f t="shared" si="3"/>
        <v>0.3589174274350877</v>
      </c>
      <c r="N19" s="164">
        <f t="shared" si="5"/>
        <v>92779</v>
      </c>
      <c r="O19" s="165">
        <f t="shared" si="5"/>
        <v>100.00000000000001</v>
      </c>
      <c r="P19" s="166"/>
      <c r="Q19" s="166">
        <f t="shared" si="4"/>
        <v>1.5140176240208878</v>
      </c>
    </row>
    <row r="20" spans="2:25" s="162" customFormat="1" ht="18" customHeight="1" x14ac:dyDescent="0.25">
      <c r="B20" s="146" t="s">
        <v>2</v>
      </c>
      <c r="C20" s="159"/>
      <c r="D20" s="163">
        <f>'41bbenpreGII'!D20</f>
        <v>12484</v>
      </c>
      <c r="F20" s="164">
        <f>'41bbenpreGII'!F20+'41bbenpreGII'!H20+'41bbenpreGII'!J20+'41bbenpreGII'!L20+'41bbenpreGII'!N20</f>
        <v>5695</v>
      </c>
      <c r="G20" s="165">
        <f t="shared" si="0"/>
        <v>37.906017039403622</v>
      </c>
      <c r="H20" s="164">
        <f>'41bbenpreGII'!P20</f>
        <v>6673</v>
      </c>
      <c r="I20" s="165">
        <f>H20*100/$N20</f>
        <v>44.415601703940361</v>
      </c>
      <c r="J20" s="164">
        <f>'41bbenpreGII'!R20</f>
        <v>2656</v>
      </c>
      <c r="K20" s="165">
        <f>J20*100/$N20</f>
        <v>17.678381256656017</v>
      </c>
      <c r="L20" s="164">
        <f>'41bbenpreGII'!T20</f>
        <v>0</v>
      </c>
      <c r="M20" s="165">
        <f t="shared" si="3"/>
        <v>0</v>
      </c>
      <c r="N20" s="164">
        <f t="shared" si="5"/>
        <v>15024</v>
      </c>
      <c r="O20" s="165">
        <f t="shared" si="5"/>
        <v>100</v>
      </c>
      <c r="P20" s="166"/>
      <c r="Q20" s="166">
        <f t="shared" si="4"/>
        <v>1.2034604293495674</v>
      </c>
    </row>
    <row r="21" spans="2:25" s="162" customFormat="1" ht="18" customHeight="1" x14ac:dyDescent="0.25">
      <c r="B21" s="146" t="s">
        <v>35</v>
      </c>
      <c r="C21" s="159"/>
      <c r="D21" s="163">
        <f>'41bbenpreGII'!D21</f>
        <v>26693</v>
      </c>
      <c r="F21" s="164">
        <f>'41bbenpreGII'!F21+'41bbenpreGII'!H21+'41bbenpreGII'!J21+'41bbenpreGII'!L21+'41bbenpreGII'!N21</f>
        <v>23656</v>
      </c>
      <c r="G21" s="165">
        <f t="shared" si="0"/>
        <v>65.331823579772987</v>
      </c>
      <c r="H21" s="164">
        <f>'41bbenpreGII'!P21</f>
        <v>5276</v>
      </c>
      <c r="I21" s="165">
        <f>H21*100/$N21</f>
        <v>14.570963020243585</v>
      </c>
      <c r="J21" s="164">
        <f>'41bbenpreGII'!R21</f>
        <v>7230</v>
      </c>
      <c r="K21" s="165">
        <f>J21*100/$N21</f>
        <v>19.967411417051011</v>
      </c>
      <c r="L21" s="164">
        <f>'41bbenpreGII'!T21</f>
        <v>47</v>
      </c>
      <c r="M21" s="165">
        <f t="shared" si="3"/>
        <v>0.12980198293242012</v>
      </c>
      <c r="N21" s="164">
        <f t="shared" si="5"/>
        <v>36209</v>
      </c>
      <c r="O21" s="165">
        <f t="shared" si="5"/>
        <v>100</v>
      </c>
      <c r="P21" s="166"/>
      <c r="Q21" s="166">
        <f t="shared" si="4"/>
        <v>1.3564979582662122</v>
      </c>
    </row>
    <row r="22" spans="2:25" s="162" customFormat="1" ht="21" customHeight="1" x14ac:dyDescent="0.25">
      <c r="B22" s="146" t="s">
        <v>42</v>
      </c>
      <c r="C22" s="159"/>
      <c r="D22" s="163">
        <f>'41bbenpreGII'!D22</f>
        <v>71376</v>
      </c>
      <c r="F22" s="164">
        <f>'41bbenpreGII'!F22+'41bbenpreGII'!H22+'41bbenpreGII'!J22+'41bbenpreGII'!L22+'41bbenpreGII'!N22</f>
        <v>70228</v>
      </c>
      <c r="G22" s="165">
        <f t="shared" si="0"/>
        <v>69.453592444246652</v>
      </c>
      <c r="H22" s="164">
        <f>'41bbenpreGII'!P22</f>
        <v>10396</v>
      </c>
      <c r="I22" s="165">
        <f>H22*100/$N22</f>
        <v>10.281362804727291</v>
      </c>
      <c r="J22" s="164">
        <f>'41bbenpreGII'!R22</f>
        <v>20475</v>
      </c>
      <c r="K22" s="165">
        <f>J22*100/$N22</f>
        <v>20.249221183800621</v>
      </c>
      <c r="L22" s="164">
        <f>'41bbenpreGII'!T22</f>
        <v>16</v>
      </c>
      <c r="M22" s="165">
        <f t="shared" si="3"/>
        <v>1.5823567225436385E-2</v>
      </c>
      <c r="N22" s="164">
        <f t="shared" si="5"/>
        <v>101115</v>
      </c>
      <c r="O22" s="165">
        <f t="shared" si="5"/>
        <v>100.00000000000001</v>
      </c>
      <c r="P22" s="166"/>
      <c r="Q22" s="166">
        <f t="shared" si="4"/>
        <v>1.4166526563550774</v>
      </c>
    </row>
    <row r="23" spans="2:25" s="162" customFormat="1" ht="18" customHeight="1" x14ac:dyDescent="0.25">
      <c r="B23" s="146" t="s">
        <v>43</v>
      </c>
      <c r="C23" s="159"/>
      <c r="D23" s="163">
        <f>'41bbenpreGII'!D23</f>
        <v>17357</v>
      </c>
      <c r="F23" s="164">
        <f>'41bbenpreGII'!F23+'41bbenpreGII'!H23+'41bbenpreGII'!J23+'41bbenpreGII'!L23+'41bbenpreGII'!N23</f>
        <v>12041</v>
      </c>
      <c r="G23" s="165">
        <f t="shared" si="0"/>
        <v>53.529830176936073</v>
      </c>
      <c r="H23" s="164">
        <f>'41bbenpreGII'!P23</f>
        <v>444</v>
      </c>
      <c r="I23" s="165">
        <f>H23*100/$N23</f>
        <v>1.9738596959189116</v>
      </c>
      <c r="J23" s="164">
        <f>'41bbenpreGII'!R23</f>
        <v>10009</v>
      </c>
      <c r="K23" s="165">
        <f>J23*100/$N23</f>
        <v>44.496310127145016</v>
      </c>
      <c r="L23" s="164">
        <f>'41bbenpreGII'!T23</f>
        <v>0</v>
      </c>
      <c r="M23" s="165">
        <f t="shared" si="3"/>
        <v>0</v>
      </c>
      <c r="N23" s="164">
        <f t="shared" si="5"/>
        <v>22494</v>
      </c>
      <c r="O23" s="165">
        <f t="shared" si="5"/>
        <v>100</v>
      </c>
      <c r="P23" s="166"/>
      <c r="Q23" s="166">
        <f t="shared" si="4"/>
        <v>1.2959612836319641</v>
      </c>
    </row>
    <row r="24" spans="2:25" s="162" customFormat="1" ht="22.5" customHeight="1" x14ac:dyDescent="0.25">
      <c r="B24" s="146" t="s">
        <v>44</v>
      </c>
      <c r="C24" s="159"/>
      <c r="D24" s="163">
        <f>'41bbenpreGII'!D24</f>
        <v>6257</v>
      </c>
      <c r="F24" s="164">
        <f>'41bbenpreGII'!F24+'41bbenpreGII'!H24+'41bbenpreGII'!J24+'41bbenpreGII'!L24+'41bbenpreGII'!N24</f>
        <v>3882</v>
      </c>
      <c r="G24" s="167">
        <f t="shared" si="0"/>
        <v>46.72604718343765</v>
      </c>
      <c r="H24" s="164">
        <f>'41bbenpreGII'!P24</f>
        <v>1336</v>
      </c>
      <c r="I24" s="165">
        <f t="shared" si="1"/>
        <v>16.08088589311507</v>
      </c>
      <c r="J24" s="164">
        <f>'41bbenpreGII'!R24</f>
        <v>3073</v>
      </c>
      <c r="K24" s="165">
        <f t="shared" si="2"/>
        <v>36.988444872412131</v>
      </c>
      <c r="L24" s="164">
        <f>'41bbenpreGII'!T24</f>
        <v>17</v>
      </c>
      <c r="M24" s="165">
        <f t="shared" si="3"/>
        <v>0.20462205103514686</v>
      </c>
      <c r="N24" s="163">
        <f t="shared" si="5"/>
        <v>8308</v>
      </c>
      <c r="O24" s="165">
        <f t="shared" si="5"/>
        <v>100</v>
      </c>
      <c r="P24" s="166"/>
      <c r="Q24" s="166">
        <f t="shared" si="4"/>
        <v>1.3277928719833787</v>
      </c>
    </row>
    <row r="25" spans="2:25" s="162" customFormat="1" ht="18" customHeight="1" x14ac:dyDescent="0.25">
      <c r="B25" s="146" t="s">
        <v>45</v>
      </c>
      <c r="C25" s="159"/>
      <c r="D25" s="163">
        <f>'41bbenpreGII'!D25</f>
        <v>23699</v>
      </c>
      <c r="F25" s="164">
        <f>'41bbenpreGII'!F25+'41bbenpreGII'!H25+'41bbenpreGII'!J25+'41bbenpreGII'!L25+'41bbenpreGII'!N25</f>
        <v>18944</v>
      </c>
      <c r="G25" s="167">
        <f t="shared" si="0"/>
        <v>54.68506437272675</v>
      </c>
      <c r="H25" s="164">
        <f>'41bbenpreGII'!P25</f>
        <v>651</v>
      </c>
      <c r="I25" s="165">
        <f t="shared" si="1"/>
        <v>1.8792217539403038</v>
      </c>
      <c r="J25" s="164">
        <f>'41bbenpreGII'!R25</f>
        <v>12456</v>
      </c>
      <c r="K25" s="165">
        <f t="shared" si="2"/>
        <v>35.95635355926332</v>
      </c>
      <c r="L25" s="164">
        <f>'41bbenpreGII'!T25</f>
        <v>2591</v>
      </c>
      <c r="M25" s="165">
        <f t="shared" si="3"/>
        <v>7.4793603140696261</v>
      </c>
      <c r="N25" s="163">
        <f t="shared" si="5"/>
        <v>34642</v>
      </c>
      <c r="O25" s="165">
        <f t="shared" si="5"/>
        <v>100</v>
      </c>
      <c r="P25" s="166"/>
      <c r="Q25" s="166">
        <f t="shared" si="4"/>
        <v>1.4617494409046796</v>
      </c>
    </row>
    <row r="26" spans="2:25" s="162" customFormat="1" ht="18" customHeight="1" x14ac:dyDescent="0.25">
      <c r="B26" s="146" t="s">
        <v>46</v>
      </c>
      <c r="C26" s="159"/>
      <c r="D26" s="163">
        <f>'41bbenpreGII'!D26</f>
        <v>4061</v>
      </c>
      <c r="F26" s="164">
        <f>'41bbenpreGII'!F26+'41bbenpreGII'!H26+'41bbenpreGII'!J26+'41bbenpreGII'!L26+'41bbenpreGII'!N26</f>
        <v>5160</v>
      </c>
      <c r="G26" s="167">
        <f t="shared" si="0"/>
        <v>80.852397367596367</v>
      </c>
      <c r="H26" s="164">
        <f>'41bbenpreGII'!P26</f>
        <v>522</v>
      </c>
      <c r="I26" s="165">
        <f t="shared" si="1"/>
        <v>8.1792541523033524</v>
      </c>
      <c r="J26" s="164">
        <f>'41bbenpreGII'!R26</f>
        <v>700</v>
      </c>
      <c r="K26" s="165">
        <f t="shared" si="2"/>
        <v>10.968348480100282</v>
      </c>
      <c r="L26" s="164">
        <f>'41bbenpreGII'!T26</f>
        <v>0</v>
      </c>
      <c r="M26" s="165">
        <f t="shared" si="3"/>
        <v>0</v>
      </c>
      <c r="N26" s="163">
        <f t="shared" si="5"/>
        <v>6382</v>
      </c>
      <c r="O26" s="165">
        <f t="shared" si="5"/>
        <v>100</v>
      </c>
      <c r="P26" s="166"/>
      <c r="Q26" s="166">
        <f t="shared" si="4"/>
        <v>1.5715341049002709</v>
      </c>
    </row>
    <row r="27" spans="2:25" s="162" customFormat="1" ht="18" customHeight="1" x14ac:dyDescent="0.25">
      <c r="B27" s="146" t="s">
        <v>1</v>
      </c>
      <c r="C27" s="159"/>
      <c r="D27" s="163">
        <f>'41bbenpreGII'!D27</f>
        <v>1369</v>
      </c>
      <c r="F27" s="164">
        <f>'41bbenpreGII'!F27+'41bbenpreGII'!H27+'41bbenpreGII'!J27+'41bbenpreGII'!L27+'41bbenpreGII'!N27</f>
        <v>1109</v>
      </c>
      <c r="G27" s="167">
        <f t="shared" si="0"/>
        <v>60.833790455293475</v>
      </c>
      <c r="H27" s="164">
        <f>'41bbenpreGII'!P27</f>
        <v>3</v>
      </c>
      <c r="I27" s="165">
        <f t="shared" si="1"/>
        <v>0.16456390565002743</v>
      </c>
      <c r="J27" s="164">
        <f>'41bbenpreGII'!R27</f>
        <v>711</v>
      </c>
      <c r="K27" s="165">
        <f t="shared" si="2"/>
        <v>39.001645639056498</v>
      </c>
      <c r="L27" s="164">
        <f>'41bbenpreGII'!T27</f>
        <v>0</v>
      </c>
      <c r="M27" s="165">
        <f t="shared" si="3"/>
        <v>0</v>
      </c>
      <c r="N27" s="164">
        <f t="shared" si="5"/>
        <v>1823</v>
      </c>
      <c r="O27" s="165">
        <f t="shared" si="5"/>
        <v>100</v>
      </c>
      <c r="P27" s="166"/>
      <c r="Q27" s="166">
        <f t="shared" si="4"/>
        <v>1.3316289262235208</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574064</v>
      </c>
      <c r="E30" s="174"/>
      <c r="F30" s="147">
        <f>SUM(F10:F27)</f>
        <v>482657</v>
      </c>
      <c r="G30" s="175">
        <f>F30*100/$N30</f>
        <v>59.883671157618387</v>
      </c>
      <c r="H30" s="147">
        <f>SUM(H10:H27)</f>
        <v>81669</v>
      </c>
      <c r="I30" s="175">
        <f>H30*100/$N30</f>
        <v>10.13274341773047</v>
      </c>
      <c r="J30" s="147">
        <f>SUM(J10:J27)</f>
        <v>237723</v>
      </c>
      <c r="K30" s="175">
        <f>J30*100/$N30</f>
        <v>29.494498077521957</v>
      </c>
      <c r="L30" s="147">
        <f>SUM(L10:L28)</f>
        <v>3942</v>
      </c>
      <c r="M30" s="175">
        <f>L30*100/$N30</f>
        <v>0.48908734712918628</v>
      </c>
      <c r="N30" s="147">
        <f>F30+H30+J30+L30</f>
        <v>805991</v>
      </c>
      <c r="O30" s="175">
        <f>G30+I30+K30+M30</f>
        <v>100</v>
      </c>
      <c r="P30" s="176"/>
      <c r="Q30" s="176">
        <f>(N30/D30)</f>
        <v>1.4040089606733743</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horizontalDpi="300" verticalDpi="300"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83" t="s">
        <v>417</v>
      </c>
      <c r="C3" s="1483"/>
      <c r="D3" s="1483"/>
      <c r="E3" s="1483"/>
      <c r="F3" s="1483"/>
      <c r="G3" s="1483"/>
      <c r="H3" s="1483"/>
      <c r="I3" s="1483"/>
      <c r="J3" s="1483"/>
      <c r="K3" s="1483"/>
      <c r="L3" s="1483"/>
      <c r="M3" s="1483"/>
      <c r="N3" s="1483"/>
      <c r="O3" s="1483"/>
      <c r="P3" s="1483"/>
      <c r="Q3" s="1483"/>
      <c r="R3" s="1483"/>
      <c r="S3" s="1483"/>
      <c r="T3" s="1483"/>
      <c r="U3" s="1483"/>
      <c r="V3" s="1483"/>
      <c r="W3" s="1483"/>
      <c r="X3" s="1483"/>
      <c r="Y3" s="821"/>
    </row>
    <row r="4" spans="2:30" s="621"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35" t="s">
        <v>52</v>
      </c>
      <c r="G6" s="1536"/>
      <c r="H6" s="1536"/>
      <c r="I6" s="1536"/>
      <c r="J6" s="1536"/>
      <c r="K6" s="1536"/>
      <c r="L6" s="1536"/>
      <c r="M6" s="1536"/>
      <c r="N6" s="1536"/>
      <c r="O6" s="1536"/>
      <c r="P6" s="1536"/>
      <c r="Q6" s="1536"/>
      <c r="R6" s="1536"/>
      <c r="S6" s="1536"/>
      <c r="T6" s="1536"/>
      <c r="U6" s="1536"/>
      <c r="V6" s="1536"/>
      <c r="W6" s="1537"/>
      <c r="X6" s="825"/>
      <c r="Y6" s="826"/>
    </row>
    <row r="7" spans="2:30" s="621" customFormat="1" ht="64.5" customHeight="1" x14ac:dyDescent="0.25">
      <c r="B7" s="1497" t="s">
        <v>12</v>
      </c>
      <c r="C7" s="625"/>
      <c r="D7" s="871" t="s">
        <v>250</v>
      </c>
      <c r="E7" s="625"/>
      <c r="F7" s="1538" t="s">
        <v>54</v>
      </c>
      <c r="G7" s="1539"/>
      <c r="H7" s="1540" t="s">
        <v>55</v>
      </c>
      <c r="I7" s="1541"/>
      <c r="J7" s="1542" t="s">
        <v>56</v>
      </c>
      <c r="K7" s="1543"/>
      <c r="L7" s="1542" t="s">
        <v>57</v>
      </c>
      <c r="M7" s="1544"/>
      <c r="N7" s="1543" t="s">
        <v>58</v>
      </c>
      <c r="O7" s="1543"/>
      <c r="P7" s="1542" t="s">
        <v>59</v>
      </c>
      <c r="Q7" s="1544"/>
      <c r="R7" s="1540" t="s">
        <v>60</v>
      </c>
      <c r="S7" s="1541"/>
      <c r="T7" s="1542" t="s">
        <v>61</v>
      </c>
      <c r="U7" s="1544"/>
      <c r="V7" s="1542" t="s">
        <v>0</v>
      </c>
      <c r="W7" s="1545"/>
      <c r="X7" s="627"/>
      <c r="Y7" s="855" t="s">
        <v>482</v>
      </c>
      <c r="AD7" s="827"/>
    </row>
    <row r="8" spans="2:30" s="626" customFormat="1" ht="20.25" customHeight="1" x14ac:dyDescent="0.25">
      <c r="B8" s="1498"/>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85751</v>
      </c>
      <c r="E10" s="633"/>
      <c r="F10" s="675">
        <v>575</v>
      </c>
      <c r="G10" s="676">
        <v>4.012173471975653</v>
      </c>
      <c r="H10" s="675">
        <v>53310</v>
      </c>
      <c r="I10" s="676">
        <v>61.699213796601569</v>
      </c>
      <c r="J10" s="675">
        <v>59689</v>
      </c>
      <c r="K10" s="676">
        <v>18.062389043875221</v>
      </c>
      <c r="L10" s="675">
        <v>613</v>
      </c>
      <c r="M10" s="676">
        <v>0.90540197818919599</v>
      </c>
      <c r="N10" s="675">
        <v>94</v>
      </c>
      <c r="O10" s="676">
        <v>0.39817397920365205</v>
      </c>
      <c r="P10" s="675">
        <v>120</v>
      </c>
      <c r="Q10" s="676">
        <v>2.5361399949277198E-3</v>
      </c>
      <c r="R10" s="675">
        <v>19684</v>
      </c>
      <c r="S10" s="676">
        <v>14.920111590159777</v>
      </c>
      <c r="T10" s="675">
        <v>0</v>
      </c>
      <c r="U10" s="676">
        <v>0</v>
      </c>
      <c r="V10" s="831">
        <f>F10+H10+J10+L10+N10+P10+R10+T10</f>
        <v>134085</v>
      </c>
      <c r="W10" s="676">
        <f t="shared" ref="V10:W27" si="0">G10+I10+K10+M10+O10+Q10+S10+U10</f>
        <v>99.999999999999986</v>
      </c>
      <c r="X10" s="678"/>
      <c r="Y10" s="832">
        <f t="shared" ref="Y10:Y27" si="1">V10/D10</f>
        <v>1.5636552343412904</v>
      </c>
    </row>
    <row r="11" spans="2:30" s="633" customFormat="1" ht="18" customHeight="1" x14ac:dyDescent="0.25">
      <c r="B11" s="682" t="s">
        <v>7</v>
      </c>
      <c r="D11" s="833">
        <v>15637</v>
      </c>
      <c r="F11" s="683">
        <v>1079</v>
      </c>
      <c r="G11" s="684">
        <v>9.5502617241747672</v>
      </c>
      <c r="H11" s="683">
        <v>5159</v>
      </c>
      <c r="I11" s="684">
        <v>13.652387565431043</v>
      </c>
      <c r="J11" s="683">
        <v>3217</v>
      </c>
      <c r="K11" s="684">
        <v>21.664352099134707</v>
      </c>
      <c r="L11" s="683">
        <v>647</v>
      </c>
      <c r="M11" s="684">
        <v>5.0849268240572592</v>
      </c>
      <c r="N11" s="683">
        <v>101</v>
      </c>
      <c r="O11" s="684">
        <v>1.6023929067407328</v>
      </c>
      <c r="P11" s="683">
        <v>1725</v>
      </c>
      <c r="Q11" s="684">
        <v>2.4676850763807288</v>
      </c>
      <c r="R11" s="683">
        <v>9546</v>
      </c>
      <c r="S11" s="684">
        <v>45.977993804080761</v>
      </c>
      <c r="T11" s="683">
        <v>0</v>
      </c>
      <c r="U11" s="684">
        <v>0</v>
      </c>
      <c r="V11" s="834">
        <f t="shared" si="0"/>
        <v>21474</v>
      </c>
      <c r="W11" s="684">
        <f t="shared" si="0"/>
        <v>100</v>
      </c>
      <c r="X11" s="678"/>
      <c r="Y11" s="835">
        <f t="shared" si="1"/>
        <v>1.3732813199462812</v>
      </c>
    </row>
    <row r="12" spans="2:30" s="633" customFormat="1" ht="22.5" customHeight="1" x14ac:dyDescent="0.25">
      <c r="B12" s="682" t="s">
        <v>37</v>
      </c>
      <c r="D12" s="833">
        <v>14012</v>
      </c>
      <c r="F12" s="685">
        <v>2560</v>
      </c>
      <c r="G12" s="684">
        <v>22.562277580071175</v>
      </c>
      <c r="H12" s="685">
        <v>3731</v>
      </c>
      <c r="I12" s="684">
        <v>8.1748856126080334</v>
      </c>
      <c r="J12" s="685">
        <v>4757</v>
      </c>
      <c r="K12" s="684">
        <v>24.789018810371125</v>
      </c>
      <c r="L12" s="685">
        <v>786</v>
      </c>
      <c r="M12" s="684">
        <v>8.8764616166751402</v>
      </c>
      <c r="N12" s="685">
        <v>72</v>
      </c>
      <c r="O12" s="684">
        <v>1.4234875444839858</v>
      </c>
      <c r="P12" s="685">
        <v>1512</v>
      </c>
      <c r="Q12" s="684">
        <v>5.2567361464158617</v>
      </c>
      <c r="R12" s="685">
        <v>5128</v>
      </c>
      <c r="S12" s="684">
        <v>28.917132689374682</v>
      </c>
      <c r="T12" s="685">
        <v>8</v>
      </c>
      <c r="U12" s="684">
        <v>0</v>
      </c>
      <c r="V12" s="834">
        <f t="shared" si="0"/>
        <v>18554</v>
      </c>
      <c r="W12" s="684">
        <f t="shared" si="0"/>
        <v>100.00000000000001</v>
      </c>
      <c r="X12" s="678"/>
      <c r="Y12" s="835">
        <f t="shared" si="1"/>
        <v>1.3241507279474736</v>
      </c>
    </row>
    <row r="13" spans="2:30" s="633" customFormat="1" ht="18" customHeight="1" x14ac:dyDescent="0.25">
      <c r="B13" s="682" t="s">
        <v>38</v>
      </c>
      <c r="D13" s="833">
        <v>13351</v>
      </c>
      <c r="F13" s="683">
        <v>2972</v>
      </c>
      <c r="G13" s="684">
        <v>21.067835441777071</v>
      </c>
      <c r="H13" s="683">
        <v>8613</v>
      </c>
      <c r="I13" s="684">
        <v>23.637812531128599</v>
      </c>
      <c r="J13" s="683">
        <v>825</v>
      </c>
      <c r="K13" s="684">
        <v>3.117840422352824</v>
      </c>
      <c r="L13" s="683">
        <v>201</v>
      </c>
      <c r="M13" s="684">
        <v>1.8926187867317461</v>
      </c>
      <c r="N13" s="683">
        <v>5</v>
      </c>
      <c r="O13" s="684">
        <v>0.28887339376431914</v>
      </c>
      <c r="P13" s="683">
        <v>46</v>
      </c>
      <c r="Q13" s="684">
        <v>0.29883454527343362</v>
      </c>
      <c r="R13" s="683">
        <v>11482</v>
      </c>
      <c r="S13" s="684">
        <v>49.696184878972012</v>
      </c>
      <c r="T13" s="683">
        <v>0</v>
      </c>
      <c r="U13" s="684">
        <v>0</v>
      </c>
      <c r="V13" s="834">
        <f t="shared" si="0"/>
        <v>24144</v>
      </c>
      <c r="W13" s="684">
        <f t="shared" si="0"/>
        <v>100</v>
      </c>
      <c r="X13" s="678"/>
      <c r="Y13" s="835">
        <f t="shared" si="1"/>
        <v>1.8084038648790353</v>
      </c>
    </row>
    <row r="14" spans="2:30" s="633" customFormat="1" ht="18" customHeight="1" x14ac:dyDescent="0.25">
      <c r="B14" s="682" t="s">
        <v>6</v>
      </c>
      <c r="D14" s="833">
        <v>13621</v>
      </c>
      <c r="F14" s="683">
        <v>1532</v>
      </c>
      <c r="G14" s="684">
        <v>1.1223131063344112</v>
      </c>
      <c r="H14" s="683">
        <v>1620</v>
      </c>
      <c r="I14" s="684">
        <v>5.0218755944455014</v>
      </c>
      <c r="J14" s="683">
        <v>1083</v>
      </c>
      <c r="K14" s="684">
        <v>0</v>
      </c>
      <c r="L14" s="683">
        <v>2557</v>
      </c>
      <c r="M14" s="684">
        <v>29.922008750237779</v>
      </c>
      <c r="N14" s="683">
        <v>82</v>
      </c>
      <c r="O14" s="684">
        <v>2.4538710291040515</v>
      </c>
      <c r="P14" s="683">
        <v>5812</v>
      </c>
      <c r="Q14" s="684">
        <v>21.742438653224273</v>
      </c>
      <c r="R14" s="683">
        <v>5670</v>
      </c>
      <c r="S14" s="684">
        <v>39.737492866653987</v>
      </c>
      <c r="T14" s="683">
        <v>0</v>
      </c>
      <c r="U14" s="684">
        <v>0</v>
      </c>
      <c r="V14" s="834">
        <f t="shared" si="0"/>
        <v>18356</v>
      </c>
      <c r="W14" s="684">
        <f t="shared" si="0"/>
        <v>100</v>
      </c>
      <c r="X14" s="678"/>
      <c r="Y14" s="835">
        <f t="shared" si="1"/>
        <v>1.3476249908229938</v>
      </c>
    </row>
    <row r="15" spans="2:30" s="633" customFormat="1" ht="18" customHeight="1" x14ac:dyDescent="0.25">
      <c r="B15" s="682" t="s">
        <v>5</v>
      </c>
      <c r="D15" s="833">
        <v>5103</v>
      </c>
      <c r="F15" s="685">
        <v>785</v>
      </c>
      <c r="G15" s="684">
        <v>0</v>
      </c>
      <c r="H15" s="685">
        <v>1790</v>
      </c>
      <c r="I15" s="684">
        <v>19.530493707647629</v>
      </c>
      <c r="J15" s="685">
        <v>446</v>
      </c>
      <c r="K15" s="684">
        <v>7.5750242013552755</v>
      </c>
      <c r="L15" s="685">
        <v>647</v>
      </c>
      <c r="M15" s="684">
        <v>11.302032913843176</v>
      </c>
      <c r="N15" s="685">
        <v>48</v>
      </c>
      <c r="O15" s="684">
        <v>2.1539206195546949</v>
      </c>
      <c r="P15" s="685">
        <v>1</v>
      </c>
      <c r="Q15" s="684">
        <v>0</v>
      </c>
      <c r="R15" s="685">
        <v>3508</v>
      </c>
      <c r="S15" s="684">
        <v>59.438528557599227</v>
      </c>
      <c r="T15" s="685">
        <v>0</v>
      </c>
      <c r="U15" s="684">
        <v>0</v>
      </c>
      <c r="V15" s="834">
        <f t="shared" si="0"/>
        <v>7225</v>
      </c>
      <c r="W15" s="684">
        <f t="shared" si="0"/>
        <v>100</v>
      </c>
      <c r="X15" s="678"/>
      <c r="Y15" s="835">
        <f t="shared" si="1"/>
        <v>1.4158338232412306</v>
      </c>
    </row>
    <row r="16" spans="2:30" s="742" customFormat="1" ht="18" customHeight="1" x14ac:dyDescent="0.25">
      <c r="B16" s="836" t="s">
        <v>4</v>
      </c>
      <c r="D16" s="837">
        <v>49321</v>
      </c>
      <c r="E16" s="820"/>
      <c r="F16" s="838">
        <v>3656</v>
      </c>
      <c r="G16" s="839">
        <v>7.7071171283070425</v>
      </c>
      <c r="H16" s="838">
        <v>15547</v>
      </c>
      <c r="I16" s="839">
        <v>15.824121227176748</v>
      </c>
      <c r="J16" s="838">
        <v>10600</v>
      </c>
      <c r="K16" s="839">
        <v>26.553637229329691</v>
      </c>
      <c r="L16" s="838">
        <v>3661</v>
      </c>
      <c r="M16" s="839">
        <v>6.8666418250320875</v>
      </c>
      <c r="N16" s="838">
        <v>4</v>
      </c>
      <c r="O16" s="839">
        <v>1.1427151906595454</v>
      </c>
      <c r="P16" s="838">
        <v>20154</v>
      </c>
      <c r="Q16" s="839">
        <v>25.539270483997846</v>
      </c>
      <c r="R16" s="838">
        <v>13533</v>
      </c>
      <c r="S16" s="839">
        <v>15.629528422970232</v>
      </c>
      <c r="T16" s="838">
        <v>1149</v>
      </c>
      <c r="U16" s="839">
        <v>0.73696849252680829</v>
      </c>
      <c r="V16" s="840">
        <f t="shared" si="0"/>
        <v>68304</v>
      </c>
      <c r="W16" s="839">
        <f t="shared" si="0"/>
        <v>100</v>
      </c>
      <c r="X16" s="841"/>
      <c r="Y16" s="835">
        <f t="shared" si="1"/>
        <v>1.3848867622310983</v>
      </c>
    </row>
    <row r="17" spans="2:25" s="742" customFormat="1" ht="18" customHeight="1" x14ac:dyDescent="0.25">
      <c r="B17" s="836" t="s">
        <v>40</v>
      </c>
      <c r="D17" s="837">
        <v>28294</v>
      </c>
      <c r="E17" s="820"/>
      <c r="F17" s="838">
        <v>4317</v>
      </c>
      <c r="G17" s="839">
        <v>13.305587605076644</v>
      </c>
      <c r="H17" s="838">
        <v>16496</v>
      </c>
      <c r="I17" s="839">
        <v>29.339047305093128</v>
      </c>
      <c r="J17" s="838">
        <v>8136</v>
      </c>
      <c r="K17" s="839">
        <v>36.084555793637712</v>
      </c>
      <c r="L17" s="838">
        <v>1120</v>
      </c>
      <c r="M17" s="839">
        <v>3.7127080929619254</v>
      </c>
      <c r="N17" s="838">
        <v>1562</v>
      </c>
      <c r="O17" s="839">
        <v>5.6576561727377612</v>
      </c>
      <c r="P17" s="838">
        <v>3245</v>
      </c>
      <c r="Q17" s="839">
        <v>8.2330641173561894</v>
      </c>
      <c r="R17" s="838">
        <v>3293</v>
      </c>
      <c r="S17" s="839">
        <v>3.6302950387341353</v>
      </c>
      <c r="T17" s="838">
        <v>2</v>
      </c>
      <c r="U17" s="839">
        <v>3.708587440250536E-2</v>
      </c>
      <c r="V17" s="840">
        <f t="shared" si="0"/>
        <v>38171</v>
      </c>
      <c r="W17" s="839">
        <f t="shared" si="0"/>
        <v>100</v>
      </c>
      <c r="X17" s="841"/>
      <c r="Y17" s="835">
        <f t="shared" si="1"/>
        <v>1.3490846115784265</v>
      </c>
    </row>
    <row r="18" spans="2:25" s="742" customFormat="1" ht="18" customHeight="1" x14ac:dyDescent="0.25">
      <c r="B18" s="836" t="s">
        <v>41</v>
      </c>
      <c r="D18" s="837">
        <v>90982</v>
      </c>
      <c r="E18" s="820"/>
      <c r="F18" s="838">
        <v>2</v>
      </c>
      <c r="G18" s="839">
        <v>0.11792867955081494</v>
      </c>
      <c r="H18" s="838">
        <v>18981</v>
      </c>
      <c r="I18" s="839">
        <v>17.203506178054706</v>
      </c>
      <c r="J18" s="838">
        <v>14622</v>
      </c>
      <c r="K18" s="839">
        <v>23.951842855634176</v>
      </c>
      <c r="L18" s="838">
        <v>3268</v>
      </c>
      <c r="M18" s="839">
        <v>4.6309008343014044</v>
      </c>
      <c r="N18" s="838">
        <v>3147</v>
      </c>
      <c r="O18" s="839">
        <v>4.7998732706727214</v>
      </c>
      <c r="P18" s="838">
        <v>5743</v>
      </c>
      <c r="Q18" s="839">
        <v>6.3575879184707995</v>
      </c>
      <c r="R18" s="838">
        <v>64262</v>
      </c>
      <c r="S18" s="839">
        <v>42.934840004224313</v>
      </c>
      <c r="T18" s="838">
        <v>7</v>
      </c>
      <c r="U18" s="839">
        <v>3.5202590910691028E-3</v>
      </c>
      <c r="V18" s="840">
        <f t="shared" si="0"/>
        <v>110032</v>
      </c>
      <c r="W18" s="839">
        <f t="shared" si="0"/>
        <v>100.00000000000001</v>
      </c>
      <c r="X18" s="841"/>
      <c r="Y18" s="835">
        <f t="shared" si="1"/>
        <v>1.2093820755753886</v>
      </c>
    </row>
    <row r="19" spans="2:25" s="742" customFormat="1" ht="18" customHeight="1" x14ac:dyDescent="0.25">
      <c r="B19" s="836" t="s">
        <v>3</v>
      </c>
      <c r="D19" s="837">
        <v>55658</v>
      </c>
      <c r="E19" s="820"/>
      <c r="F19" s="838">
        <v>1295</v>
      </c>
      <c r="G19" s="839">
        <v>2.6363906960921888</v>
      </c>
      <c r="H19" s="838">
        <v>32483</v>
      </c>
      <c r="I19" s="839">
        <v>2.1814006888633752</v>
      </c>
      <c r="J19" s="838">
        <v>2925</v>
      </c>
      <c r="K19" s="839">
        <v>0.29340477101671131</v>
      </c>
      <c r="L19" s="838">
        <v>2201</v>
      </c>
      <c r="M19" s="839">
        <v>6.7525619764425731</v>
      </c>
      <c r="N19" s="838">
        <v>928</v>
      </c>
      <c r="O19" s="839">
        <v>4.8262958710719905</v>
      </c>
      <c r="P19" s="838">
        <v>7769</v>
      </c>
      <c r="Q19" s="839">
        <v>19.628353956712164</v>
      </c>
      <c r="R19" s="838">
        <v>38143</v>
      </c>
      <c r="S19" s="839">
        <v>63.673087553684567</v>
      </c>
      <c r="T19" s="838">
        <v>133</v>
      </c>
      <c r="U19" s="839">
        <v>8.5044861164264157E-3</v>
      </c>
      <c r="V19" s="840">
        <f t="shared" si="0"/>
        <v>85877</v>
      </c>
      <c r="W19" s="839">
        <f t="shared" si="0"/>
        <v>99.999999999999986</v>
      </c>
      <c r="X19" s="841"/>
      <c r="Y19" s="835">
        <f t="shared" si="1"/>
        <v>1.5429408171332064</v>
      </c>
    </row>
    <row r="20" spans="2:25" s="633" customFormat="1" ht="18" customHeight="1" x14ac:dyDescent="0.25">
      <c r="B20" s="836" t="s">
        <v>2</v>
      </c>
      <c r="D20" s="833">
        <v>12137</v>
      </c>
      <c r="F20" s="683">
        <v>942</v>
      </c>
      <c r="G20" s="684">
        <v>8.8888888888888893</v>
      </c>
      <c r="H20" s="683">
        <v>3670</v>
      </c>
      <c r="I20" s="684">
        <v>7.0230607966457024</v>
      </c>
      <c r="J20" s="683">
        <v>443</v>
      </c>
      <c r="K20" s="684">
        <v>5.2725366876310273</v>
      </c>
      <c r="L20" s="683">
        <v>737</v>
      </c>
      <c r="M20" s="684">
        <v>6.6876310272536692</v>
      </c>
      <c r="N20" s="683">
        <v>38</v>
      </c>
      <c r="O20" s="684">
        <v>1.519916142557652</v>
      </c>
      <c r="P20" s="683">
        <v>7377</v>
      </c>
      <c r="Q20" s="684">
        <v>53.574423480083858</v>
      </c>
      <c r="R20" s="683">
        <v>2255</v>
      </c>
      <c r="S20" s="684">
        <v>17.033542976939202</v>
      </c>
      <c r="T20" s="683">
        <v>0</v>
      </c>
      <c r="U20" s="684">
        <v>0</v>
      </c>
      <c r="V20" s="834">
        <f t="shared" si="0"/>
        <v>15462</v>
      </c>
      <c r="W20" s="684">
        <f t="shared" si="0"/>
        <v>100</v>
      </c>
      <c r="X20" s="678"/>
      <c r="Y20" s="835">
        <f t="shared" si="1"/>
        <v>1.2739556727362611</v>
      </c>
    </row>
    <row r="21" spans="2:25" s="633" customFormat="1" ht="18" customHeight="1" x14ac:dyDescent="0.25">
      <c r="B21" s="682" t="s">
        <v>35</v>
      </c>
      <c r="D21" s="833">
        <v>24492</v>
      </c>
      <c r="F21" s="683">
        <v>2389</v>
      </c>
      <c r="G21" s="684">
        <v>9.48509485094851</v>
      </c>
      <c r="H21" s="683">
        <v>7600</v>
      </c>
      <c r="I21" s="684">
        <v>13.467175488081411</v>
      </c>
      <c r="J21" s="683">
        <v>7438</v>
      </c>
      <c r="K21" s="684">
        <v>37.735744704385816</v>
      </c>
      <c r="L21" s="683">
        <v>3894</v>
      </c>
      <c r="M21" s="684">
        <v>10.646535036778939</v>
      </c>
      <c r="N21" s="683">
        <v>152</v>
      </c>
      <c r="O21" s="684">
        <v>5.0992754825507438</v>
      </c>
      <c r="P21" s="683">
        <v>5063</v>
      </c>
      <c r="Q21" s="684">
        <v>7.2838891654222664</v>
      </c>
      <c r="R21" s="683">
        <v>7813</v>
      </c>
      <c r="S21" s="684">
        <v>16.276754604280736</v>
      </c>
      <c r="T21" s="683">
        <v>3</v>
      </c>
      <c r="U21" s="684">
        <v>5.5306675515734748E-3</v>
      </c>
      <c r="V21" s="834">
        <f t="shared" si="0"/>
        <v>34352</v>
      </c>
      <c r="W21" s="684">
        <f t="shared" si="0"/>
        <v>99.999999999999986</v>
      </c>
      <c r="X21" s="678"/>
      <c r="Y21" s="835">
        <f t="shared" si="1"/>
        <v>1.4025804344275681</v>
      </c>
    </row>
    <row r="22" spans="2:25" s="633" customFormat="1" ht="21" customHeight="1" x14ac:dyDescent="0.25">
      <c r="B22" s="682" t="s">
        <v>42</v>
      </c>
      <c r="D22" s="833">
        <v>55083</v>
      </c>
      <c r="F22" s="683">
        <v>976</v>
      </c>
      <c r="G22" s="684">
        <v>0.68948988809615985</v>
      </c>
      <c r="H22" s="683">
        <v>32104</v>
      </c>
      <c r="I22" s="684">
        <v>38.969083568386701</v>
      </c>
      <c r="J22" s="683">
        <v>18020</v>
      </c>
      <c r="K22" s="684">
        <v>31.722065519974926</v>
      </c>
      <c r="L22" s="683">
        <v>3478</v>
      </c>
      <c r="M22" s="684">
        <v>6.2533414449790756</v>
      </c>
      <c r="N22" s="683">
        <v>1300</v>
      </c>
      <c r="O22" s="684">
        <v>2.9736555868960051</v>
      </c>
      <c r="P22" s="683">
        <v>4969</v>
      </c>
      <c r="Q22" s="684">
        <v>4.5664878417491659</v>
      </c>
      <c r="R22" s="683">
        <v>14516</v>
      </c>
      <c r="S22" s="684">
        <v>14.824032594067438</v>
      </c>
      <c r="T22" s="683">
        <v>1</v>
      </c>
      <c r="U22" s="684">
        <v>1.8435558505244917E-3</v>
      </c>
      <c r="V22" s="834">
        <f t="shared" si="0"/>
        <v>75364</v>
      </c>
      <c r="W22" s="684">
        <f t="shared" si="0"/>
        <v>99.999999999999986</v>
      </c>
      <c r="X22" s="678"/>
      <c r="Y22" s="835">
        <f t="shared" si="1"/>
        <v>1.3681898226313018</v>
      </c>
    </row>
    <row r="23" spans="2:25" s="633" customFormat="1" ht="18" customHeight="1" x14ac:dyDescent="0.25">
      <c r="B23" s="682" t="s">
        <v>43</v>
      </c>
      <c r="D23" s="833">
        <v>13470</v>
      </c>
      <c r="F23" s="683">
        <v>483</v>
      </c>
      <c r="G23" s="684">
        <v>5.7716568544995797</v>
      </c>
      <c r="H23" s="683">
        <v>6016</v>
      </c>
      <c r="I23" s="684">
        <v>26.377207737594617</v>
      </c>
      <c r="J23" s="683">
        <v>2099</v>
      </c>
      <c r="K23" s="684">
        <v>6.8544995794785537</v>
      </c>
      <c r="L23" s="683">
        <v>667</v>
      </c>
      <c r="M23" s="684">
        <v>5.6244743481917574</v>
      </c>
      <c r="N23" s="683">
        <v>23</v>
      </c>
      <c r="O23" s="684">
        <v>0.48359966358284273</v>
      </c>
      <c r="P23" s="683">
        <v>183</v>
      </c>
      <c r="Q23" s="684">
        <v>7.0962994112699747</v>
      </c>
      <c r="R23" s="683">
        <v>8708</v>
      </c>
      <c r="S23" s="684">
        <v>47.792262405382672</v>
      </c>
      <c r="T23" s="683">
        <v>1</v>
      </c>
      <c r="U23" s="684">
        <v>0</v>
      </c>
      <c r="V23" s="834">
        <f>F23+H23+J23+L23+N23+P23+R23+T23</f>
        <v>18180</v>
      </c>
      <c r="W23" s="684">
        <f t="shared" si="0"/>
        <v>100</v>
      </c>
      <c r="X23" s="678"/>
      <c r="Y23" s="835">
        <f t="shared" si="1"/>
        <v>1.3496659242761693</v>
      </c>
    </row>
    <row r="24" spans="2:25" s="633" customFormat="1" ht="22.5" customHeight="1" x14ac:dyDescent="0.25">
      <c r="B24" s="682" t="s">
        <v>44</v>
      </c>
      <c r="D24" s="833">
        <v>6644</v>
      </c>
      <c r="F24" s="685">
        <v>1328</v>
      </c>
      <c r="G24" s="686">
        <v>7.9028995279838163</v>
      </c>
      <c r="H24" s="685">
        <v>1952</v>
      </c>
      <c r="I24" s="684">
        <v>17.80175320296696</v>
      </c>
      <c r="J24" s="685">
        <v>649</v>
      </c>
      <c r="K24" s="684">
        <v>7.026298044504383</v>
      </c>
      <c r="L24" s="685">
        <v>257</v>
      </c>
      <c r="M24" s="684">
        <v>1.2946729602157789</v>
      </c>
      <c r="N24" s="685">
        <v>84</v>
      </c>
      <c r="O24" s="684">
        <v>2.4679703304113283</v>
      </c>
      <c r="P24" s="685">
        <v>749</v>
      </c>
      <c r="Q24" s="684">
        <v>3.236682400539447</v>
      </c>
      <c r="R24" s="685">
        <v>5185</v>
      </c>
      <c r="S24" s="684">
        <v>60.229265003371545</v>
      </c>
      <c r="T24" s="685">
        <v>14</v>
      </c>
      <c r="U24" s="684">
        <v>4.0458530006743092E-2</v>
      </c>
      <c r="V24" s="842">
        <f t="shared" si="0"/>
        <v>10218</v>
      </c>
      <c r="W24" s="684">
        <f t="shared" si="0"/>
        <v>99.999999999999986</v>
      </c>
      <c r="X24" s="678"/>
      <c r="Y24" s="835">
        <f t="shared" si="1"/>
        <v>1.5379289584587599</v>
      </c>
    </row>
    <row r="25" spans="2:25" s="633" customFormat="1" ht="18" customHeight="1" x14ac:dyDescent="0.25">
      <c r="B25" s="682" t="s">
        <v>45</v>
      </c>
      <c r="D25" s="833">
        <v>29565</v>
      </c>
      <c r="F25" s="685">
        <v>393</v>
      </c>
      <c r="G25" s="686">
        <v>0.14814347853495555</v>
      </c>
      <c r="H25" s="685">
        <v>13235</v>
      </c>
      <c r="I25" s="684">
        <v>26.640610225052008</v>
      </c>
      <c r="J25" s="685">
        <v>2776</v>
      </c>
      <c r="K25" s="684">
        <v>10.29754775263191</v>
      </c>
      <c r="L25" s="685">
        <v>2522</v>
      </c>
      <c r="M25" s="684">
        <v>7.0888230473428733</v>
      </c>
      <c r="N25" s="685">
        <v>2369</v>
      </c>
      <c r="O25" s="684">
        <v>6.2819138876631158</v>
      </c>
      <c r="P25" s="685">
        <v>30</v>
      </c>
      <c r="Q25" s="684">
        <v>0.15444745634495366</v>
      </c>
      <c r="R25" s="685">
        <v>17683</v>
      </c>
      <c r="S25" s="684">
        <v>42.274475193847316</v>
      </c>
      <c r="T25" s="685">
        <v>2582</v>
      </c>
      <c r="U25" s="684">
        <v>7.1140389585828654</v>
      </c>
      <c r="V25" s="842">
        <f t="shared" si="0"/>
        <v>41590</v>
      </c>
      <c r="W25" s="684">
        <f t="shared" si="0"/>
        <v>100</v>
      </c>
      <c r="X25" s="678"/>
      <c r="Y25" s="835">
        <f t="shared" si="1"/>
        <v>1.4067309318450871</v>
      </c>
    </row>
    <row r="26" spans="2:25" s="633" customFormat="1" ht="18" customHeight="1" x14ac:dyDescent="0.25">
      <c r="B26" s="682" t="s">
        <v>46</v>
      </c>
      <c r="D26" s="833">
        <v>2926</v>
      </c>
      <c r="F26" s="685">
        <v>171</v>
      </c>
      <c r="G26" s="686">
        <v>4.0505508749189891</v>
      </c>
      <c r="H26" s="685">
        <v>1977</v>
      </c>
      <c r="I26" s="684">
        <v>34.348671419313028</v>
      </c>
      <c r="J26" s="685">
        <v>1614</v>
      </c>
      <c r="K26" s="684">
        <v>46.953985742060922</v>
      </c>
      <c r="L26" s="685">
        <v>255</v>
      </c>
      <c r="M26" s="684">
        <v>6.675307841866494</v>
      </c>
      <c r="N26" s="685">
        <v>118</v>
      </c>
      <c r="O26" s="684">
        <v>3.6292935839274141</v>
      </c>
      <c r="P26" s="685">
        <v>26</v>
      </c>
      <c r="Q26" s="684">
        <v>4.2125729099157487</v>
      </c>
      <c r="R26" s="685">
        <v>4</v>
      </c>
      <c r="S26" s="684">
        <v>0.12961762799740764</v>
      </c>
      <c r="T26" s="685">
        <v>0</v>
      </c>
      <c r="U26" s="684">
        <v>0</v>
      </c>
      <c r="V26" s="842">
        <f t="shared" si="0"/>
        <v>4165</v>
      </c>
      <c r="W26" s="684">
        <f t="shared" si="0"/>
        <v>100.00000000000001</v>
      </c>
      <c r="X26" s="678"/>
      <c r="Y26" s="835">
        <f t="shared" si="1"/>
        <v>1.4234449760765551</v>
      </c>
    </row>
    <row r="27" spans="2:25" s="633" customFormat="1" ht="18" customHeight="1" x14ac:dyDescent="0.25">
      <c r="B27" s="682" t="s">
        <v>1</v>
      </c>
      <c r="D27" s="833">
        <v>1133</v>
      </c>
      <c r="F27" s="685">
        <v>266</v>
      </c>
      <c r="G27" s="686">
        <v>16.482582837723026</v>
      </c>
      <c r="H27" s="685">
        <v>323</v>
      </c>
      <c r="I27" s="684">
        <v>25.06372132540357</v>
      </c>
      <c r="J27" s="685">
        <v>488</v>
      </c>
      <c r="K27" s="684">
        <v>33.389974511469838</v>
      </c>
      <c r="L27" s="685">
        <v>17</v>
      </c>
      <c r="M27" s="684">
        <v>2.2090059473237043</v>
      </c>
      <c r="N27" s="685">
        <v>0</v>
      </c>
      <c r="O27" s="684">
        <v>0.16992353440951571</v>
      </c>
      <c r="P27" s="685">
        <v>1</v>
      </c>
      <c r="Q27" s="684">
        <v>8.4961767204757857E-2</v>
      </c>
      <c r="R27" s="685">
        <v>480</v>
      </c>
      <c r="S27" s="684">
        <v>22.59983007646559</v>
      </c>
      <c r="T27" s="685">
        <v>0</v>
      </c>
      <c r="U27" s="684">
        <v>0</v>
      </c>
      <c r="V27" s="834">
        <f t="shared" si="0"/>
        <v>1575</v>
      </c>
      <c r="W27" s="684">
        <f t="shared" si="0"/>
        <v>100</v>
      </c>
      <c r="X27" s="678"/>
      <c r="Y27" s="835">
        <f t="shared" si="1"/>
        <v>1.3901147396293028</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53" t="s">
        <v>0</v>
      </c>
      <c r="C30" s="1229"/>
      <c r="D30" s="1274">
        <f>SUM(D10:D29)</f>
        <v>517180</v>
      </c>
      <c r="E30" s="1229"/>
      <c r="F30" s="1254">
        <f>SUM(F10:F27)</f>
        <v>25721</v>
      </c>
      <c r="G30" s="1255">
        <f>F30*100/$V30</f>
        <v>3.5373414309447582</v>
      </c>
      <c r="H30" s="1254">
        <f>SUM(H10:H27)</f>
        <v>224607</v>
      </c>
      <c r="I30" s="1255">
        <f>H30*100/$V30</f>
        <v>30.889609532296927</v>
      </c>
      <c r="J30" s="1254">
        <f>SUM(J10:J27)</f>
        <v>139827</v>
      </c>
      <c r="K30" s="1255">
        <f>J30*100/$V30</f>
        <v>19.230039277816285</v>
      </c>
      <c r="L30" s="1254">
        <f>SUM(L10:L27)</f>
        <v>27528</v>
      </c>
      <c r="M30" s="1255">
        <f>L30*100/$V30</f>
        <v>3.78585338482358</v>
      </c>
      <c r="N30" s="1254">
        <f>SUM(N10:N27)</f>
        <v>10127</v>
      </c>
      <c r="O30" s="1255">
        <f>N30*100/$V30</f>
        <v>1.3927396551913831</v>
      </c>
      <c r="P30" s="1254">
        <f>SUM(P10:P27)</f>
        <v>64525</v>
      </c>
      <c r="Q30" s="1255">
        <f>P30*100/$V30</f>
        <v>8.873953416729929</v>
      </c>
      <c r="R30" s="1254">
        <f>SUM(R10:R27)</f>
        <v>230893</v>
      </c>
      <c r="S30" s="1255">
        <f>R30*100/$V30</f>
        <v>31.754106567206875</v>
      </c>
      <c r="T30" s="1254">
        <f>SUM(T10:T28)</f>
        <v>3900</v>
      </c>
      <c r="U30" s="1255">
        <f>T30*100/$V30</f>
        <v>0.53635673499026304</v>
      </c>
      <c r="V30" s="1254">
        <f>SUM(V10:V27)</f>
        <v>727128</v>
      </c>
      <c r="W30" s="1255">
        <f>G30+I30+K30+M30+O30+Q30+S30+U30</f>
        <v>100</v>
      </c>
      <c r="X30" s="1271"/>
      <c r="Y30" s="1272">
        <f>(V30/D30)</f>
        <v>1.4059476391198422</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51"/>
      <c r="R33" s="1351"/>
      <c r="S33" s="1351"/>
      <c r="T33" s="1351"/>
      <c r="X33" s="697"/>
      <c r="Y33" s="697"/>
    </row>
    <row r="34" spans="2:25" s="852" customFormat="1" x14ac:dyDescent="0.25">
      <c r="Q34" s="1351"/>
      <c r="R34" s="1351"/>
      <c r="S34" s="1351"/>
      <c r="T34" s="1351"/>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Q35" s="1351"/>
      <c r="R35" s="1351"/>
      <c r="S35" s="1351"/>
      <c r="T35" s="1351"/>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Q36" s="1351"/>
      <c r="R36" s="1351"/>
      <c r="S36" s="1351"/>
      <c r="T36" s="1352"/>
      <c r="U36" s="697"/>
    </row>
    <row r="37" spans="2:25" s="852" customFormat="1" x14ac:dyDescent="0.25">
      <c r="Q37" s="1351"/>
      <c r="R37" s="1351"/>
      <c r="S37" s="1351"/>
      <c r="T37" s="1352"/>
      <c r="U37" s="697"/>
    </row>
    <row r="38" spans="2:25" s="852" customFormat="1" x14ac:dyDescent="0.25">
      <c r="Q38" s="1351"/>
      <c r="R38" s="1351"/>
      <c r="S38" s="1351"/>
      <c r="T38" s="1352"/>
      <c r="U38" s="697"/>
    </row>
    <row r="39" spans="2:25" s="852" customFormat="1" x14ac:dyDescent="0.25">
      <c r="B39" s="1351"/>
      <c r="C39" s="1351"/>
      <c r="D39" s="1351"/>
      <c r="E39" s="1351"/>
      <c r="F39" s="1351"/>
      <c r="G39" s="1351"/>
      <c r="H39" s="1351"/>
      <c r="I39" s="1351"/>
      <c r="J39" s="1351"/>
      <c r="K39" s="1351"/>
      <c r="L39" s="1351"/>
      <c r="M39" s="1351"/>
      <c r="N39" s="1351"/>
      <c r="O39" s="1351"/>
      <c r="P39" s="1351"/>
      <c r="Q39" s="1351"/>
      <c r="R39" s="1351"/>
      <c r="S39" s="1351"/>
      <c r="T39" s="1352"/>
      <c r="U39" s="697"/>
    </row>
    <row r="40" spans="2:25" s="852" customFormat="1" x14ac:dyDescent="0.25">
      <c r="B40" s="1351"/>
      <c r="C40" s="1351"/>
      <c r="D40" s="1351"/>
      <c r="E40" s="1351"/>
      <c r="F40" s="1351"/>
      <c r="G40" s="1351"/>
      <c r="H40" s="1351"/>
      <c r="I40" s="1351"/>
      <c r="J40" s="1351"/>
      <c r="K40" s="1351"/>
      <c r="L40" s="1351"/>
      <c r="M40" s="1351"/>
      <c r="N40" s="1351"/>
      <c r="O40" s="1351"/>
      <c r="P40" s="1351"/>
      <c r="Q40" s="1351"/>
      <c r="R40" s="1351"/>
      <c r="S40" s="1351"/>
      <c r="T40" s="1352"/>
      <c r="U40" s="697"/>
    </row>
    <row r="41" spans="2:25" s="852" customFormat="1" x14ac:dyDescent="0.25">
      <c r="B41" s="1351"/>
      <c r="C41" s="1351"/>
      <c r="D41" s="1351"/>
      <c r="E41" s="1351"/>
      <c r="F41" s="1351"/>
      <c r="G41" s="1351"/>
      <c r="H41" s="1351"/>
      <c r="I41" s="1351"/>
      <c r="J41" s="1351"/>
      <c r="K41" s="1351"/>
      <c r="L41" s="1351"/>
      <c r="M41" s="1351"/>
      <c r="N41" s="1351"/>
      <c r="O41" s="1351"/>
      <c r="P41" s="1351"/>
      <c r="Q41" s="1351"/>
      <c r="R41" s="1351"/>
      <c r="S41" s="1351"/>
      <c r="T41" s="1352"/>
      <c r="U41" s="697"/>
    </row>
    <row r="42" spans="2:25" s="852" customFormat="1" x14ac:dyDescent="0.25">
      <c r="B42" s="1351"/>
      <c r="C42" s="1351"/>
      <c r="D42" s="1351"/>
      <c r="E42" s="1351"/>
      <c r="F42" s="1351"/>
      <c r="G42" s="1351"/>
      <c r="H42" s="1351"/>
      <c r="I42" s="1351"/>
      <c r="J42" s="1351"/>
      <c r="K42" s="1351"/>
      <c r="L42" s="1351"/>
      <c r="M42" s="1351"/>
      <c r="N42" s="1351"/>
      <c r="O42" s="1351"/>
      <c r="P42" s="1351"/>
      <c r="Q42" s="1351"/>
      <c r="R42" s="1351"/>
      <c r="S42" s="1351"/>
      <c r="T42" s="1352"/>
      <c r="U42" s="697"/>
    </row>
    <row r="43" spans="2:25" s="820" customFormat="1" x14ac:dyDescent="0.25">
      <c r="B43" s="1351"/>
      <c r="C43" s="1351"/>
      <c r="D43" s="1351"/>
      <c r="E43" s="1351"/>
      <c r="F43" s="1351"/>
      <c r="G43" s="1351"/>
      <c r="H43" s="1351"/>
      <c r="I43" s="1351"/>
      <c r="J43" s="1351"/>
      <c r="K43" s="1351"/>
      <c r="L43" s="1351"/>
      <c r="M43" s="1351"/>
      <c r="N43" s="1351"/>
      <c r="O43" s="1351"/>
      <c r="P43" s="1351"/>
      <c r="Q43" s="1351"/>
      <c r="R43" s="1351"/>
      <c r="S43" s="1351"/>
      <c r="T43" s="1352"/>
      <c r="U43" s="918"/>
    </row>
    <row r="44" spans="2:25" s="820" customFormat="1" x14ac:dyDescent="0.25">
      <c r="B44" s="1351"/>
      <c r="C44" s="1351"/>
      <c r="D44" s="1351"/>
      <c r="E44" s="1351"/>
      <c r="F44" s="1351"/>
      <c r="G44" s="1351"/>
      <c r="H44" s="1351"/>
      <c r="I44" s="1351"/>
      <c r="J44" s="1351"/>
      <c r="K44" s="1351"/>
      <c r="L44" s="1351"/>
      <c r="M44" s="1351"/>
      <c r="N44" s="1351"/>
      <c r="O44" s="1351"/>
      <c r="P44" s="1351"/>
      <c r="Q44" s="1351"/>
      <c r="R44" s="1351"/>
      <c r="S44" s="1351"/>
      <c r="T44" s="1352"/>
      <c r="U44" s="918"/>
    </row>
    <row r="45" spans="2:25" s="820" customFormat="1" x14ac:dyDescent="0.25">
      <c r="B45" s="1351"/>
      <c r="C45" s="1351"/>
      <c r="D45" s="1351"/>
      <c r="E45" s="1351"/>
      <c r="F45" s="1351"/>
      <c r="G45" s="1351"/>
      <c r="H45" s="1351"/>
      <c r="I45" s="1351"/>
      <c r="J45" s="1351"/>
      <c r="K45" s="1351"/>
      <c r="L45" s="1351"/>
      <c r="M45" s="1351"/>
      <c r="N45" s="1351"/>
      <c r="O45" s="1351"/>
      <c r="P45" s="1351"/>
      <c r="Q45" s="1351"/>
      <c r="R45" s="1351"/>
      <c r="S45" s="1351"/>
      <c r="T45" s="1352"/>
      <c r="U45" s="918"/>
    </row>
    <row r="46" spans="2:25" s="820" customFormat="1" x14ac:dyDescent="0.25">
      <c r="B46" s="1351"/>
      <c r="C46" s="1351"/>
      <c r="D46" s="1351"/>
      <c r="E46" s="1351"/>
      <c r="F46" s="1351"/>
      <c r="G46" s="1351"/>
      <c r="H46" s="1351"/>
      <c r="I46" s="1351"/>
      <c r="J46" s="1351"/>
      <c r="K46" s="1351"/>
      <c r="L46" s="1351"/>
      <c r="M46" s="1351"/>
      <c r="N46" s="1351"/>
      <c r="O46" s="1351"/>
      <c r="P46" s="1351"/>
      <c r="Q46" s="1351"/>
      <c r="R46" s="1351"/>
      <c r="S46" s="1351"/>
      <c r="T46" s="1352"/>
      <c r="U46" s="918"/>
    </row>
    <row r="47" spans="2:25" s="820" customFormat="1" x14ac:dyDescent="0.25">
      <c r="B47" s="1351"/>
      <c r="C47" s="1351"/>
      <c r="D47" s="1351"/>
      <c r="E47" s="1351"/>
      <c r="F47" s="1351"/>
      <c r="G47" s="1351"/>
      <c r="H47" s="1351"/>
      <c r="I47" s="1351"/>
      <c r="J47" s="1351"/>
      <c r="K47" s="1351"/>
      <c r="L47" s="1351"/>
      <c r="M47" s="1351"/>
      <c r="N47" s="1351"/>
      <c r="O47" s="1351"/>
      <c r="P47" s="1351"/>
      <c r="Q47" s="1351"/>
      <c r="R47" s="1351"/>
      <c r="S47" s="1351"/>
      <c r="T47" s="1352"/>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499" t="s">
        <v>416</v>
      </c>
      <c r="C3" s="1499"/>
      <c r="D3" s="1499"/>
      <c r="E3" s="1499"/>
      <c r="F3" s="1499"/>
      <c r="G3" s="1499"/>
      <c r="H3" s="1499"/>
      <c r="I3" s="1499"/>
      <c r="J3" s="1499"/>
      <c r="K3" s="1499"/>
      <c r="L3" s="1499"/>
      <c r="M3" s="1499"/>
      <c r="N3" s="1499"/>
      <c r="O3" s="1499"/>
      <c r="P3" s="1499"/>
      <c r="Q3" s="1499"/>
      <c r="R3" s="1499"/>
      <c r="S3" s="1499"/>
      <c r="T3" s="1499"/>
      <c r="U3" s="1499"/>
      <c r="V3" s="1499"/>
      <c r="W3" s="1499"/>
      <c r="X3" s="1499"/>
      <c r="Y3" s="7"/>
    </row>
    <row r="4" spans="2:25" s="4" customFormat="1" ht="14.25" customHeight="1" x14ac:dyDescent="0.25">
      <c r="B4" s="1420" t="str">
        <f>porsaad!$B$6</f>
        <v>Situación a 30 de noviembre de 2024</v>
      </c>
      <c r="C4" s="1420"/>
      <c r="D4" s="1420"/>
      <c r="E4" s="1420"/>
      <c r="F4" s="1420"/>
      <c r="G4" s="1420"/>
      <c r="H4" s="1420"/>
      <c r="I4" s="1420"/>
      <c r="J4" s="1420"/>
      <c r="K4" s="1420"/>
      <c r="L4" s="1420"/>
      <c r="M4" s="1420"/>
      <c r="N4" s="1420"/>
      <c r="O4" s="1420"/>
      <c r="P4" s="1420"/>
      <c r="Q4" s="1420"/>
      <c r="R4" s="1420"/>
      <c r="S4" s="1420"/>
      <c r="T4" s="1420"/>
      <c r="U4" s="1420"/>
      <c r="V4" s="1420"/>
      <c r="W4" s="1420"/>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02" t="s">
        <v>52</v>
      </c>
      <c r="G6" s="1502"/>
      <c r="H6" s="1502"/>
      <c r="I6" s="1502"/>
      <c r="J6" s="1502"/>
      <c r="K6" s="1502"/>
      <c r="L6" s="1502"/>
      <c r="M6" s="1502"/>
      <c r="N6" s="1502"/>
      <c r="O6" s="1502"/>
      <c r="P6" s="1502"/>
      <c r="Q6" s="1502"/>
      <c r="R6" s="1502"/>
      <c r="S6" s="1502"/>
      <c r="T6" s="1502"/>
      <c r="U6" s="1502"/>
      <c r="V6" s="1502"/>
      <c r="W6" s="1502"/>
      <c r="X6" s="154"/>
      <c r="Y6" s="154"/>
    </row>
    <row r="7" spans="2:25" s="133" customFormat="1" ht="64.5" customHeight="1" x14ac:dyDescent="0.25">
      <c r="B7" s="1503" t="s">
        <v>12</v>
      </c>
      <c r="C7" s="155"/>
      <c r="D7" s="156" t="s">
        <v>53</v>
      </c>
      <c r="E7" s="155"/>
      <c r="F7" s="1504" t="s">
        <v>168</v>
      </c>
      <c r="G7" s="1504"/>
      <c r="H7" s="1504" t="s">
        <v>59</v>
      </c>
      <c r="I7" s="1504"/>
      <c r="J7" s="1504" t="s">
        <v>60</v>
      </c>
      <c r="K7" s="1504"/>
      <c r="L7" s="1504" t="s">
        <v>152</v>
      </c>
      <c r="M7" s="1504"/>
      <c r="N7" s="1504" t="s">
        <v>0</v>
      </c>
      <c r="O7" s="1504"/>
      <c r="P7" s="156"/>
      <c r="Q7" s="156" t="s">
        <v>62</v>
      </c>
    </row>
    <row r="8" spans="2:25" s="155" customFormat="1" ht="20.25" customHeight="1" x14ac:dyDescent="0.25">
      <c r="B8" s="1503"/>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85751</v>
      </c>
      <c r="F10" s="164">
        <f>'41cbenpreGI'!F10+'41cbenpreGI'!H10+'41cbenpreGI'!J10+'41cbenpreGI'!L10+'41cbenpreGI'!N10</f>
        <v>114281</v>
      </c>
      <c r="G10" s="165">
        <f t="shared" ref="G10:G27" si="0">F10*100/$N10</f>
        <v>85.230264384532205</v>
      </c>
      <c r="H10" s="164">
        <f>'41cbenpreGI'!P10</f>
        <v>120</v>
      </c>
      <c r="I10" s="165">
        <f t="shared" ref="I10:I27" si="1">H10*100/$N10</f>
        <v>8.9495469291867094E-2</v>
      </c>
      <c r="J10" s="164">
        <f>'41cbenpreGI'!R10</f>
        <v>19684</v>
      </c>
      <c r="K10" s="165">
        <f t="shared" ref="K10:K27" si="2">J10*100/$N10</f>
        <v>14.680240146175933</v>
      </c>
      <c r="L10" s="164">
        <f>'41cbenpreGI'!T10</f>
        <v>0</v>
      </c>
      <c r="M10" s="165">
        <f t="shared" ref="M10:M27" si="3">L10*100/$N10</f>
        <v>0</v>
      </c>
      <c r="N10" s="164">
        <f>F10+H10+J10+L10</f>
        <v>134085</v>
      </c>
      <c r="O10" s="165">
        <f>G10+I10+K10+M10</f>
        <v>100</v>
      </c>
      <c r="P10" s="166"/>
      <c r="Q10" s="166">
        <f t="shared" ref="Q10:Q27" si="4">N10/D10</f>
        <v>1.5636552343412904</v>
      </c>
    </row>
    <row r="11" spans="2:25" s="162" customFormat="1" ht="18" customHeight="1" x14ac:dyDescent="0.25">
      <c r="B11" s="146" t="s">
        <v>7</v>
      </c>
      <c r="C11" s="159"/>
      <c r="D11" s="163">
        <f>'41cbenpreGI'!D11</f>
        <v>15637</v>
      </c>
      <c r="F11" s="164">
        <f>'41cbenpreGI'!F11+'41cbenpreGI'!H11+'41cbenpreGI'!J11+'41cbenpreGI'!L11+'41cbenpreGI'!N11</f>
        <v>10203</v>
      </c>
      <c r="G11" s="165">
        <f t="shared" si="0"/>
        <v>47.513271863649067</v>
      </c>
      <c r="H11" s="164">
        <f>'41cbenpreGI'!P11</f>
        <v>1725</v>
      </c>
      <c r="I11" s="165">
        <f t="shared" si="1"/>
        <v>8.0329701033808334</v>
      </c>
      <c r="J11" s="164">
        <f>'41cbenpreGI'!R11</f>
        <v>9546</v>
      </c>
      <c r="K11" s="165">
        <f t="shared" si="2"/>
        <v>44.4537580329701</v>
      </c>
      <c r="L11" s="164">
        <f>'41cbenpreGI'!T11</f>
        <v>0</v>
      </c>
      <c r="M11" s="165">
        <f t="shared" si="3"/>
        <v>0</v>
      </c>
      <c r="N11" s="164">
        <f t="shared" ref="N11:O27" si="5">F11+H11+J11+L11</f>
        <v>21474</v>
      </c>
      <c r="O11" s="165">
        <f t="shared" si="5"/>
        <v>100</v>
      </c>
      <c r="P11" s="166"/>
      <c r="Q11" s="166">
        <f t="shared" si="4"/>
        <v>1.3732813199462812</v>
      </c>
    </row>
    <row r="12" spans="2:25" s="162" customFormat="1" ht="22.5" customHeight="1" x14ac:dyDescent="0.25">
      <c r="B12" s="146" t="s">
        <v>37</v>
      </c>
      <c r="C12" s="159"/>
      <c r="D12" s="163">
        <f>'41cbenpreGI'!D12</f>
        <v>14012</v>
      </c>
      <c r="F12" s="164">
        <f>'41cbenpreGI'!F12+'41cbenpreGI'!H12+'41cbenpreGI'!J12+'41cbenpreGI'!L12+'41cbenpreGI'!N12</f>
        <v>11906</v>
      </c>
      <c r="G12" s="165">
        <f t="shared" si="0"/>
        <v>64.16945133124932</v>
      </c>
      <c r="H12" s="164">
        <f>'41cbenpreGI'!P12</f>
        <v>1512</v>
      </c>
      <c r="I12" s="165">
        <f t="shared" si="1"/>
        <v>8.1491861593187451</v>
      </c>
      <c r="J12" s="164">
        <f>'41cbenpreGI'!R12</f>
        <v>5128</v>
      </c>
      <c r="K12" s="165">
        <f t="shared" si="2"/>
        <v>27.638245122345587</v>
      </c>
      <c r="L12" s="164">
        <f>'41cbenpreGI'!T12</f>
        <v>8</v>
      </c>
      <c r="M12" s="165">
        <f t="shared" si="3"/>
        <v>4.3117387086342565E-2</v>
      </c>
      <c r="N12" s="164">
        <f t="shared" si="5"/>
        <v>18554</v>
      </c>
      <c r="O12" s="165">
        <f t="shared" si="5"/>
        <v>100</v>
      </c>
      <c r="P12" s="166"/>
      <c r="Q12" s="166">
        <f t="shared" si="4"/>
        <v>1.3241507279474736</v>
      </c>
    </row>
    <row r="13" spans="2:25" s="162" customFormat="1" ht="18" customHeight="1" x14ac:dyDescent="0.25">
      <c r="B13" s="146" t="s">
        <v>38</v>
      </c>
      <c r="C13" s="159"/>
      <c r="D13" s="163">
        <f>'41cbenpreGI'!D13</f>
        <v>13351</v>
      </c>
      <c r="F13" s="164">
        <f>'41cbenpreGI'!F13+'41cbenpreGI'!H13+'41cbenpreGI'!J13+'41cbenpreGI'!L13+'41cbenpreGI'!N13</f>
        <v>12616</v>
      </c>
      <c r="G13" s="165">
        <f t="shared" si="0"/>
        <v>52.253147779986747</v>
      </c>
      <c r="H13" s="164">
        <f>'41cbenpreGI'!P13</f>
        <v>46</v>
      </c>
      <c r="I13" s="165">
        <f t="shared" si="1"/>
        <v>0.19052352551358515</v>
      </c>
      <c r="J13" s="164">
        <f>'41cbenpreGI'!R13</f>
        <v>11482</v>
      </c>
      <c r="K13" s="165">
        <f t="shared" si="2"/>
        <v>47.556328694499669</v>
      </c>
      <c r="L13" s="164">
        <f>'41cbenpreGI'!T13</f>
        <v>0</v>
      </c>
      <c r="M13" s="165">
        <f t="shared" si="3"/>
        <v>0</v>
      </c>
      <c r="N13" s="164">
        <f t="shared" si="5"/>
        <v>24144</v>
      </c>
      <c r="O13" s="165">
        <f t="shared" si="5"/>
        <v>100</v>
      </c>
      <c r="P13" s="166"/>
      <c r="Q13" s="166">
        <f t="shared" si="4"/>
        <v>1.8084038648790353</v>
      </c>
    </row>
    <row r="14" spans="2:25" s="162" customFormat="1" ht="18" customHeight="1" x14ac:dyDescent="0.25">
      <c r="B14" s="146" t="s">
        <v>6</v>
      </c>
      <c r="C14" s="159"/>
      <c r="D14" s="163">
        <f>'41cbenpreGI'!D14</f>
        <v>13621</v>
      </c>
      <c r="F14" s="164">
        <f>'41cbenpreGI'!F14+'41cbenpreGI'!H14+'41cbenpreGI'!J14+'41cbenpreGI'!L14+'41cbenpreGI'!N14</f>
        <v>6874</v>
      </c>
      <c r="G14" s="165">
        <f t="shared" si="0"/>
        <v>37.448245805186318</v>
      </c>
      <c r="H14" s="164">
        <f>'41cbenpreGI'!P14</f>
        <v>5812</v>
      </c>
      <c r="I14" s="165">
        <f t="shared" si="1"/>
        <v>31.662671606014381</v>
      </c>
      <c r="J14" s="164">
        <f>'41cbenpreGI'!R14</f>
        <v>5670</v>
      </c>
      <c r="K14" s="165">
        <f t="shared" si="2"/>
        <v>30.889082588799301</v>
      </c>
      <c r="L14" s="164">
        <f>'41cbenpreGI'!T14</f>
        <v>0</v>
      </c>
      <c r="M14" s="165">
        <f t="shared" si="3"/>
        <v>0</v>
      </c>
      <c r="N14" s="164">
        <f t="shared" si="5"/>
        <v>18356</v>
      </c>
      <c r="O14" s="165">
        <f t="shared" si="5"/>
        <v>100</v>
      </c>
      <c r="P14" s="166"/>
      <c r="Q14" s="166">
        <f t="shared" si="4"/>
        <v>1.3476249908229938</v>
      </c>
    </row>
    <row r="15" spans="2:25" s="162" customFormat="1" ht="18" customHeight="1" x14ac:dyDescent="0.25">
      <c r="B15" s="146" t="s">
        <v>5</v>
      </c>
      <c r="C15" s="159"/>
      <c r="D15" s="163">
        <f>'41cbenpreGI'!D15</f>
        <v>5103</v>
      </c>
      <c r="F15" s="164">
        <f>'41cbenpreGI'!F15+'41cbenpreGI'!H15+'41cbenpreGI'!J15+'41cbenpreGI'!L15+'41cbenpreGI'!N15</f>
        <v>3716</v>
      </c>
      <c r="G15" s="165">
        <f t="shared" si="0"/>
        <v>51.432525951557096</v>
      </c>
      <c r="H15" s="164">
        <f>'41cbenpreGI'!P15</f>
        <v>1</v>
      </c>
      <c r="I15" s="165">
        <f t="shared" si="1"/>
        <v>1.384083044982699E-2</v>
      </c>
      <c r="J15" s="164">
        <f>'41cbenpreGI'!R15</f>
        <v>3508</v>
      </c>
      <c r="K15" s="165">
        <f t="shared" si="2"/>
        <v>48.553633217993081</v>
      </c>
      <c r="L15" s="164">
        <f>'41cbenpreGI'!T15</f>
        <v>0</v>
      </c>
      <c r="M15" s="165">
        <f t="shared" si="3"/>
        <v>0</v>
      </c>
      <c r="N15" s="164">
        <f t="shared" si="5"/>
        <v>7225</v>
      </c>
      <c r="O15" s="165">
        <f t="shared" si="5"/>
        <v>100</v>
      </c>
      <c r="P15" s="166"/>
      <c r="Q15" s="166">
        <f t="shared" si="4"/>
        <v>1.4158338232412306</v>
      </c>
    </row>
    <row r="16" spans="2:25" s="162" customFormat="1" ht="18" customHeight="1" x14ac:dyDescent="0.25">
      <c r="B16" s="146" t="s">
        <v>4</v>
      </c>
      <c r="C16" s="159"/>
      <c r="D16" s="163">
        <f>'41cbenpreGI'!D16</f>
        <v>49321</v>
      </c>
      <c r="F16" s="164">
        <f>'41cbenpreGI'!F16+'41cbenpreGI'!H16+'41cbenpreGI'!J16+'41cbenpreGI'!L16+'41cbenpreGI'!N16</f>
        <v>33468</v>
      </c>
      <c r="G16" s="165">
        <f t="shared" si="0"/>
        <v>48.998594518622632</v>
      </c>
      <c r="H16" s="164">
        <f>'41cbenpreGI'!P16</f>
        <v>20154</v>
      </c>
      <c r="I16" s="165">
        <f t="shared" si="1"/>
        <v>29.506324666198172</v>
      </c>
      <c r="J16" s="164">
        <f>'41cbenpreGI'!R16</f>
        <v>13533</v>
      </c>
      <c r="K16" s="165">
        <f t="shared" si="2"/>
        <v>19.812895291637385</v>
      </c>
      <c r="L16" s="164">
        <f>'41cbenpreGI'!T16</f>
        <v>1149</v>
      </c>
      <c r="M16" s="165">
        <f t="shared" si="3"/>
        <v>1.6821855235418131</v>
      </c>
      <c r="N16" s="164">
        <f t="shared" si="5"/>
        <v>68304</v>
      </c>
      <c r="O16" s="165">
        <f t="shared" si="5"/>
        <v>100.00000000000001</v>
      </c>
      <c r="P16" s="166"/>
      <c r="Q16" s="166">
        <f t="shared" si="4"/>
        <v>1.3848867622310983</v>
      </c>
    </row>
    <row r="17" spans="2:25" s="162" customFormat="1" ht="18" customHeight="1" x14ac:dyDescent="0.25">
      <c r="B17" s="146" t="s">
        <v>40</v>
      </c>
      <c r="C17" s="159"/>
      <c r="D17" s="163">
        <f>'41cbenpreGI'!D17</f>
        <v>28294</v>
      </c>
      <c r="F17" s="164">
        <f>'41cbenpreGI'!F17+'41cbenpreGI'!H17+'41cbenpreGI'!J17+'41cbenpreGI'!L17+'41cbenpreGI'!N17</f>
        <v>31631</v>
      </c>
      <c r="G17" s="165">
        <f t="shared" si="0"/>
        <v>82.86657410075712</v>
      </c>
      <c r="H17" s="164">
        <f>'41cbenpreGI'!P17</f>
        <v>3245</v>
      </c>
      <c r="I17" s="165">
        <f t="shared" si="1"/>
        <v>8.5012182023001763</v>
      </c>
      <c r="J17" s="164">
        <f>'41cbenpreGI'!R17</f>
        <v>3293</v>
      </c>
      <c r="K17" s="165">
        <f t="shared" si="2"/>
        <v>8.6269681171570038</v>
      </c>
      <c r="L17" s="164">
        <f>'41cbenpreGI'!T17</f>
        <v>2</v>
      </c>
      <c r="M17" s="165">
        <f t="shared" si="3"/>
        <v>5.2395797857011867E-3</v>
      </c>
      <c r="N17" s="164">
        <f t="shared" si="5"/>
        <v>38171</v>
      </c>
      <c r="O17" s="165">
        <f t="shared" si="5"/>
        <v>100</v>
      </c>
      <c r="P17" s="166"/>
      <c r="Q17" s="166">
        <f t="shared" si="4"/>
        <v>1.3490846115784265</v>
      </c>
    </row>
    <row r="18" spans="2:25" s="162" customFormat="1" ht="18" customHeight="1" x14ac:dyDescent="0.25">
      <c r="B18" s="146" t="s">
        <v>41</v>
      </c>
      <c r="C18" s="159"/>
      <c r="D18" s="163">
        <f>'41cbenpreGI'!D18</f>
        <v>90982</v>
      </c>
      <c r="F18" s="164">
        <f>'41cbenpreGI'!F18+'41cbenpreGI'!H18+'41cbenpreGI'!J18+'41cbenpreGI'!L18+'41cbenpreGI'!N18</f>
        <v>40020</v>
      </c>
      <c r="G18" s="165">
        <f t="shared" si="0"/>
        <v>36.371237458193981</v>
      </c>
      <c r="H18" s="164">
        <f>'41cbenpreGI'!P18</f>
        <v>5743</v>
      </c>
      <c r="I18" s="165">
        <f t="shared" si="1"/>
        <v>5.2193907226988516</v>
      </c>
      <c r="J18" s="164">
        <f>'41cbenpreGI'!R18</f>
        <v>64262</v>
      </c>
      <c r="K18" s="165">
        <f t="shared" si="2"/>
        <v>58.403010033444815</v>
      </c>
      <c r="L18" s="164">
        <f>'41cbenpreGI'!T18</f>
        <v>7</v>
      </c>
      <c r="M18" s="165">
        <f t="shared" si="3"/>
        <v>6.3617856623527699E-3</v>
      </c>
      <c r="N18" s="164">
        <f t="shared" si="5"/>
        <v>110032</v>
      </c>
      <c r="O18" s="165">
        <f t="shared" si="5"/>
        <v>100</v>
      </c>
      <c r="P18" s="166"/>
      <c r="Q18" s="166">
        <f t="shared" si="4"/>
        <v>1.2093820755753886</v>
      </c>
    </row>
    <row r="19" spans="2:25" s="162" customFormat="1" ht="18" customHeight="1" x14ac:dyDescent="0.25">
      <c r="B19" s="146" t="s">
        <v>3</v>
      </c>
      <c r="C19" s="159"/>
      <c r="D19" s="163">
        <f>'41cbenpreGI'!D19</f>
        <v>55658</v>
      </c>
      <c r="F19" s="164">
        <f>'41cbenpreGI'!F19+'41cbenpreGI'!H19+'41cbenpreGI'!J19+'41cbenpreGI'!L19+'41cbenpreGI'!N19</f>
        <v>39832</v>
      </c>
      <c r="G19" s="165">
        <f t="shared" si="0"/>
        <v>46.38261699873074</v>
      </c>
      <c r="H19" s="164">
        <f>'41cbenpreGI'!P19</f>
        <v>7769</v>
      </c>
      <c r="I19" s="165">
        <f>H19*100/$N19</f>
        <v>9.0466597575602314</v>
      </c>
      <c r="J19" s="164">
        <f>'41cbenpreGI'!R19</f>
        <v>38143</v>
      </c>
      <c r="K19" s="165">
        <f>J19*100/$N19</f>
        <v>44.415850576988021</v>
      </c>
      <c r="L19" s="164">
        <f>'41cbenpreGI'!T19</f>
        <v>133</v>
      </c>
      <c r="M19" s="165">
        <f t="shared" si="3"/>
        <v>0.15487266672100794</v>
      </c>
      <c r="N19" s="164">
        <f t="shared" si="5"/>
        <v>85877</v>
      </c>
      <c r="O19" s="165">
        <f t="shared" si="5"/>
        <v>100</v>
      </c>
      <c r="P19" s="166"/>
      <c r="Q19" s="166">
        <f t="shared" si="4"/>
        <v>1.5429408171332064</v>
      </c>
    </row>
    <row r="20" spans="2:25" s="162" customFormat="1" ht="18" customHeight="1" x14ac:dyDescent="0.25">
      <c r="B20" s="146" t="s">
        <v>2</v>
      </c>
      <c r="C20" s="159"/>
      <c r="D20" s="163">
        <f>'41cbenpreGI'!D20</f>
        <v>12137</v>
      </c>
      <c r="F20" s="164">
        <f>'41cbenpreGI'!F20+'41cbenpreGI'!H20+'41cbenpreGI'!J20+'41cbenpreGI'!L20+'41cbenpreGI'!N20</f>
        <v>5830</v>
      </c>
      <c r="G20" s="165">
        <f t="shared" si="0"/>
        <v>37.705342129090674</v>
      </c>
      <c r="H20" s="164">
        <f>'41cbenpreGI'!P20</f>
        <v>7377</v>
      </c>
      <c r="I20" s="165">
        <f>H20*100/$N20</f>
        <v>47.710516103996895</v>
      </c>
      <c r="J20" s="164">
        <f>'41cbenpreGI'!R20</f>
        <v>2255</v>
      </c>
      <c r="K20" s="165">
        <f>J20*100/$N20</f>
        <v>14.584141766912431</v>
      </c>
      <c r="L20" s="164">
        <f>'41cbenpreGI'!T20</f>
        <v>0</v>
      </c>
      <c r="M20" s="165">
        <f t="shared" si="3"/>
        <v>0</v>
      </c>
      <c r="N20" s="164">
        <f t="shared" si="5"/>
        <v>15462</v>
      </c>
      <c r="O20" s="165">
        <f t="shared" si="5"/>
        <v>100</v>
      </c>
      <c r="P20" s="166"/>
      <c r="Q20" s="166">
        <f t="shared" si="4"/>
        <v>1.2739556727362611</v>
      </c>
    </row>
    <row r="21" spans="2:25" s="162" customFormat="1" ht="18" customHeight="1" x14ac:dyDescent="0.25">
      <c r="B21" s="146" t="s">
        <v>35</v>
      </c>
      <c r="C21" s="159"/>
      <c r="D21" s="163">
        <f>'41cbenpreGI'!D21</f>
        <v>24492</v>
      </c>
      <c r="F21" s="164">
        <f>'41cbenpreGI'!F21+'41cbenpreGI'!H21+'41cbenpreGI'!J21+'41cbenpreGI'!L21+'41cbenpreGI'!N21</f>
        <v>21473</v>
      </c>
      <c r="G21" s="165">
        <f t="shared" si="0"/>
        <v>62.50873311597578</v>
      </c>
      <c r="H21" s="164">
        <f>'41cbenpreGI'!P21</f>
        <v>5063</v>
      </c>
      <c r="I21" s="165">
        <f>H21*100/$N21</f>
        <v>14.738588728458314</v>
      </c>
      <c r="J21" s="164">
        <f>'41cbenpreGI'!R21</f>
        <v>7813</v>
      </c>
      <c r="K21" s="165">
        <f>J21*100/$N21</f>
        <v>22.743945039590127</v>
      </c>
      <c r="L21" s="164">
        <f>'41cbenpreGI'!T21</f>
        <v>3</v>
      </c>
      <c r="M21" s="165">
        <f t="shared" si="3"/>
        <v>8.7331159757801577E-3</v>
      </c>
      <c r="N21" s="164">
        <f t="shared" si="5"/>
        <v>34352</v>
      </c>
      <c r="O21" s="165">
        <f t="shared" si="5"/>
        <v>100.00000000000001</v>
      </c>
      <c r="P21" s="166"/>
      <c r="Q21" s="166">
        <f t="shared" si="4"/>
        <v>1.4025804344275681</v>
      </c>
    </row>
    <row r="22" spans="2:25" s="162" customFormat="1" ht="21" customHeight="1" x14ac:dyDescent="0.25">
      <c r="B22" s="146" t="s">
        <v>42</v>
      </c>
      <c r="C22" s="159"/>
      <c r="D22" s="163">
        <f>'41cbenpreGI'!D22</f>
        <v>55083</v>
      </c>
      <c r="F22" s="164">
        <f>'41cbenpreGI'!F22+'41cbenpreGI'!H22+'41cbenpreGI'!J22+'41cbenpreGI'!L22+'41cbenpreGI'!N22</f>
        <v>55878</v>
      </c>
      <c r="G22" s="165">
        <f t="shared" si="0"/>
        <v>74.144153707340379</v>
      </c>
      <c r="H22" s="164">
        <f>'41cbenpreGI'!P22</f>
        <v>4969</v>
      </c>
      <c r="I22" s="165">
        <f>H22*100/$N22</f>
        <v>6.5933336871715937</v>
      </c>
      <c r="J22" s="164">
        <f>'41cbenpreGI'!R22</f>
        <v>14516</v>
      </c>
      <c r="K22" s="165">
        <f>J22*100/$N22</f>
        <v>19.261185712011041</v>
      </c>
      <c r="L22" s="164">
        <f>'41cbenpreGI'!T22</f>
        <v>1</v>
      </c>
      <c r="M22" s="165">
        <f t="shared" si="3"/>
        <v>1.3268934769916671E-3</v>
      </c>
      <c r="N22" s="164">
        <f t="shared" si="5"/>
        <v>75364</v>
      </c>
      <c r="O22" s="165">
        <f t="shared" si="5"/>
        <v>100</v>
      </c>
      <c r="P22" s="166"/>
      <c r="Q22" s="166">
        <f t="shared" si="4"/>
        <v>1.3681898226313018</v>
      </c>
    </row>
    <row r="23" spans="2:25" s="162" customFormat="1" ht="18" customHeight="1" x14ac:dyDescent="0.25">
      <c r="B23" s="146" t="s">
        <v>43</v>
      </c>
      <c r="C23" s="159"/>
      <c r="D23" s="163">
        <f>'41cbenpreGI'!D23</f>
        <v>13470</v>
      </c>
      <c r="F23" s="164">
        <f>'41cbenpreGI'!F23+'41cbenpreGI'!H23+'41cbenpreGI'!J23+'41cbenpreGI'!L23+'41cbenpreGI'!N23</f>
        <v>9288</v>
      </c>
      <c r="G23" s="165">
        <f t="shared" si="0"/>
        <v>51.089108910891092</v>
      </c>
      <c r="H23" s="164">
        <f>'41cbenpreGI'!P23</f>
        <v>183</v>
      </c>
      <c r="I23" s="165">
        <f>H23*100/$N23</f>
        <v>1.0066006600660067</v>
      </c>
      <c r="J23" s="164">
        <f>'41cbenpreGI'!R23</f>
        <v>8708</v>
      </c>
      <c r="K23" s="165">
        <f>J23*100/$N23</f>
        <v>47.898789878987898</v>
      </c>
      <c r="L23" s="164">
        <f>'41cbenpreGI'!T23</f>
        <v>1</v>
      </c>
      <c r="M23" s="165">
        <f t="shared" si="3"/>
        <v>5.5005500550055009E-3</v>
      </c>
      <c r="N23" s="164">
        <f t="shared" si="5"/>
        <v>18180</v>
      </c>
      <c r="O23" s="165">
        <f t="shared" si="5"/>
        <v>100</v>
      </c>
      <c r="P23" s="166"/>
      <c r="Q23" s="166">
        <f t="shared" si="4"/>
        <v>1.3496659242761693</v>
      </c>
    </row>
    <row r="24" spans="2:25" s="162" customFormat="1" ht="22.5" customHeight="1" x14ac:dyDescent="0.25">
      <c r="B24" s="146" t="s">
        <v>44</v>
      </c>
      <c r="C24" s="159"/>
      <c r="D24" s="163">
        <f>'41cbenpreGI'!D24</f>
        <v>6644</v>
      </c>
      <c r="F24" s="164">
        <f>'41cbenpreGI'!F24+'41cbenpreGI'!H24+'41cbenpreGI'!J24+'41cbenpreGI'!L24+'41cbenpreGI'!N24</f>
        <v>4270</v>
      </c>
      <c r="G24" s="167">
        <f t="shared" si="0"/>
        <v>41.788999804266979</v>
      </c>
      <c r="H24" s="164">
        <f>'41cbenpreGI'!P24</f>
        <v>749</v>
      </c>
      <c r="I24" s="165">
        <f t="shared" si="1"/>
        <v>7.3302016050107657</v>
      </c>
      <c r="J24" s="164">
        <f>'41cbenpreGI'!R24</f>
        <v>5185</v>
      </c>
      <c r="K24" s="165">
        <f t="shared" si="2"/>
        <v>50.743785476609901</v>
      </c>
      <c r="L24" s="164">
        <f>'41cbenpreGI'!T24</f>
        <v>14</v>
      </c>
      <c r="M24" s="165">
        <f t="shared" si="3"/>
        <v>0.13701311411235076</v>
      </c>
      <c r="N24" s="163">
        <f t="shared" si="5"/>
        <v>10218</v>
      </c>
      <c r="O24" s="165">
        <f t="shared" si="5"/>
        <v>99.999999999999986</v>
      </c>
      <c r="P24" s="166"/>
      <c r="Q24" s="166">
        <f t="shared" si="4"/>
        <v>1.5379289584587599</v>
      </c>
    </row>
    <row r="25" spans="2:25" s="162" customFormat="1" ht="18" customHeight="1" x14ac:dyDescent="0.25">
      <c r="B25" s="146" t="s">
        <v>45</v>
      </c>
      <c r="C25" s="159"/>
      <c r="D25" s="163">
        <f>'41cbenpreGI'!D25</f>
        <v>29565</v>
      </c>
      <c r="F25" s="164">
        <f>'41cbenpreGI'!F25+'41cbenpreGI'!H25+'41cbenpreGI'!J25+'41cbenpreGI'!L25+'41cbenpreGI'!N25</f>
        <v>21295</v>
      </c>
      <c r="G25" s="167">
        <f t="shared" si="0"/>
        <v>51.202212070209185</v>
      </c>
      <c r="H25" s="164">
        <f>'41cbenpreGI'!P25</f>
        <v>30</v>
      </c>
      <c r="I25" s="165">
        <f t="shared" si="1"/>
        <v>7.2132724212551097E-2</v>
      </c>
      <c r="J25" s="164">
        <f>'41cbenpreGI'!R25</f>
        <v>17683</v>
      </c>
      <c r="K25" s="165">
        <f t="shared" si="2"/>
        <v>42.517432075018036</v>
      </c>
      <c r="L25" s="164">
        <f>'41cbenpreGI'!T25</f>
        <v>2582</v>
      </c>
      <c r="M25" s="165">
        <f t="shared" si="3"/>
        <v>6.2082231305602305</v>
      </c>
      <c r="N25" s="163">
        <f t="shared" si="5"/>
        <v>41590</v>
      </c>
      <c r="O25" s="165">
        <f t="shared" si="5"/>
        <v>100</v>
      </c>
      <c r="P25" s="166"/>
      <c r="Q25" s="166">
        <f t="shared" si="4"/>
        <v>1.4067309318450871</v>
      </c>
    </row>
    <row r="26" spans="2:25" s="162" customFormat="1" ht="18" customHeight="1" x14ac:dyDescent="0.25">
      <c r="B26" s="146" t="s">
        <v>46</v>
      </c>
      <c r="C26" s="159"/>
      <c r="D26" s="163">
        <f>'41cbenpreGI'!D26</f>
        <v>2926</v>
      </c>
      <c r="F26" s="164">
        <f>'41cbenpreGI'!F26+'41cbenpreGI'!H26+'41cbenpreGI'!J26+'41cbenpreGI'!L26+'41cbenpreGI'!N26</f>
        <v>4135</v>
      </c>
      <c r="G26" s="167">
        <f t="shared" si="0"/>
        <v>99.279711884753908</v>
      </c>
      <c r="H26" s="164">
        <f>'41cbenpreGI'!P26</f>
        <v>26</v>
      </c>
      <c r="I26" s="165">
        <f t="shared" si="1"/>
        <v>0.62424969987995194</v>
      </c>
      <c r="J26" s="164">
        <f>'41cbenpreGI'!R26</f>
        <v>4</v>
      </c>
      <c r="K26" s="165">
        <f t="shared" si="2"/>
        <v>9.6038415366146462E-2</v>
      </c>
      <c r="L26" s="164">
        <f>'41cbenpreGI'!T26</f>
        <v>0</v>
      </c>
      <c r="M26" s="165">
        <f t="shared" si="3"/>
        <v>0</v>
      </c>
      <c r="N26" s="163">
        <f t="shared" si="5"/>
        <v>4165</v>
      </c>
      <c r="O26" s="165">
        <f t="shared" si="5"/>
        <v>100.00000000000001</v>
      </c>
      <c r="P26" s="166"/>
      <c r="Q26" s="166">
        <f t="shared" si="4"/>
        <v>1.4234449760765551</v>
      </c>
    </row>
    <row r="27" spans="2:25" s="162" customFormat="1" ht="18" customHeight="1" x14ac:dyDescent="0.25">
      <c r="B27" s="146" t="s">
        <v>1</v>
      </c>
      <c r="C27" s="159"/>
      <c r="D27" s="163">
        <f>'41cbenpreGI'!D27</f>
        <v>1133</v>
      </c>
      <c r="F27" s="164">
        <f>'41cbenpreGI'!F27+'41cbenpreGI'!H27+'41cbenpreGI'!J27+'41cbenpreGI'!L27+'41cbenpreGI'!N27</f>
        <v>1094</v>
      </c>
      <c r="G27" s="167">
        <f t="shared" si="0"/>
        <v>69.460317460317455</v>
      </c>
      <c r="H27" s="164">
        <f>'41cbenpreGI'!P27</f>
        <v>1</v>
      </c>
      <c r="I27" s="165">
        <f t="shared" si="1"/>
        <v>6.3492063492063489E-2</v>
      </c>
      <c r="J27" s="164">
        <f>'41cbenpreGI'!R27</f>
        <v>480</v>
      </c>
      <c r="K27" s="165">
        <f t="shared" si="2"/>
        <v>30.476190476190474</v>
      </c>
      <c r="L27" s="164">
        <f>'41cbenpreGI'!T27</f>
        <v>0</v>
      </c>
      <c r="M27" s="165">
        <f t="shared" si="3"/>
        <v>0</v>
      </c>
      <c r="N27" s="164">
        <f t="shared" si="5"/>
        <v>1575</v>
      </c>
      <c r="O27" s="165">
        <f t="shared" si="5"/>
        <v>100</v>
      </c>
      <c r="P27" s="166"/>
      <c r="Q27" s="166">
        <f t="shared" si="4"/>
        <v>1.3901147396293028</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517180</v>
      </c>
      <c r="E30" s="174"/>
      <c r="F30" s="147">
        <f>SUM(F10:F27)</f>
        <v>427810</v>
      </c>
      <c r="G30" s="175">
        <f>F30*100/$N30</f>
        <v>58.835583281072935</v>
      </c>
      <c r="H30" s="147">
        <f>SUM(H10:H27)</f>
        <v>64525</v>
      </c>
      <c r="I30" s="175">
        <f>H30*100/$N30</f>
        <v>8.873953416729929</v>
      </c>
      <c r="J30" s="147">
        <f>SUM(J10:J27)</f>
        <v>230893</v>
      </c>
      <c r="K30" s="175">
        <f>J30*100/$N30</f>
        <v>31.754106567206875</v>
      </c>
      <c r="L30" s="147">
        <f>SUM(L10:L28)</f>
        <v>3900</v>
      </c>
      <c r="M30" s="175">
        <f>L30*100/$N30</f>
        <v>0.53635673499026304</v>
      </c>
      <c r="N30" s="147">
        <f>F30+H30+J30+L30</f>
        <v>727128</v>
      </c>
      <c r="O30" s="175">
        <f>G30+I30+K30+M30</f>
        <v>100</v>
      </c>
      <c r="P30" s="176"/>
      <c r="Q30" s="176">
        <f>(N30/D30)</f>
        <v>1.4059476391198422</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horizontalDpi="300" verticalDpi="300"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393"/>
      <c r="C3" s="1393"/>
      <c r="D3" s="1393"/>
      <c r="E3" s="1393"/>
      <c r="F3" s="1393"/>
      <c r="G3" s="1393"/>
      <c r="H3" s="1393"/>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464" t="s">
        <v>421</v>
      </c>
      <c r="B4" s="1464"/>
      <c r="C4" s="1464"/>
      <c r="D4" s="1464"/>
      <c r="E4" s="1464"/>
      <c r="F4" s="1464"/>
      <c r="G4" s="1464"/>
      <c r="H4" s="1464"/>
      <c r="I4" s="1464"/>
      <c r="J4" s="1464"/>
      <c r="K4" s="1464"/>
      <c r="L4" s="1464"/>
      <c r="M4" s="1464"/>
      <c r="N4" s="1464"/>
      <c r="O4" s="1464"/>
      <c r="P4" s="1464"/>
      <c r="Q4" s="146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20" t="str">
        <f>porsaad!$B$6</f>
        <v>Situación a 30 de noviembre de 2024</v>
      </c>
      <c r="C5" s="1420"/>
      <c r="D5" s="1420"/>
      <c r="E5" s="1420"/>
      <c r="F5" s="1420"/>
      <c r="G5" s="1420"/>
      <c r="H5" s="1420"/>
      <c r="I5" s="1420"/>
      <c r="J5" s="1420"/>
      <c r="K5" s="1420"/>
      <c r="L5" s="1420"/>
      <c r="M5" s="1420"/>
      <c r="N5" s="1420"/>
      <c r="O5" s="1420"/>
      <c r="P5" s="1420"/>
      <c r="Q5" s="1420"/>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550" t="s">
        <v>12</v>
      </c>
      <c r="C8" s="1547" t="s">
        <v>476</v>
      </c>
      <c r="D8" s="1549"/>
      <c r="E8" s="437"/>
      <c r="F8" s="1509" t="s">
        <v>483</v>
      </c>
      <c r="G8" s="1546"/>
      <c r="H8" s="437"/>
      <c r="I8" s="1547" t="s">
        <v>251</v>
      </c>
      <c r="J8" s="1548"/>
      <c r="K8" s="1549"/>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551"/>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8584147</v>
      </c>
      <c r="D11" s="676">
        <v>17.851892595752791</v>
      </c>
      <c r="E11" s="756"/>
      <c r="F11" s="758">
        <v>1014321</v>
      </c>
      <c r="G11" s="759">
        <v>16.031753056369972</v>
      </c>
      <c r="H11" s="756"/>
      <c r="I11" s="760">
        <v>291702</v>
      </c>
      <c r="J11" s="761">
        <f>I11*100/C11</f>
        <v>3.3981477717005544</v>
      </c>
      <c r="K11" s="759">
        <f>I11*100/F11</f>
        <v>28.758351646076537</v>
      </c>
      <c r="L11" s="396"/>
      <c r="M11" s="396">
        <f>_xlfn.RANK.EQ(K11,K$11:K$31,0)</f>
        <v>2</v>
      </c>
      <c r="N11" s="396">
        <v>1</v>
      </c>
      <c r="O11" s="396">
        <f>MATCH(N11,M$11:M$31,0)</f>
        <v>7</v>
      </c>
      <c r="P11" s="568" t="str">
        <f t="shared" ref="P11:P29" si="0">INDEX(B$11:B$31,O11,1)</f>
        <v>Castilla y León</v>
      </c>
      <c r="Q11" s="762">
        <f>INDEX(K$11:K$31,O11,1)</f>
        <v>30.694985878636832</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1341289</v>
      </c>
      <c r="D12" s="684">
        <v>2.7893915572350596</v>
      </c>
      <c r="E12" s="756"/>
      <c r="F12" s="765">
        <v>186533</v>
      </c>
      <c r="G12" s="766">
        <v>2.9482293996317339</v>
      </c>
      <c r="H12" s="756"/>
      <c r="I12" s="767">
        <v>44856</v>
      </c>
      <c r="J12" s="448">
        <f t="shared" ref="J12:J28" si="1">I12*100/C12</f>
        <v>3.3442457218392159</v>
      </c>
      <c r="K12" s="766">
        <f t="shared" ref="K12:K28" si="2">I12*100/F12</f>
        <v>24.047219526839754</v>
      </c>
      <c r="L12" s="396"/>
      <c r="M12" s="396">
        <f t="shared" ref="M12:M31" si="3">_xlfn.RANK.EQ(K12,K$11:K$31,0)</f>
        <v>7</v>
      </c>
      <c r="N12" s="396">
        <v>2</v>
      </c>
      <c r="O12" s="396">
        <f t="shared" ref="O12:O29" si="4">MATCH(N12,M$11:M$31,0)</f>
        <v>1</v>
      </c>
      <c r="P12" s="568" t="str">
        <f t="shared" si="0"/>
        <v>Andalucía</v>
      </c>
      <c r="Q12" s="762">
        <f t="shared" ref="Q12:Q29" si="5">INDEX(K$11:K$31,O12,1)</f>
        <v>28.758351646076537</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1006060</v>
      </c>
      <c r="D13" s="684">
        <v>2.0922375938905815</v>
      </c>
      <c r="E13" s="756"/>
      <c r="F13" s="765">
        <v>183865</v>
      </c>
      <c r="G13" s="766">
        <v>2.9060605821130245</v>
      </c>
      <c r="H13" s="756"/>
      <c r="I13" s="767">
        <v>32810</v>
      </c>
      <c r="J13" s="448">
        <f t="shared" si="1"/>
        <v>3.2612369043595808</v>
      </c>
      <c r="K13" s="766">
        <f t="shared" si="2"/>
        <v>17.844614255024066</v>
      </c>
      <c r="L13" s="396"/>
      <c r="M13" s="396">
        <f t="shared" si="3"/>
        <v>17</v>
      </c>
      <c r="N13" s="396">
        <v>3</v>
      </c>
      <c r="O13" s="396">
        <f>MATCH(N13,M$11:M$31,0)</f>
        <v>8</v>
      </c>
      <c r="P13" s="568" t="str">
        <f t="shared" si="0"/>
        <v>Castilla - La Mancha</v>
      </c>
      <c r="Q13" s="762">
        <f t="shared" si="5"/>
        <v>27.218259426804885</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1209906</v>
      </c>
      <c r="D14" s="684">
        <v>2.516162871273858</v>
      </c>
      <c r="E14" s="756"/>
      <c r="F14" s="765">
        <v>122472</v>
      </c>
      <c r="G14" s="766">
        <v>1.9357194224705427</v>
      </c>
      <c r="H14" s="756"/>
      <c r="I14" s="767">
        <v>31849</v>
      </c>
      <c r="J14" s="448">
        <f t="shared" si="1"/>
        <v>2.6323532571951871</v>
      </c>
      <c r="K14" s="766">
        <f t="shared" si="2"/>
        <v>26.005127702658566</v>
      </c>
      <c r="L14" s="396"/>
      <c r="M14" s="396">
        <f t="shared" si="3"/>
        <v>4</v>
      </c>
      <c r="N14" s="396">
        <v>4</v>
      </c>
      <c r="O14" s="396">
        <f t="shared" si="4"/>
        <v>4</v>
      </c>
      <c r="P14" s="568" t="str">
        <f t="shared" si="0"/>
        <v>Balears, Illes</v>
      </c>
      <c r="Q14" s="762">
        <f t="shared" si="5"/>
        <v>26.005127702658566</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2213016</v>
      </c>
      <c r="D15" s="684">
        <v>4.6022655418974603</v>
      </c>
      <c r="E15" s="756"/>
      <c r="F15" s="765">
        <v>253565</v>
      </c>
      <c r="G15" s="766">
        <v>4.0076972316835127</v>
      </c>
      <c r="H15" s="756"/>
      <c r="I15" s="767">
        <v>44273</v>
      </c>
      <c r="J15" s="448">
        <f t="shared" si="1"/>
        <v>2.0005729737155087</v>
      </c>
      <c r="K15" s="766">
        <f t="shared" si="2"/>
        <v>17.460217301283695</v>
      </c>
      <c r="L15" s="396"/>
      <c r="M15" s="396">
        <f t="shared" si="3"/>
        <v>18</v>
      </c>
      <c r="N15" s="396">
        <v>5</v>
      </c>
      <c r="O15" s="396">
        <f t="shared" si="4"/>
        <v>10</v>
      </c>
      <c r="P15" s="568" t="str">
        <f t="shared" si="0"/>
        <v>Comunitat Valenciana</v>
      </c>
      <c r="Q15" s="762">
        <f t="shared" si="5"/>
        <v>25.31773747348311</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588387</v>
      </c>
      <c r="D16" s="684">
        <v>1.2236302021315801</v>
      </c>
      <c r="E16" s="756"/>
      <c r="F16" s="769">
        <v>99920</v>
      </c>
      <c r="G16" s="766">
        <v>1.579275954448826</v>
      </c>
      <c r="H16" s="756"/>
      <c r="I16" s="767">
        <v>18285</v>
      </c>
      <c r="J16" s="448">
        <f t="shared" si="1"/>
        <v>3.1076485374421936</v>
      </c>
      <c r="K16" s="766">
        <f t="shared" si="2"/>
        <v>18.299639711769416</v>
      </c>
      <c r="L16" s="396"/>
      <c r="M16" s="396">
        <f t="shared" si="3"/>
        <v>15</v>
      </c>
      <c r="N16" s="396">
        <v>6</v>
      </c>
      <c r="O16" s="396">
        <f t="shared" si="4"/>
        <v>11</v>
      </c>
      <c r="P16" s="568" t="str">
        <f t="shared" si="0"/>
        <v>Extremadura</v>
      </c>
      <c r="Q16" s="770">
        <f t="shared" si="5"/>
        <v>24.708211270318923</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2383703</v>
      </c>
      <c r="D17" s="684">
        <v>4.9572322021248834</v>
      </c>
      <c r="E17" s="756"/>
      <c r="F17" s="772">
        <v>409663</v>
      </c>
      <c r="G17" s="773">
        <v>6.4748891646053783</v>
      </c>
      <c r="H17" s="756"/>
      <c r="I17" s="774">
        <v>125746</v>
      </c>
      <c r="J17" s="587">
        <f t="shared" si="1"/>
        <v>5.2752377288613559</v>
      </c>
      <c r="K17" s="773">
        <f t="shared" si="2"/>
        <v>30.694985878636832</v>
      </c>
      <c r="L17" s="396"/>
      <c r="M17" s="396">
        <f t="shared" si="3"/>
        <v>1</v>
      </c>
      <c r="N17" s="396">
        <v>7</v>
      </c>
      <c r="O17" s="396">
        <f t="shared" si="4"/>
        <v>2</v>
      </c>
      <c r="P17" s="568" t="str">
        <f t="shared" si="0"/>
        <v>Aragón</v>
      </c>
      <c r="Q17" s="762">
        <f t="shared" si="5"/>
        <v>24.047219526839754</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2084086</v>
      </c>
      <c r="D18" s="684">
        <v>4.3341382006053779</v>
      </c>
      <c r="E18" s="756"/>
      <c r="F18" s="772">
        <v>282068</v>
      </c>
      <c r="G18" s="773">
        <v>4.4581986581212121</v>
      </c>
      <c r="H18" s="756"/>
      <c r="I18" s="774">
        <v>76774</v>
      </c>
      <c r="J18" s="587">
        <f t="shared" si="1"/>
        <v>3.6838211091097008</v>
      </c>
      <c r="K18" s="773">
        <f t="shared" si="2"/>
        <v>27.218259426804885</v>
      </c>
      <c r="L18" s="396"/>
      <c r="M18" s="396">
        <f t="shared" si="3"/>
        <v>3</v>
      </c>
      <c r="N18" s="396">
        <v>8</v>
      </c>
      <c r="O18" s="396">
        <f t="shared" si="4"/>
        <v>21</v>
      </c>
      <c r="P18" s="568" t="str">
        <f t="shared" si="0"/>
        <v>TOTAL</v>
      </c>
      <c r="Q18" s="762">
        <f t="shared" si="5"/>
        <v>23.782786334647817</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7901963</v>
      </c>
      <c r="D19" s="684">
        <v>16.433198868986342</v>
      </c>
      <c r="E19" s="756"/>
      <c r="F19" s="772">
        <v>1040507</v>
      </c>
      <c r="G19" s="773">
        <v>16.445633362046483</v>
      </c>
      <c r="H19" s="756"/>
      <c r="I19" s="774">
        <v>227099</v>
      </c>
      <c r="J19" s="587">
        <f t="shared" si="1"/>
        <v>2.873956762389295</v>
      </c>
      <c r="K19" s="773">
        <f t="shared" si="2"/>
        <v>21.825802229105619</v>
      </c>
      <c r="L19" s="396"/>
      <c r="M19" s="396">
        <f t="shared" si="3"/>
        <v>12</v>
      </c>
      <c r="N19" s="396">
        <v>9</v>
      </c>
      <c r="O19" s="396">
        <f>MATCH(N19,M$11:M$31,0)</f>
        <v>13</v>
      </c>
      <c r="P19" s="568" t="str">
        <f t="shared" si="0"/>
        <v>Madrid, Comunidad de</v>
      </c>
      <c r="Q19" s="762">
        <f t="shared" si="5"/>
        <v>23.620984085187903</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5216195</v>
      </c>
      <c r="D20" s="684">
        <v>10.847781718847862</v>
      </c>
      <c r="E20" s="756"/>
      <c r="F20" s="772">
        <v>644872</v>
      </c>
      <c r="G20" s="773">
        <v>10.192462402895551</v>
      </c>
      <c r="H20" s="756"/>
      <c r="I20" s="774">
        <v>163267</v>
      </c>
      <c r="J20" s="587">
        <f t="shared" si="1"/>
        <v>3.1300018500075248</v>
      </c>
      <c r="K20" s="773">
        <f>I20*100/F20</f>
        <v>25.31773747348311</v>
      </c>
      <c r="L20" s="396"/>
      <c r="M20" s="396">
        <f t="shared" si="3"/>
        <v>5</v>
      </c>
      <c r="N20" s="396">
        <v>10</v>
      </c>
      <c r="O20" s="396">
        <f t="shared" si="4"/>
        <v>14</v>
      </c>
      <c r="P20" s="568" t="str">
        <f t="shared" si="0"/>
        <v>Murcia, Región de</v>
      </c>
      <c r="Q20" s="762">
        <f t="shared" si="5"/>
        <v>22.879334943780293</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1054306</v>
      </c>
      <c r="D21" s="684">
        <v>2.1925716643782711</v>
      </c>
      <c r="E21" s="756"/>
      <c r="F21" s="765">
        <v>150537</v>
      </c>
      <c r="G21" s="766">
        <v>2.3792980820142406</v>
      </c>
      <c r="H21" s="756"/>
      <c r="I21" s="767">
        <v>37195</v>
      </c>
      <c r="J21" s="448">
        <f t="shared" si="1"/>
        <v>3.5279131485545943</v>
      </c>
      <c r="K21" s="766">
        <f t="shared" si="2"/>
        <v>24.708211270318923</v>
      </c>
      <c r="L21" s="396"/>
      <c r="M21" s="396">
        <f t="shared" si="3"/>
        <v>6</v>
      </c>
      <c r="N21" s="396">
        <v>11</v>
      </c>
      <c r="O21" s="396">
        <f t="shared" si="4"/>
        <v>17</v>
      </c>
      <c r="P21" s="568" t="str">
        <f t="shared" si="0"/>
        <v>Rioja, La</v>
      </c>
      <c r="Q21" s="762">
        <f t="shared" si="5"/>
        <v>22.112031127666135</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2699424</v>
      </c>
      <c r="D22" s="684">
        <v>5.6138166457770797</v>
      </c>
      <c r="E22" s="756"/>
      <c r="F22" s="765">
        <v>469573</v>
      </c>
      <c r="G22" s="766">
        <v>7.4217909103122359</v>
      </c>
      <c r="H22" s="756"/>
      <c r="I22" s="767">
        <v>77075</v>
      </c>
      <c r="J22" s="448">
        <f t="shared" si="1"/>
        <v>2.8552387472290386</v>
      </c>
      <c r="K22" s="766">
        <f t="shared" si="2"/>
        <v>16.413848326032372</v>
      </c>
      <c r="L22" s="396"/>
      <c r="M22" s="396">
        <f t="shared" si="3"/>
        <v>19</v>
      </c>
      <c r="N22" s="396">
        <v>12</v>
      </c>
      <c r="O22" s="396">
        <f t="shared" si="4"/>
        <v>9</v>
      </c>
      <c r="P22" s="568" t="str">
        <f t="shared" si="0"/>
        <v>Cataluña</v>
      </c>
      <c r="Q22" s="762">
        <f t="shared" si="5"/>
        <v>21.825802229105619</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6871903</v>
      </c>
      <c r="D23" s="684">
        <v>14.291050034957625</v>
      </c>
      <c r="E23" s="756"/>
      <c r="F23" s="765">
        <v>802837</v>
      </c>
      <c r="G23" s="766">
        <v>12.689163024838193</v>
      </c>
      <c r="H23" s="756"/>
      <c r="I23" s="767">
        <v>189638</v>
      </c>
      <c r="J23" s="448">
        <f t="shared" si="1"/>
        <v>2.759614039953707</v>
      </c>
      <c r="K23" s="766">
        <f t="shared" si="2"/>
        <v>23.620984085187903</v>
      </c>
      <c r="L23" s="396"/>
      <c r="M23" s="396">
        <f t="shared" si="3"/>
        <v>9</v>
      </c>
      <c r="N23" s="396">
        <v>13</v>
      </c>
      <c r="O23" s="396">
        <f t="shared" si="4"/>
        <v>16</v>
      </c>
      <c r="P23" s="568" t="str">
        <f t="shared" si="0"/>
        <v>País Vasco</v>
      </c>
      <c r="Q23" s="762">
        <f t="shared" si="5"/>
        <v>21.495805228618845</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1551692</v>
      </c>
      <c r="D24" s="684">
        <v>3.2269530013510765</v>
      </c>
      <c r="E24" s="756"/>
      <c r="F24" s="765">
        <v>194149</v>
      </c>
      <c r="G24" s="766">
        <v>3.0686033554872409</v>
      </c>
      <c r="H24" s="756"/>
      <c r="I24" s="767">
        <v>44420</v>
      </c>
      <c r="J24" s="448">
        <f t="shared" si="1"/>
        <v>2.8626815115370836</v>
      </c>
      <c r="K24" s="766">
        <f>I24*100/F24</f>
        <v>22.879334943780293</v>
      </c>
      <c r="L24" s="396"/>
      <c r="M24" s="396">
        <f t="shared" si="3"/>
        <v>10</v>
      </c>
      <c r="N24" s="396">
        <v>14</v>
      </c>
      <c r="O24" s="396">
        <f t="shared" si="4"/>
        <v>15</v>
      </c>
      <c r="P24" s="568" t="str">
        <f t="shared" si="0"/>
        <v>Navarra, Comunidad Foral de</v>
      </c>
      <c r="Q24" s="762">
        <f t="shared" si="5"/>
        <v>19.836265073570086</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672155</v>
      </c>
      <c r="D25" s="684">
        <v>1.3978370672937237</v>
      </c>
      <c r="E25" s="756"/>
      <c r="F25" s="769">
        <v>81351</v>
      </c>
      <c r="G25" s="766">
        <v>1.2857854100316899</v>
      </c>
      <c r="H25" s="756"/>
      <c r="I25" s="767">
        <v>16137</v>
      </c>
      <c r="J25" s="448">
        <f t="shared" si="1"/>
        <v>2.4007855330987646</v>
      </c>
      <c r="K25" s="766">
        <f t="shared" si="2"/>
        <v>19.836265073570086</v>
      </c>
      <c r="L25" s="396"/>
      <c r="M25" s="396">
        <f t="shared" si="3"/>
        <v>14</v>
      </c>
      <c r="N25" s="396">
        <v>15</v>
      </c>
      <c r="O25" s="396">
        <f t="shared" si="4"/>
        <v>6</v>
      </c>
      <c r="P25" s="568" t="str">
        <f t="shared" si="0"/>
        <v>Cantabria</v>
      </c>
      <c r="Q25" s="770">
        <f t="shared" si="5"/>
        <v>18.299639711769416</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2216302</v>
      </c>
      <c r="D26" s="684">
        <v>4.6090992225263738</v>
      </c>
      <c r="E26" s="756"/>
      <c r="F26" s="769">
        <v>328385</v>
      </c>
      <c r="G26" s="766">
        <v>5.1902575490560219</v>
      </c>
      <c r="H26" s="756"/>
      <c r="I26" s="767">
        <v>70589</v>
      </c>
      <c r="J26" s="448">
        <f t="shared" si="1"/>
        <v>3.1849901322112237</v>
      </c>
      <c r="K26" s="766">
        <f t="shared" si="2"/>
        <v>21.495805228618845</v>
      </c>
      <c r="L26" s="396"/>
      <c r="M26" s="396">
        <f t="shared" si="3"/>
        <v>13</v>
      </c>
      <c r="N26" s="396">
        <v>16</v>
      </c>
      <c r="O26" s="396">
        <f t="shared" si="4"/>
        <v>18</v>
      </c>
      <c r="P26" s="568" t="str">
        <f t="shared" si="0"/>
        <v>Ceuta y Melilla</v>
      </c>
      <c r="Q26" s="762">
        <f t="shared" si="5"/>
        <v>18.282713174453747</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322282</v>
      </c>
      <c r="D27" s="686">
        <v>0.67022892892495911</v>
      </c>
      <c r="E27" s="756"/>
      <c r="F27" s="769">
        <v>42149</v>
      </c>
      <c r="G27" s="775">
        <v>0.66618196761472748</v>
      </c>
      <c r="H27" s="756"/>
      <c r="I27" s="767">
        <v>9320</v>
      </c>
      <c r="J27" s="448">
        <f t="shared" si="1"/>
        <v>2.8918773000043441</v>
      </c>
      <c r="K27" s="775">
        <f t="shared" si="2"/>
        <v>22.112031127666135</v>
      </c>
      <c r="L27" s="396"/>
      <c r="M27" s="396">
        <f t="shared" si="3"/>
        <v>11</v>
      </c>
      <c r="N27" s="396">
        <v>17</v>
      </c>
      <c r="O27" s="396">
        <f t="shared" si="4"/>
        <v>3</v>
      </c>
      <c r="P27" s="568" t="str">
        <f t="shared" si="0"/>
        <v>Asturias, Principado de</v>
      </c>
      <c r="Q27" s="762">
        <f t="shared" si="5"/>
        <v>17.844614255024066</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168545</v>
      </c>
      <c r="D28" s="775">
        <v>0.35051208204509476</v>
      </c>
      <c r="E28" s="756"/>
      <c r="F28" s="769">
        <v>20183</v>
      </c>
      <c r="G28" s="775">
        <v>0.31900046625941408</v>
      </c>
      <c r="H28" s="756"/>
      <c r="I28" s="767">
        <v>3690</v>
      </c>
      <c r="J28" s="448">
        <f t="shared" si="1"/>
        <v>2.1893262926814798</v>
      </c>
      <c r="K28" s="775">
        <f t="shared" si="2"/>
        <v>18.282713174453747</v>
      </c>
      <c r="L28" s="396"/>
      <c r="M28" s="396">
        <f t="shared" si="3"/>
        <v>16</v>
      </c>
      <c r="N28" s="396">
        <v>18</v>
      </c>
      <c r="O28" s="396">
        <f t="shared" si="4"/>
        <v>5</v>
      </c>
      <c r="P28" s="568" t="str">
        <f t="shared" si="0"/>
        <v>Canarias</v>
      </c>
      <c r="Q28" s="762">
        <f t="shared" si="5"/>
        <v>17.460217301283695</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12</v>
      </c>
      <c r="P29" s="568" t="str">
        <f t="shared" si="0"/>
        <v>Galicia</v>
      </c>
      <c r="Q29" s="762">
        <f t="shared" si="5"/>
        <v>16.413848326032372</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60" t="s">
        <v>0</v>
      </c>
      <c r="C31" s="1261">
        <f>SUM(C11:C28)</f>
        <v>48085361</v>
      </c>
      <c r="D31" s="1262">
        <f>SUM(D11:D28)</f>
        <v>99.999999999999986</v>
      </c>
      <c r="E31" s="320"/>
      <c r="F31" s="1261">
        <f>SUM(F11:F28)</f>
        <v>6326950</v>
      </c>
      <c r="G31" s="1262">
        <f>SUM(G11:G28)</f>
        <v>100.00000000000003</v>
      </c>
      <c r="H31" s="320"/>
      <c r="I31" s="1261">
        <f>SUM(I11:I30)</f>
        <v>1504725</v>
      </c>
      <c r="J31" s="1263">
        <f>I31*100/C31</f>
        <v>3.1292787840357486</v>
      </c>
      <c r="K31" s="1262">
        <f>I31*100/F31</f>
        <v>23.782786334647817</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24" t="str">
        <f>'22solcasaadpot'!B32:M32</f>
        <v>(1) Cifras INE de población referidas al 01/01/2023. Real Decreto 1085/2023, de 5 de diciembre BOE 23.12.22.</v>
      </c>
      <c r="C33" s="1424"/>
      <c r="D33" s="1424"/>
      <c r="E33" s="1424"/>
      <c r="F33" s="1424"/>
      <c r="G33" s="1424"/>
      <c r="H33" s="1424"/>
      <c r="I33" s="1424"/>
      <c r="J33" s="1424"/>
      <c r="K33" s="1424"/>
      <c r="L33" s="1227"/>
      <c r="M33" s="1227"/>
      <c r="N33" s="1227"/>
      <c r="O33" s="1227"/>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25" t="str">
        <f>'22solcasaadpot'!B33:Q33</f>
        <v>(2) Cifras de Población Potencialmente Dependiente calculadas según lo explicado en la metodología</v>
      </c>
      <c r="C34" s="1425"/>
      <c r="D34" s="1425"/>
      <c r="E34" s="1425"/>
      <c r="F34" s="1425"/>
      <c r="G34" s="1425"/>
      <c r="H34" s="1425"/>
      <c r="I34" s="1425"/>
      <c r="J34" s="1425"/>
      <c r="K34" s="1425"/>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2" orientation="landscape" horizontalDpi="300"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425</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251</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252</v>
      </c>
      <c r="K8" s="1406"/>
      <c r="L8" s="1406"/>
      <c r="M8" s="1406"/>
      <c r="N8" s="1406"/>
      <c r="O8" s="1407"/>
      <c r="P8" s="317"/>
      <c r="Q8" s="1405" t="s">
        <v>253</v>
      </c>
      <c r="R8" s="1406"/>
      <c r="S8" s="1406"/>
      <c r="T8" s="1406"/>
      <c r="U8" s="1406"/>
      <c r="V8" s="1407"/>
      <c r="W8" s="317"/>
      <c r="X8" s="1405" t="s">
        <v>254</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223</v>
      </c>
      <c r="L9" s="1384" t="s">
        <v>24</v>
      </c>
      <c r="M9" s="1385"/>
      <c r="N9" s="1386" t="s">
        <v>23</v>
      </c>
      <c r="O9" s="1387"/>
      <c r="P9" s="317"/>
      <c r="Q9" s="1388" t="s">
        <v>9</v>
      </c>
      <c r="R9" s="1382" t="s">
        <v>223</v>
      </c>
      <c r="S9" s="1384" t="s">
        <v>24</v>
      </c>
      <c r="T9" s="1385"/>
      <c r="U9" s="1386" t="s">
        <v>23</v>
      </c>
      <c r="V9" s="1387"/>
      <c r="W9" s="317"/>
      <c r="X9" s="1388" t="s">
        <v>9</v>
      </c>
      <c r="Y9" s="1382" t="s">
        <v>223</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223</v>
      </c>
      <c r="G10" s="406" t="s">
        <v>9</v>
      </c>
      <c r="H10" s="886" t="s">
        <v>223</v>
      </c>
      <c r="I10" s="346"/>
      <c r="J10" s="1389"/>
      <c r="K10" s="1383"/>
      <c r="L10" s="404" t="s">
        <v>9</v>
      </c>
      <c r="M10" s="403" t="s">
        <v>223</v>
      </c>
      <c r="N10" s="407" t="s">
        <v>9</v>
      </c>
      <c r="O10" s="402" t="s">
        <v>223</v>
      </c>
      <c r="P10" s="347"/>
      <c r="Q10" s="1389"/>
      <c r="R10" s="1383"/>
      <c r="S10" s="404" t="s">
        <v>9</v>
      </c>
      <c r="T10" s="403" t="s">
        <v>223</v>
      </c>
      <c r="U10" s="407" t="s">
        <v>9</v>
      </c>
      <c r="V10" s="402" t="s">
        <v>223</v>
      </c>
      <c r="W10" s="347"/>
      <c r="X10" s="1389"/>
      <c r="Y10" s="1383"/>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291702</v>
      </c>
      <c r="E12" s="352">
        <f>L12+S12+Z12</f>
        <v>183378</v>
      </c>
      <c r="F12" s="353">
        <f>E12/$D12*100</f>
        <v>62.864841516342018</v>
      </c>
      <c r="G12" s="352">
        <f>N12+U12+AB12</f>
        <v>108324</v>
      </c>
      <c r="H12" s="354">
        <f>G12/$D12*100</f>
        <v>37.135158483657982</v>
      </c>
      <c r="I12" s="350"/>
      <c r="J12" s="355">
        <v>88461</v>
      </c>
      <c r="K12" s="356">
        <v>30.325811958779852</v>
      </c>
      <c r="L12" s="357">
        <v>36014</v>
      </c>
      <c r="M12" s="353">
        <v>40.711726071376084</v>
      </c>
      <c r="N12" s="357">
        <v>52447</v>
      </c>
      <c r="O12" s="358">
        <v>59.288273928623916</v>
      </c>
      <c r="P12" s="350"/>
      <c r="Q12" s="355">
        <v>60077</v>
      </c>
      <c r="R12" s="356">
        <v>20.5953335938732</v>
      </c>
      <c r="S12" s="357">
        <v>39554</v>
      </c>
      <c r="T12" s="353">
        <v>65.83884015513425</v>
      </c>
      <c r="U12" s="357">
        <v>20523</v>
      </c>
      <c r="V12" s="358">
        <v>34.161159844865757</v>
      </c>
      <c r="W12" s="350"/>
      <c r="X12" s="355">
        <v>143164</v>
      </c>
      <c r="Y12" s="356">
        <v>49.078854447346949</v>
      </c>
      <c r="Z12" s="357">
        <v>107810</v>
      </c>
      <c r="AA12" s="353">
        <v>75.305244335168069</v>
      </c>
      <c r="AB12" s="357">
        <v>35354</v>
      </c>
      <c r="AC12" s="358">
        <f t="shared" ref="AC12:AC29" si="0">AB12/$X12*100</f>
        <v>24.694755664831941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44856</v>
      </c>
      <c r="E13" s="365">
        <f t="shared" ref="E13:E29" si="2">L13+S13+Z13</f>
        <v>28913</v>
      </c>
      <c r="F13" s="366">
        <f t="shared" ref="F13:H29" si="3">E13/$D13*100</f>
        <v>64.4573747101837</v>
      </c>
      <c r="G13" s="365">
        <f t="shared" ref="G13:G29" si="4">N13+U13+AB13</f>
        <v>15943</v>
      </c>
      <c r="H13" s="367">
        <f t="shared" si="3"/>
        <v>35.5426252898163</v>
      </c>
      <c r="I13" s="350"/>
      <c r="J13" s="368">
        <v>8805</v>
      </c>
      <c r="K13" s="369">
        <v>19.629481005885498</v>
      </c>
      <c r="L13" s="370">
        <v>3703</v>
      </c>
      <c r="M13" s="371">
        <v>42.055650198750712</v>
      </c>
      <c r="N13" s="370">
        <v>5102</v>
      </c>
      <c r="O13" s="372">
        <v>57.944349801249295</v>
      </c>
      <c r="P13" s="350"/>
      <c r="Q13" s="368">
        <v>8238</v>
      </c>
      <c r="R13" s="369">
        <v>18.365436062065278</v>
      </c>
      <c r="S13" s="370">
        <v>4979</v>
      </c>
      <c r="T13" s="371">
        <v>60.439427045399377</v>
      </c>
      <c r="U13" s="370">
        <v>3259</v>
      </c>
      <c r="V13" s="372">
        <v>39.56057295460063</v>
      </c>
      <c r="W13" s="350"/>
      <c r="X13" s="368">
        <v>27813</v>
      </c>
      <c r="Y13" s="369">
        <v>62.005082932049227</v>
      </c>
      <c r="Z13" s="370">
        <v>20231</v>
      </c>
      <c r="AA13" s="371">
        <v>72.739366483299179</v>
      </c>
      <c r="AB13" s="370">
        <v>7582</v>
      </c>
      <c r="AC13" s="372">
        <f t="shared" si="0"/>
        <v>27.260633516700821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32810</v>
      </c>
      <c r="E14" s="365">
        <f t="shared" si="2"/>
        <v>21252</v>
      </c>
      <c r="F14" s="366">
        <f t="shared" si="3"/>
        <v>64.77293508076805</v>
      </c>
      <c r="G14" s="365">
        <f t="shared" si="4"/>
        <v>11558</v>
      </c>
      <c r="H14" s="367">
        <f t="shared" si="3"/>
        <v>35.227064919231942</v>
      </c>
      <c r="I14" s="350"/>
      <c r="J14" s="368">
        <v>7873</v>
      </c>
      <c r="K14" s="369">
        <v>23.995733008229198</v>
      </c>
      <c r="L14" s="370">
        <v>3221</v>
      </c>
      <c r="M14" s="371">
        <v>40.911977645116224</v>
      </c>
      <c r="N14" s="370">
        <v>4652</v>
      </c>
      <c r="O14" s="372">
        <v>59.088022354883783</v>
      </c>
      <c r="P14" s="350"/>
      <c r="Q14" s="368">
        <v>6769</v>
      </c>
      <c r="R14" s="369">
        <v>20.630905211825663</v>
      </c>
      <c r="S14" s="370">
        <v>4011</v>
      </c>
      <c r="T14" s="371">
        <v>59.255429162357807</v>
      </c>
      <c r="U14" s="370">
        <v>2758</v>
      </c>
      <c r="V14" s="372">
        <v>40.744570837642193</v>
      </c>
      <c r="W14" s="350"/>
      <c r="X14" s="368">
        <v>18168</v>
      </c>
      <c r="Y14" s="369">
        <v>55.373361779945142</v>
      </c>
      <c r="Z14" s="370">
        <v>14020</v>
      </c>
      <c r="AA14" s="371">
        <v>77.168648172611185</v>
      </c>
      <c r="AB14" s="370">
        <v>4148</v>
      </c>
      <c r="AC14" s="372">
        <f t="shared" si="0"/>
        <v>22.831351827388815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31849</v>
      </c>
      <c r="E15" s="365">
        <f t="shared" si="2"/>
        <v>19710</v>
      </c>
      <c r="F15" s="366">
        <f t="shared" si="3"/>
        <v>61.88577349367327</v>
      </c>
      <c r="G15" s="365">
        <f t="shared" si="4"/>
        <v>12139</v>
      </c>
      <c r="H15" s="367">
        <f t="shared" si="3"/>
        <v>38.11422650632673</v>
      </c>
      <c r="I15" s="350"/>
      <c r="J15" s="368">
        <v>8591</v>
      </c>
      <c r="K15" s="369">
        <v>26.974159314264185</v>
      </c>
      <c r="L15" s="370">
        <v>3615</v>
      </c>
      <c r="M15" s="371">
        <v>42.078919799790476</v>
      </c>
      <c r="N15" s="370">
        <v>4976</v>
      </c>
      <c r="O15" s="372">
        <v>57.921080200209516</v>
      </c>
      <c r="P15" s="350"/>
      <c r="Q15" s="368">
        <v>6897</v>
      </c>
      <c r="R15" s="369">
        <v>21.655310998775469</v>
      </c>
      <c r="S15" s="370">
        <v>4119</v>
      </c>
      <c r="T15" s="371">
        <v>59.721618094823839</v>
      </c>
      <c r="U15" s="370">
        <v>2778</v>
      </c>
      <c r="V15" s="372">
        <v>40.278381905176161</v>
      </c>
      <c r="W15" s="350"/>
      <c r="X15" s="368">
        <v>16361</v>
      </c>
      <c r="Y15" s="369">
        <v>51.370529686960339</v>
      </c>
      <c r="Z15" s="370">
        <v>11976</v>
      </c>
      <c r="AA15" s="371">
        <v>73.198459751848915</v>
      </c>
      <c r="AB15" s="370">
        <v>4385</v>
      </c>
      <c r="AC15" s="372">
        <f t="shared" si="0"/>
        <v>26.801540248151092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44273</v>
      </c>
      <c r="E16" s="365">
        <f t="shared" si="2"/>
        <v>25978</v>
      </c>
      <c r="F16" s="366">
        <f t="shared" si="3"/>
        <v>58.676845933187273</v>
      </c>
      <c r="G16" s="365">
        <f t="shared" si="4"/>
        <v>18295</v>
      </c>
      <c r="H16" s="367">
        <f t="shared" si="3"/>
        <v>41.323154066812727</v>
      </c>
      <c r="I16" s="350"/>
      <c r="J16" s="368">
        <v>17543</v>
      </c>
      <c r="K16" s="369">
        <v>39.624601901836328</v>
      </c>
      <c r="L16" s="370">
        <v>7170</v>
      </c>
      <c r="M16" s="371">
        <v>40.87100267913128</v>
      </c>
      <c r="N16" s="370">
        <v>10373</v>
      </c>
      <c r="O16" s="372">
        <v>59.128997320868727</v>
      </c>
      <c r="P16" s="350"/>
      <c r="Q16" s="368">
        <v>8876</v>
      </c>
      <c r="R16" s="369">
        <v>20.048336457886297</v>
      </c>
      <c r="S16" s="370">
        <v>5396</v>
      </c>
      <c r="T16" s="371">
        <v>60.793150067598013</v>
      </c>
      <c r="U16" s="370">
        <v>3480</v>
      </c>
      <c r="V16" s="372">
        <v>39.20684993240198</v>
      </c>
      <c r="W16" s="350"/>
      <c r="X16" s="368">
        <v>17854</v>
      </c>
      <c r="Y16" s="369">
        <v>40.327061640277364</v>
      </c>
      <c r="Z16" s="370">
        <v>13412</v>
      </c>
      <c r="AA16" s="371">
        <v>75.120421194130174</v>
      </c>
      <c r="AB16" s="370">
        <v>4442</v>
      </c>
      <c r="AC16" s="372">
        <f t="shared" si="0"/>
        <v>24.879578805869834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18285</v>
      </c>
      <c r="E17" s="375">
        <f t="shared" si="2"/>
        <v>11431</v>
      </c>
      <c r="F17" s="376">
        <f t="shared" si="3"/>
        <v>62.515723270440247</v>
      </c>
      <c r="G17" s="375">
        <f t="shared" si="4"/>
        <v>6854</v>
      </c>
      <c r="H17" s="367">
        <f t="shared" si="3"/>
        <v>37.484276729559745</v>
      </c>
      <c r="I17" s="350"/>
      <c r="J17" s="377">
        <v>4729</v>
      </c>
      <c r="K17" s="378">
        <v>25.862729012852064</v>
      </c>
      <c r="L17" s="375">
        <v>1953</v>
      </c>
      <c r="M17" s="376">
        <v>41.298371748784099</v>
      </c>
      <c r="N17" s="375">
        <v>2776</v>
      </c>
      <c r="O17" s="372">
        <v>58.701628251215901</v>
      </c>
      <c r="P17" s="350"/>
      <c r="Q17" s="377">
        <v>3893</v>
      </c>
      <c r="R17" s="378">
        <v>21.290675417008476</v>
      </c>
      <c r="S17" s="375">
        <v>2179</v>
      </c>
      <c r="T17" s="376">
        <v>55.972257898792712</v>
      </c>
      <c r="U17" s="375">
        <v>1714</v>
      </c>
      <c r="V17" s="372">
        <v>44.027742101207295</v>
      </c>
      <c r="W17" s="350"/>
      <c r="X17" s="377">
        <v>9663</v>
      </c>
      <c r="Y17" s="378">
        <v>52.846595570139456</v>
      </c>
      <c r="Z17" s="375">
        <v>7299</v>
      </c>
      <c r="AA17" s="376">
        <v>75.535547966470034</v>
      </c>
      <c r="AB17" s="375">
        <v>2364</v>
      </c>
      <c r="AC17" s="372">
        <f t="shared" si="0"/>
        <v>24.464452033529959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125746</v>
      </c>
      <c r="E18" s="365">
        <f t="shared" si="2"/>
        <v>79723</v>
      </c>
      <c r="F18" s="366">
        <f t="shared" si="3"/>
        <v>63.400028629141282</v>
      </c>
      <c r="G18" s="365">
        <f t="shared" si="4"/>
        <v>46023</v>
      </c>
      <c r="H18" s="367">
        <f t="shared" si="3"/>
        <v>36.599971370858711</v>
      </c>
      <c r="I18" s="350"/>
      <c r="J18" s="368">
        <v>26125</v>
      </c>
      <c r="K18" s="369">
        <v>20.776008779603327</v>
      </c>
      <c r="L18" s="370">
        <v>10923</v>
      </c>
      <c r="M18" s="371">
        <v>41.810526315789474</v>
      </c>
      <c r="N18" s="370">
        <v>15202</v>
      </c>
      <c r="O18" s="372">
        <v>58.189473684210526</v>
      </c>
      <c r="P18" s="350"/>
      <c r="Q18" s="368">
        <v>21590</v>
      </c>
      <c r="R18" s="369">
        <v>17.169532231641561</v>
      </c>
      <c r="S18" s="370">
        <v>12312</v>
      </c>
      <c r="T18" s="371">
        <v>57.026401111625759</v>
      </c>
      <c r="U18" s="370">
        <v>9278</v>
      </c>
      <c r="V18" s="372">
        <v>42.973598888374248</v>
      </c>
      <c r="W18" s="350"/>
      <c r="X18" s="368">
        <v>78031</v>
      </c>
      <c r="Y18" s="369">
        <v>62.054458988755115</v>
      </c>
      <c r="Z18" s="370">
        <v>56488</v>
      </c>
      <c r="AA18" s="371">
        <v>72.391741743665989</v>
      </c>
      <c r="AB18" s="370">
        <v>21543</v>
      </c>
      <c r="AC18" s="372">
        <f t="shared" si="0"/>
        <v>27.608258256334022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76774</v>
      </c>
      <c r="E19" s="365">
        <f t="shared" si="2"/>
        <v>48735</v>
      </c>
      <c r="F19" s="366">
        <f t="shared" si="3"/>
        <v>63.478521374423636</v>
      </c>
      <c r="G19" s="365">
        <f t="shared" si="4"/>
        <v>28039</v>
      </c>
      <c r="H19" s="367">
        <f t="shared" si="3"/>
        <v>36.521478625576364</v>
      </c>
      <c r="I19" s="350"/>
      <c r="J19" s="368">
        <v>17355</v>
      </c>
      <c r="K19" s="369">
        <v>22.605309089014511</v>
      </c>
      <c r="L19" s="370">
        <v>7097</v>
      </c>
      <c r="M19" s="371">
        <v>40.893114376260442</v>
      </c>
      <c r="N19" s="370">
        <v>10258</v>
      </c>
      <c r="O19" s="372">
        <v>59.106885623739558</v>
      </c>
      <c r="P19" s="350"/>
      <c r="Q19" s="368">
        <v>13645</v>
      </c>
      <c r="R19" s="369">
        <v>17.772943965404956</v>
      </c>
      <c r="S19" s="370">
        <v>8476</v>
      </c>
      <c r="T19" s="371">
        <v>62.11799193843899</v>
      </c>
      <c r="U19" s="370">
        <v>5169</v>
      </c>
      <c r="V19" s="372">
        <v>37.88200806156101</v>
      </c>
      <c r="W19" s="350"/>
      <c r="X19" s="368">
        <v>45774</v>
      </c>
      <c r="Y19" s="369">
        <v>59.621746945580533</v>
      </c>
      <c r="Z19" s="370">
        <v>33162</v>
      </c>
      <c r="AA19" s="371">
        <v>72.447240791715814</v>
      </c>
      <c r="AB19" s="370">
        <v>12612</v>
      </c>
      <c r="AC19" s="372">
        <f t="shared" si="0"/>
        <v>27.552759208284179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227099</v>
      </c>
      <c r="E20" s="365">
        <f t="shared" si="2"/>
        <v>143832</v>
      </c>
      <c r="F20" s="366">
        <f t="shared" si="3"/>
        <v>63.334492886362334</v>
      </c>
      <c r="G20" s="365">
        <f t="shared" si="4"/>
        <v>83267</v>
      </c>
      <c r="H20" s="367">
        <f t="shared" si="3"/>
        <v>36.665507113637666</v>
      </c>
      <c r="I20" s="350"/>
      <c r="J20" s="368">
        <v>58938</v>
      </c>
      <c r="K20" s="369">
        <v>25.952558135438728</v>
      </c>
      <c r="L20" s="370">
        <v>24973</v>
      </c>
      <c r="M20" s="371">
        <v>42.371644779259562</v>
      </c>
      <c r="N20" s="370">
        <v>33965</v>
      </c>
      <c r="O20" s="372">
        <v>57.628355220740431</v>
      </c>
      <c r="P20" s="350"/>
      <c r="Q20" s="368">
        <v>45575</v>
      </c>
      <c r="R20" s="369">
        <v>20.068340239278903</v>
      </c>
      <c r="S20" s="370">
        <v>27801</v>
      </c>
      <c r="T20" s="371">
        <v>61.000548546352164</v>
      </c>
      <c r="U20" s="370">
        <v>17774</v>
      </c>
      <c r="V20" s="372">
        <v>38.999451453647829</v>
      </c>
      <c r="W20" s="350"/>
      <c r="X20" s="368">
        <v>122586</v>
      </c>
      <c r="Y20" s="369">
        <v>53.979101625282368</v>
      </c>
      <c r="Z20" s="370">
        <v>91058</v>
      </c>
      <c r="AA20" s="371">
        <v>74.280912991695629</v>
      </c>
      <c r="AB20" s="370">
        <v>31528</v>
      </c>
      <c r="AC20" s="372">
        <f t="shared" si="0"/>
        <v>25.719087008304374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163267</v>
      </c>
      <c r="E21" s="365">
        <f t="shared" si="2"/>
        <v>102116</v>
      </c>
      <c r="F21" s="366">
        <f t="shared" si="3"/>
        <v>62.545401091463681</v>
      </c>
      <c r="G21" s="365">
        <f t="shared" si="4"/>
        <v>61151</v>
      </c>
      <c r="H21" s="367">
        <f t="shared" si="3"/>
        <v>37.454598908536326</v>
      </c>
      <c r="I21" s="350"/>
      <c r="J21" s="368">
        <v>42621</v>
      </c>
      <c r="K21" s="369">
        <v>26.105091659674031</v>
      </c>
      <c r="L21" s="370">
        <v>17194</v>
      </c>
      <c r="M21" s="371">
        <v>40.341615635484857</v>
      </c>
      <c r="N21" s="370">
        <v>25427</v>
      </c>
      <c r="O21" s="372">
        <v>59.65838436451515</v>
      </c>
      <c r="P21" s="350"/>
      <c r="Q21" s="368">
        <v>33333</v>
      </c>
      <c r="R21" s="369">
        <v>20.41625068139918</v>
      </c>
      <c r="S21" s="370">
        <v>20331</v>
      </c>
      <c r="T21" s="371">
        <v>60.993609936099361</v>
      </c>
      <c r="U21" s="370">
        <v>13002</v>
      </c>
      <c r="V21" s="372">
        <v>39.006390063900639</v>
      </c>
      <c r="W21" s="350"/>
      <c r="X21" s="368">
        <v>87313</v>
      </c>
      <c r="Y21" s="369">
        <v>53.478657658926785</v>
      </c>
      <c r="Z21" s="370">
        <v>64591</v>
      </c>
      <c r="AA21" s="371">
        <v>73.976383814552236</v>
      </c>
      <c r="AB21" s="370">
        <v>22722</v>
      </c>
      <c r="AC21" s="372">
        <f t="shared" si="0"/>
        <v>26.023616185447757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37195</v>
      </c>
      <c r="E22" s="365">
        <f t="shared" si="2"/>
        <v>23921</v>
      </c>
      <c r="F22" s="366">
        <f t="shared" si="3"/>
        <v>64.312407581664203</v>
      </c>
      <c r="G22" s="365">
        <f t="shared" si="4"/>
        <v>13274</v>
      </c>
      <c r="H22" s="367">
        <f t="shared" si="3"/>
        <v>35.687592418335797</v>
      </c>
      <c r="I22" s="350"/>
      <c r="J22" s="368">
        <v>9072</v>
      </c>
      <c r="K22" s="369">
        <v>24.39037505041</v>
      </c>
      <c r="L22" s="370">
        <v>3819</v>
      </c>
      <c r="M22" s="371">
        <v>42.096560846560848</v>
      </c>
      <c r="N22" s="370">
        <v>5253</v>
      </c>
      <c r="O22" s="372">
        <v>57.903439153439152</v>
      </c>
      <c r="P22" s="350"/>
      <c r="Q22" s="368">
        <v>6891</v>
      </c>
      <c r="R22" s="369">
        <v>18.526683694044898</v>
      </c>
      <c r="S22" s="370">
        <v>4263</v>
      </c>
      <c r="T22" s="371">
        <v>61.863299956464957</v>
      </c>
      <c r="U22" s="370">
        <v>2628</v>
      </c>
      <c r="V22" s="372">
        <v>38.136700043535043</v>
      </c>
      <c r="W22" s="350"/>
      <c r="X22" s="368">
        <v>21232</v>
      </c>
      <c r="Y22" s="369">
        <v>57.082941255545109</v>
      </c>
      <c r="Z22" s="370">
        <v>15839</v>
      </c>
      <c r="AA22" s="371">
        <v>74.599660889223813</v>
      </c>
      <c r="AB22" s="370">
        <v>5393</v>
      </c>
      <c r="AC22" s="372">
        <f t="shared" si="0"/>
        <v>25.400339110776187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77075</v>
      </c>
      <c r="E23" s="365">
        <f t="shared" si="2"/>
        <v>47856</v>
      </c>
      <c r="F23" s="366">
        <f t="shared" si="3"/>
        <v>62.090171910476812</v>
      </c>
      <c r="G23" s="365">
        <f t="shared" si="4"/>
        <v>29219</v>
      </c>
      <c r="H23" s="367">
        <f t="shared" si="3"/>
        <v>37.909828089523188</v>
      </c>
      <c r="I23" s="350"/>
      <c r="J23" s="368">
        <v>22086</v>
      </c>
      <c r="K23" s="369">
        <v>28.655205968212783</v>
      </c>
      <c r="L23" s="370">
        <v>8504</v>
      </c>
      <c r="M23" s="371">
        <v>38.504029702073709</v>
      </c>
      <c r="N23" s="370">
        <v>13582</v>
      </c>
      <c r="O23" s="372">
        <v>61.495970297926284</v>
      </c>
      <c r="P23" s="350"/>
      <c r="Q23" s="368">
        <v>13458</v>
      </c>
      <c r="R23" s="369">
        <v>17.460914693480376</v>
      </c>
      <c r="S23" s="370">
        <v>7833</v>
      </c>
      <c r="T23" s="371">
        <v>58.203299152920195</v>
      </c>
      <c r="U23" s="370">
        <v>5625</v>
      </c>
      <c r="V23" s="372">
        <v>41.796700847079805</v>
      </c>
      <c r="W23" s="350"/>
      <c r="X23" s="368">
        <v>41531</v>
      </c>
      <c r="Y23" s="369">
        <v>53.883879338306841</v>
      </c>
      <c r="Z23" s="370">
        <v>31519</v>
      </c>
      <c r="AA23" s="371">
        <v>75.892706652861719</v>
      </c>
      <c r="AB23" s="370">
        <v>10012</v>
      </c>
      <c r="AC23" s="372">
        <f t="shared" si="0"/>
        <v>24.107293347138281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189638</v>
      </c>
      <c r="E24" s="365">
        <f t="shared" si="2"/>
        <v>124252</v>
      </c>
      <c r="F24" s="366">
        <f t="shared" si="3"/>
        <v>65.52062350372816</v>
      </c>
      <c r="G24" s="365">
        <f t="shared" si="4"/>
        <v>65386</v>
      </c>
      <c r="H24" s="367">
        <f t="shared" si="3"/>
        <v>34.479376496271847</v>
      </c>
      <c r="I24" s="350"/>
      <c r="J24" s="368">
        <v>49788</v>
      </c>
      <c r="K24" s="369">
        <v>26.254231746801803</v>
      </c>
      <c r="L24" s="370">
        <v>22928</v>
      </c>
      <c r="M24" s="371">
        <v>46.051257331083796</v>
      </c>
      <c r="N24" s="370">
        <v>26860</v>
      </c>
      <c r="O24" s="372">
        <v>53.948742668916204</v>
      </c>
      <c r="P24" s="350"/>
      <c r="Q24" s="368">
        <v>33440</v>
      </c>
      <c r="R24" s="369">
        <v>17.633596642023221</v>
      </c>
      <c r="S24" s="370">
        <v>21182</v>
      </c>
      <c r="T24" s="371">
        <v>63.343301435406694</v>
      </c>
      <c r="U24" s="370">
        <v>12258</v>
      </c>
      <c r="V24" s="372">
        <v>36.656698564593306</v>
      </c>
      <c r="W24" s="350"/>
      <c r="X24" s="368">
        <v>106410</v>
      </c>
      <c r="Y24" s="369">
        <v>56.112171611174979</v>
      </c>
      <c r="Z24" s="370">
        <v>80142</v>
      </c>
      <c r="AA24" s="371">
        <v>75.314350155060623</v>
      </c>
      <c r="AB24" s="370">
        <v>26268</v>
      </c>
      <c r="AC24" s="372">
        <f t="shared" si="0"/>
        <v>24.685649844939388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44420</v>
      </c>
      <c r="E25" s="365">
        <f t="shared" si="2"/>
        <v>25759</v>
      </c>
      <c r="F25" s="366">
        <f t="shared" si="3"/>
        <v>57.989644304367403</v>
      </c>
      <c r="G25" s="365">
        <f t="shared" si="4"/>
        <v>18661</v>
      </c>
      <c r="H25" s="367">
        <f t="shared" si="3"/>
        <v>42.010355695632597</v>
      </c>
      <c r="I25" s="350"/>
      <c r="J25" s="368">
        <v>16275</v>
      </c>
      <c r="K25" s="369">
        <v>36.638901395767668</v>
      </c>
      <c r="L25" s="370">
        <v>6057</v>
      </c>
      <c r="M25" s="371">
        <v>37.216589861751153</v>
      </c>
      <c r="N25" s="370">
        <v>10218</v>
      </c>
      <c r="O25" s="372">
        <v>62.783410138248854</v>
      </c>
      <c r="P25" s="350"/>
      <c r="Q25" s="368">
        <v>8693</v>
      </c>
      <c r="R25" s="369">
        <v>19.570013507429085</v>
      </c>
      <c r="S25" s="370">
        <v>5299</v>
      </c>
      <c r="T25" s="371">
        <v>60.95709191303348</v>
      </c>
      <c r="U25" s="370">
        <v>3394</v>
      </c>
      <c r="V25" s="372">
        <v>39.042908086966527</v>
      </c>
      <c r="W25" s="350"/>
      <c r="X25" s="368">
        <v>19452</v>
      </c>
      <c r="Y25" s="369">
        <v>43.791085096803236</v>
      </c>
      <c r="Z25" s="370">
        <v>14403</v>
      </c>
      <c r="AA25" s="371">
        <v>74.043800123380635</v>
      </c>
      <c r="AB25" s="370">
        <v>5049</v>
      </c>
      <c r="AC25" s="372">
        <f t="shared" si="0"/>
        <v>25.956199876619369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16137</v>
      </c>
      <c r="E26" s="380">
        <f t="shared" si="2"/>
        <v>10301</v>
      </c>
      <c r="F26" s="381">
        <f t="shared" si="3"/>
        <v>63.834665675156479</v>
      </c>
      <c r="G26" s="380">
        <f t="shared" si="4"/>
        <v>5836</v>
      </c>
      <c r="H26" s="367">
        <f t="shared" si="3"/>
        <v>36.165334324843528</v>
      </c>
      <c r="I26" s="350"/>
      <c r="J26" s="377">
        <v>3396</v>
      </c>
      <c r="K26" s="378">
        <v>21.044803866889755</v>
      </c>
      <c r="L26" s="375">
        <v>1411</v>
      </c>
      <c r="M26" s="376">
        <v>41.548881036513549</v>
      </c>
      <c r="N26" s="375">
        <v>1985</v>
      </c>
      <c r="O26" s="372">
        <v>58.451118963486458</v>
      </c>
      <c r="P26" s="350"/>
      <c r="Q26" s="377">
        <v>2694</v>
      </c>
      <c r="R26" s="378">
        <v>16.694552890871908</v>
      </c>
      <c r="S26" s="375">
        <v>1504</v>
      </c>
      <c r="T26" s="376">
        <v>55.827765404602822</v>
      </c>
      <c r="U26" s="375">
        <v>1190</v>
      </c>
      <c r="V26" s="372">
        <v>44.172234595397178</v>
      </c>
      <c r="W26" s="350"/>
      <c r="X26" s="377">
        <v>10047</v>
      </c>
      <c r="Y26" s="378">
        <v>62.260643242238331</v>
      </c>
      <c r="Z26" s="375">
        <v>7386</v>
      </c>
      <c r="AA26" s="376">
        <v>73.514481934905945</v>
      </c>
      <c r="AB26" s="375">
        <v>2661</v>
      </c>
      <c r="AC26" s="372">
        <f t="shared" si="0"/>
        <v>26.485518065094059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70589</v>
      </c>
      <c r="E27" s="380">
        <f t="shared" si="2"/>
        <v>43599</v>
      </c>
      <c r="F27" s="381">
        <f t="shared" si="3"/>
        <v>61.764580883707097</v>
      </c>
      <c r="G27" s="380">
        <f t="shared" si="4"/>
        <v>26990</v>
      </c>
      <c r="H27" s="367">
        <f t="shared" si="3"/>
        <v>38.23541911629291</v>
      </c>
      <c r="I27" s="350"/>
      <c r="J27" s="377">
        <v>17790</v>
      </c>
      <c r="K27" s="378">
        <v>25.202226975874424</v>
      </c>
      <c r="L27" s="375">
        <v>7007</v>
      </c>
      <c r="M27" s="376">
        <v>39.387296233839237</v>
      </c>
      <c r="N27" s="375">
        <v>10783</v>
      </c>
      <c r="O27" s="372">
        <v>60.61270376616077</v>
      </c>
      <c r="P27" s="350"/>
      <c r="Q27" s="377">
        <v>12964</v>
      </c>
      <c r="R27" s="378">
        <v>18.365467707433169</v>
      </c>
      <c r="S27" s="375">
        <v>7276</v>
      </c>
      <c r="T27" s="376">
        <v>56.124652884912066</v>
      </c>
      <c r="U27" s="375">
        <v>5688</v>
      </c>
      <c r="V27" s="372">
        <v>43.875347115087934</v>
      </c>
      <c r="W27" s="350"/>
      <c r="X27" s="377">
        <v>39835</v>
      </c>
      <c r="Y27" s="378">
        <v>56.4323053166924</v>
      </c>
      <c r="Z27" s="375">
        <v>29316</v>
      </c>
      <c r="AA27" s="376">
        <v>73.593573490648922</v>
      </c>
      <c r="AB27" s="375">
        <v>10519</v>
      </c>
      <c r="AC27" s="372">
        <f t="shared" si="0"/>
        <v>26.406426509351071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9320</v>
      </c>
      <c r="E28" s="380">
        <f t="shared" si="2"/>
        <v>6116</v>
      </c>
      <c r="F28" s="381">
        <f t="shared" si="3"/>
        <v>65.622317596566532</v>
      </c>
      <c r="G28" s="380">
        <f t="shared" si="4"/>
        <v>3204</v>
      </c>
      <c r="H28" s="382">
        <f t="shared" si="3"/>
        <v>34.377682403433475</v>
      </c>
      <c r="I28" s="350"/>
      <c r="J28" s="377">
        <v>1557</v>
      </c>
      <c r="K28" s="378">
        <v>16.706008583690988</v>
      </c>
      <c r="L28" s="375">
        <v>661</v>
      </c>
      <c r="M28" s="376">
        <v>42.453436095054592</v>
      </c>
      <c r="N28" s="375">
        <v>896</v>
      </c>
      <c r="O28" s="383">
        <v>57.546563904945401</v>
      </c>
      <c r="P28" s="350"/>
      <c r="Q28" s="377">
        <v>1689</v>
      </c>
      <c r="R28" s="378">
        <v>18.122317596566521</v>
      </c>
      <c r="S28" s="375">
        <v>992</v>
      </c>
      <c r="T28" s="376">
        <v>58.732978093546471</v>
      </c>
      <c r="U28" s="375">
        <v>697</v>
      </c>
      <c r="V28" s="383">
        <v>41.267021906453522</v>
      </c>
      <c r="W28" s="350"/>
      <c r="X28" s="377">
        <v>6074</v>
      </c>
      <c r="Y28" s="378">
        <v>65.171673819742495</v>
      </c>
      <c r="Z28" s="375">
        <v>4463</v>
      </c>
      <c r="AA28" s="376">
        <v>73.477115574580182</v>
      </c>
      <c r="AB28" s="375">
        <v>1611</v>
      </c>
      <c r="AC28" s="383">
        <f t="shared" si="0"/>
        <v>26.522884425419825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3690</v>
      </c>
      <c r="E29" s="386">
        <f t="shared" si="2"/>
        <v>1985</v>
      </c>
      <c r="F29" s="387">
        <f t="shared" si="3"/>
        <v>53.794037940379404</v>
      </c>
      <c r="G29" s="386">
        <f t="shared" si="4"/>
        <v>1705</v>
      </c>
      <c r="H29" s="388">
        <f t="shared" si="3"/>
        <v>46.205962059620596</v>
      </c>
      <c r="I29" s="350"/>
      <c r="J29" s="389">
        <v>2047</v>
      </c>
      <c r="K29" s="390">
        <v>55.474254742547423</v>
      </c>
      <c r="L29" s="391">
        <v>753</v>
      </c>
      <c r="M29" s="392">
        <v>36.785539814362487</v>
      </c>
      <c r="N29" s="391">
        <v>1294</v>
      </c>
      <c r="O29" s="393">
        <v>63.21446018563752</v>
      </c>
      <c r="P29" s="350"/>
      <c r="Q29" s="389">
        <v>558</v>
      </c>
      <c r="R29" s="390">
        <v>15.121951219512194</v>
      </c>
      <c r="S29" s="391">
        <v>392</v>
      </c>
      <c r="T29" s="392">
        <v>70.25089605734766</v>
      </c>
      <c r="U29" s="391">
        <v>166</v>
      </c>
      <c r="V29" s="393">
        <v>29.749103942652326</v>
      </c>
      <c r="W29" s="350"/>
      <c r="X29" s="389">
        <v>1085</v>
      </c>
      <c r="Y29" s="390">
        <v>29.403794037940379</v>
      </c>
      <c r="Z29" s="391">
        <v>840</v>
      </c>
      <c r="AA29" s="392">
        <v>77.41935483870968</v>
      </c>
      <c r="AB29" s="391">
        <v>245</v>
      </c>
      <c r="AC29" s="393">
        <f t="shared" si="0"/>
        <v>22.58064516129032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32" t="s">
        <v>0</v>
      </c>
      <c r="D31" s="1233">
        <f>J31+Q31+X31</f>
        <v>1504725</v>
      </c>
      <c r="E31" s="1234">
        <f>L31+S31+Z31</f>
        <v>948857</v>
      </c>
      <c r="F31" s="1235">
        <f>E31/$D31*100</f>
        <v>63.058499061290277</v>
      </c>
      <c r="G31" s="1234">
        <f>N31+U31+AB31</f>
        <v>555868</v>
      </c>
      <c r="H31" s="1236">
        <f>G31/$D31*100</f>
        <v>36.94150093870973</v>
      </c>
      <c r="J31" s="1237">
        <f>SUM(J12:J29)</f>
        <v>403052</v>
      </c>
      <c r="K31" s="1238">
        <f>J31/$D31*100</f>
        <v>26.785758195019021</v>
      </c>
      <c r="L31" s="1234">
        <f>SUM(L12:L29)</f>
        <v>167003</v>
      </c>
      <c r="M31" s="1235">
        <f>L31/$J31*100</f>
        <v>41.434603971695964</v>
      </c>
      <c r="N31" s="1234">
        <f>SUM(N12:N29)</f>
        <v>236049</v>
      </c>
      <c r="O31" s="1239">
        <f>N31/$J31*100</f>
        <v>58.565396028304036</v>
      </c>
      <c r="Q31" s="1237">
        <f>SUM(Q12:Q29)</f>
        <v>289280</v>
      </c>
      <c r="R31" s="1238">
        <f>Q31/$D31*100</f>
        <v>19.224775291166161</v>
      </c>
      <c r="S31" s="1234">
        <f>SUM(S12:S29)</f>
        <v>177899</v>
      </c>
      <c r="T31" s="1235">
        <f>S31/$Q31*100</f>
        <v>61.497165376106203</v>
      </c>
      <c r="U31" s="1234">
        <f>SUM(U12:U29)</f>
        <v>111381</v>
      </c>
      <c r="V31" s="1239">
        <f>U31/$Q31*100</f>
        <v>38.502834623893804</v>
      </c>
      <c r="X31" s="1237">
        <f>SUM(X12:X29)</f>
        <v>812393</v>
      </c>
      <c r="Y31" s="1238">
        <f>X31/$D31*100</f>
        <v>53.989466513814818</v>
      </c>
      <c r="Z31" s="1234">
        <f>SUM(Z12:Z29)</f>
        <v>603955</v>
      </c>
      <c r="AA31" s="1235">
        <f>Z31/$X31*100</f>
        <v>74.342713440416148</v>
      </c>
      <c r="AB31" s="1234">
        <f>SUM(AB12:AB29)</f>
        <v>208438</v>
      </c>
      <c r="AC31" s="1239">
        <f>AB31/$X31*100</f>
        <v>25.657286559583849</v>
      </c>
      <c r="AD31" s="1276"/>
      <c r="AE31" s="1268"/>
      <c r="AF31" s="1268"/>
      <c r="AI31" s="591"/>
      <c r="AK31" s="1268"/>
      <c r="AL31" s="1268"/>
      <c r="AO31" s="591"/>
      <c r="AQ31" s="1268"/>
      <c r="AR31" s="1268"/>
      <c r="AU31" s="591"/>
      <c r="AW31" s="1268"/>
      <c r="AX31" s="1268"/>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424</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255</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256</v>
      </c>
      <c r="K8" s="1406"/>
      <c r="L8" s="1406"/>
      <c r="M8" s="1406"/>
      <c r="N8" s="1406"/>
      <c r="O8" s="1407"/>
      <c r="P8" s="317"/>
      <c r="Q8" s="1405" t="s">
        <v>257</v>
      </c>
      <c r="R8" s="1406"/>
      <c r="S8" s="1406"/>
      <c r="T8" s="1406"/>
      <c r="U8" s="1406"/>
      <c r="V8" s="1407"/>
      <c r="W8" s="317"/>
      <c r="X8" s="1405" t="s">
        <v>258</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267</v>
      </c>
      <c r="L9" s="1384" t="s">
        <v>24</v>
      </c>
      <c r="M9" s="1385"/>
      <c r="N9" s="1386" t="s">
        <v>23</v>
      </c>
      <c r="O9" s="1387"/>
      <c r="P9" s="317"/>
      <c r="Q9" s="1388" t="s">
        <v>9</v>
      </c>
      <c r="R9" s="1382" t="s">
        <v>267</v>
      </c>
      <c r="S9" s="1384" t="s">
        <v>24</v>
      </c>
      <c r="T9" s="1385"/>
      <c r="U9" s="1386" t="s">
        <v>23</v>
      </c>
      <c r="V9" s="1387"/>
      <c r="W9" s="317"/>
      <c r="X9" s="1388" t="s">
        <v>9</v>
      </c>
      <c r="Y9" s="1382" t="s">
        <v>267</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267</v>
      </c>
      <c r="G10" s="406" t="s">
        <v>9</v>
      </c>
      <c r="H10" s="886" t="s">
        <v>267</v>
      </c>
      <c r="I10" s="346"/>
      <c r="J10" s="1389"/>
      <c r="K10" s="1383"/>
      <c r="L10" s="404" t="s">
        <v>9</v>
      </c>
      <c r="M10" s="403" t="s">
        <v>267</v>
      </c>
      <c r="N10" s="407" t="s">
        <v>9</v>
      </c>
      <c r="O10" s="402" t="s">
        <v>267</v>
      </c>
      <c r="P10" s="347"/>
      <c r="Q10" s="1389"/>
      <c r="R10" s="1383"/>
      <c r="S10" s="404" t="s">
        <v>9</v>
      </c>
      <c r="T10" s="403" t="s">
        <v>267</v>
      </c>
      <c r="U10" s="407" t="s">
        <v>9</v>
      </c>
      <c r="V10" s="402" t="s">
        <v>267</v>
      </c>
      <c r="W10" s="347"/>
      <c r="X10" s="1389"/>
      <c r="Y10" s="1383"/>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74480</v>
      </c>
      <c r="E12" s="352">
        <f>L12+S12+Z12</f>
        <v>43986</v>
      </c>
      <c r="F12" s="353">
        <f>E12/$D12*100</f>
        <v>59.057465091299676</v>
      </c>
      <c r="G12" s="352">
        <f>N12+U12+AB12</f>
        <v>30494</v>
      </c>
      <c r="H12" s="354">
        <f>G12/$D12*100</f>
        <v>40.942534908700324</v>
      </c>
      <c r="I12" s="350"/>
      <c r="J12" s="355">
        <f>L12+N12</f>
        <v>28149</v>
      </c>
      <c r="K12" s="356">
        <f>J12/$D12*100</f>
        <v>37.794038668098814</v>
      </c>
      <c r="L12" s="357">
        <v>11023</v>
      </c>
      <c r="M12" s="353">
        <v>39.159472805428258</v>
      </c>
      <c r="N12" s="357">
        <v>17126</v>
      </c>
      <c r="O12" s="358">
        <v>60.840527194571749</v>
      </c>
      <c r="P12" s="350"/>
      <c r="Q12" s="355">
        <v>12633</v>
      </c>
      <c r="R12" s="356">
        <v>16.961600429645543</v>
      </c>
      <c r="S12" s="357">
        <v>7241</v>
      </c>
      <c r="T12" s="353">
        <v>57.318135043140984</v>
      </c>
      <c r="U12" s="357">
        <v>5392</v>
      </c>
      <c r="V12" s="358">
        <v>42.681864956859023</v>
      </c>
      <c r="W12" s="350"/>
      <c r="X12" s="355">
        <v>33698</v>
      </c>
      <c r="Y12" s="356">
        <v>45.244360902255636</v>
      </c>
      <c r="Z12" s="357">
        <v>25722</v>
      </c>
      <c r="AA12" s="353">
        <v>76.33093952163334</v>
      </c>
      <c r="AB12" s="357">
        <v>7976</v>
      </c>
      <c r="AC12" s="358">
        <f t="shared" ref="AC12:AC29" si="0">AB12/$X12*100</f>
        <v>23.669060478366667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13222</v>
      </c>
      <c r="E13" s="365">
        <f t="shared" ref="E13:E29" si="2">L13+S13+Z13</f>
        <v>8797</v>
      </c>
      <c r="F13" s="366">
        <f t="shared" ref="F13:H29" si="3">E13/$D13*100</f>
        <v>66.533050975646645</v>
      </c>
      <c r="G13" s="365">
        <f t="shared" ref="G13:G29" si="4">N13+U13+AB13</f>
        <v>4425</v>
      </c>
      <c r="H13" s="367">
        <f t="shared" si="3"/>
        <v>33.466949024353347</v>
      </c>
      <c r="I13" s="350"/>
      <c r="J13" s="368">
        <f t="shared" ref="J13:J29" si="5">L13+N13</f>
        <v>2399</v>
      </c>
      <c r="K13" s="369">
        <f t="shared" ref="K13:K29" si="6">J13/$D13*100</f>
        <v>18.144002420208743</v>
      </c>
      <c r="L13" s="370">
        <v>978</v>
      </c>
      <c r="M13" s="371">
        <v>40.766986244268445</v>
      </c>
      <c r="N13" s="370">
        <v>1421</v>
      </c>
      <c r="O13" s="372">
        <v>59.233013755731555</v>
      </c>
      <c r="P13" s="350"/>
      <c r="Q13" s="368">
        <v>2004</v>
      </c>
      <c r="R13" s="369">
        <v>15.156557253063077</v>
      </c>
      <c r="S13" s="370">
        <v>1165</v>
      </c>
      <c r="T13" s="371">
        <v>58.133732534930139</v>
      </c>
      <c r="U13" s="370">
        <v>839</v>
      </c>
      <c r="V13" s="372">
        <v>41.866267465069861</v>
      </c>
      <c r="W13" s="350"/>
      <c r="X13" s="368">
        <v>8819</v>
      </c>
      <c r="Y13" s="369">
        <v>66.69944032672818</v>
      </c>
      <c r="Z13" s="370">
        <v>6654</v>
      </c>
      <c r="AA13" s="371">
        <v>75.450731375439389</v>
      </c>
      <c r="AB13" s="370">
        <v>2165</v>
      </c>
      <c r="AC13" s="372">
        <f t="shared" si="0"/>
        <v>24.549268624560607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7870</v>
      </c>
      <c r="E14" s="365">
        <f t="shared" si="2"/>
        <v>5261</v>
      </c>
      <c r="F14" s="366">
        <f t="shared" si="3"/>
        <v>66.848792884371036</v>
      </c>
      <c r="G14" s="365">
        <f t="shared" si="4"/>
        <v>2609</v>
      </c>
      <c r="H14" s="367">
        <f t="shared" si="3"/>
        <v>33.151207115628971</v>
      </c>
      <c r="I14" s="350"/>
      <c r="J14" s="368">
        <f t="shared" si="5"/>
        <v>1830</v>
      </c>
      <c r="K14" s="369">
        <f t="shared" si="6"/>
        <v>23.252858958068614</v>
      </c>
      <c r="L14" s="370">
        <v>742</v>
      </c>
      <c r="M14" s="371">
        <v>40.546448087431692</v>
      </c>
      <c r="N14" s="370">
        <v>1088</v>
      </c>
      <c r="O14" s="372">
        <v>59.453551912568301</v>
      </c>
      <c r="P14" s="350"/>
      <c r="Q14" s="368">
        <v>1434</v>
      </c>
      <c r="R14" s="369">
        <v>18.221092757306227</v>
      </c>
      <c r="S14" s="370">
        <v>851</v>
      </c>
      <c r="T14" s="371">
        <v>59.344490934449091</v>
      </c>
      <c r="U14" s="370">
        <v>583</v>
      </c>
      <c r="V14" s="372">
        <v>40.655509065550902</v>
      </c>
      <c r="W14" s="350"/>
      <c r="X14" s="368">
        <v>4606</v>
      </c>
      <c r="Y14" s="369">
        <v>58.526048284625155</v>
      </c>
      <c r="Z14" s="370">
        <v>3668</v>
      </c>
      <c r="AA14" s="371">
        <v>79.635258358662625</v>
      </c>
      <c r="AB14" s="370">
        <v>938</v>
      </c>
      <c r="AC14" s="372">
        <f t="shared" si="0"/>
        <v>20.364741641337385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8009</v>
      </c>
      <c r="E15" s="365">
        <f t="shared" si="2"/>
        <v>5099</v>
      </c>
      <c r="F15" s="366">
        <f t="shared" si="3"/>
        <v>63.665875889624168</v>
      </c>
      <c r="G15" s="365">
        <f t="shared" si="4"/>
        <v>2910</v>
      </c>
      <c r="H15" s="367">
        <f t="shared" si="3"/>
        <v>36.334124110375825</v>
      </c>
      <c r="I15" s="350"/>
      <c r="J15" s="368">
        <f t="shared" si="5"/>
        <v>1877</v>
      </c>
      <c r="K15" s="369">
        <f t="shared" si="6"/>
        <v>23.436134348857536</v>
      </c>
      <c r="L15" s="370">
        <v>726</v>
      </c>
      <c r="M15" s="371">
        <v>38.678742674480553</v>
      </c>
      <c r="N15" s="370">
        <v>1151</v>
      </c>
      <c r="O15" s="372">
        <v>61.32125732551944</v>
      </c>
      <c r="P15" s="350"/>
      <c r="Q15" s="368">
        <v>1410</v>
      </c>
      <c r="R15" s="369">
        <v>17.605194156573855</v>
      </c>
      <c r="S15" s="370">
        <v>819</v>
      </c>
      <c r="T15" s="371">
        <v>58.085106382978722</v>
      </c>
      <c r="U15" s="370">
        <v>591</v>
      </c>
      <c r="V15" s="372">
        <v>41.914893617021278</v>
      </c>
      <c r="W15" s="350"/>
      <c r="X15" s="368">
        <v>4722</v>
      </c>
      <c r="Y15" s="369">
        <v>58.958671494568613</v>
      </c>
      <c r="Z15" s="370">
        <v>3554</v>
      </c>
      <c r="AA15" s="371">
        <v>75.264718339686581</v>
      </c>
      <c r="AB15" s="370">
        <v>1168</v>
      </c>
      <c r="AC15" s="372">
        <f t="shared" si="0"/>
        <v>24.735281660313426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14936</v>
      </c>
      <c r="E16" s="365">
        <f t="shared" si="2"/>
        <v>9063</v>
      </c>
      <c r="F16" s="366">
        <f t="shared" si="3"/>
        <v>60.678896625602576</v>
      </c>
      <c r="G16" s="365">
        <f t="shared" si="4"/>
        <v>5873</v>
      </c>
      <c r="H16" s="367">
        <f t="shared" si="3"/>
        <v>39.321103374397431</v>
      </c>
      <c r="I16" s="350"/>
      <c r="J16" s="368">
        <f t="shared" si="5"/>
        <v>5350</v>
      </c>
      <c r="K16" s="369">
        <f t="shared" si="6"/>
        <v>35.819496518478843</v>
      </c>
      <c r="L16" s="370">
        <v>2189</v>
      </c>
      <c r="M16" s="371">
        <v>40.915887850467293</v>
      </c>
      <c r="N16" s="370">
        <v>3161</v>
      </c>
      <c r="O16" s="372">
        <v>59.084112149532707</v>
      </c>
      <c r="P16" s="350"/>
      <c r="Q16" s="368">
        <v>2602</v>
      </c>
      <c r="R16" s="369">
        <v>17.420996250669525</v>
      </c>
      <c r="S16" s="370">
        <v>1491</v>
      </c>
      <c r="T16" s="371">
        <v>57.302075326671783</v>
      </c>
      <c r="U16" s="370">
        <v>1111</v>
      </c>
      <c r="V16" s="372">
        <v>42.69792467332821</v>
      </c>
      <c r="W16" s="350"/>
      <c r="X16" s="368">
        <v>6984</v>
      </c>
      <c r="Y16" s="369">
        <v>46.759507230851632</v>
      </c>
      <c r="Z16" s="370">
        <v>5383</v>
      </c>
      <c r="AA16" s="371">
        <v>77.076174112256595</v>
      </c>
      <c r="AB16" s="370">
        <v>1601</v>
      </c>
      <c r="AC16" s="372">
        <f t="shared" si="0"/>
        <v>22.923825887743412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5338</v>
      </c>
      <c r="E17" s="375">
        <f t="shared" si="2"/>
        <v>3426</v>
      </c>
      <c r="F17" s="376">
        <f t="shared" si="3"/>
        <v>64.181341326339464</v>
      </c>
      <c r="G17" s="375">
        <f t="shared" si="4"/>
        <v>1912</v>
      </c>
      <c r="H17" s="367">
        <f t="shared" si="3"/>
        <v>35.818658673660551</v>
      </c>
      <c r="I17" s="350"/>
      <c r="J17" s="377">
        <f t="shared" si="5"/>
        <v>1319</v>
      </c>
      <c r="K17" s="378">
        <f t="shared" si="6"/>
        <v>24.709629074559761</v>
      </c>
      <c r="L17" s="375">
        <v>533</v>
      </c>
      <c r="M17" s="376">
        <v>40.409401061410158</v>
      </c>
      <c r="N17" s="375">
        <v>786</v>
      </c>
      <c r="O17" s="372">
        <v>59.590598938589842</v>
      </c>
      <c r="P17" s="350"/>
      <c r="Q17" s="377">
        <v>1004</v>
      </c>
      <c r="R17" s="378">
        <v>18.80854252529037</v>
      </c>
      <c r="S17" s="375">
        <v>561</v>
      </c>
      <c r="T17" s="376">
        <v>55.876494023904378</v>
      </c>
      <c r="U17" s="375">
        <v>443</v>
      </c>
      <c r="V17" s="372">
        <v>44.123505976095615</v>
      </c>
      <c r="W17" s="350"/>
      <c r="X17" s="377">
        <v>3015</v>
      </c>
      <c r="Y17" s="378">
        <v>56.481828400149872</v>
      </c>
      <c r="Z17" s="375">
        <v>2332</v>
      </c>
      <c r="AA17" s="376">
        <v>77.346600331674964</v>
      </c>
      <c r="AB17" s="375">
        <v>683</v>
      </c>
      <c r="AC17" s="372">
        <f t="shared" si="0"/>
        <v>22.65339966832504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35075</v>
      </c>
      <c r="E18" s="365">
        <f t="shared" si="2"/>
        <v>22950</v>
      </c>
      <c r="F18" s="366">
        <f t="shared" si="3"/>
        <v>65.431218816821101</v>
      </c>
      <c r="G18" s="365">
        <f t="shared" si="4"/>
        <v>12125</v>
      </c>
      <c r="H18" s="367">
        <f t="shared" si="3"/>
        <v>34.568781183178906</v>
      </c>
      <c r="I18" s="350"/>
      <c r="J18" s="368">
        <f t="shared" si="5"/>
        <v>6796</v>
      </c>
      <c r="K18" s="369">
        <f t="shared" si="6"/>
        <v>19.375623663578047</v>
      </c>
      <c r="L18" s="370">
        <v>2809</v>
      </c>
      <c r="M18" s="371">
        <v>41.333137139493822</v>
      </c>
      <c r="N18" s="370">
        <v>3987</v>
      </c>
      <c r="O18" s="372">
        <v>58.666862860506171</v>
      </c>
      <c r="P18" s="350"/>
      <c r="Q18" s="368">
        <v>5140</v>
      </c>
      <c r="R18" s="369">
        <v>14.654312188168211</v>
      </c>
      <c r="S18" s="370">
        <v>2873</v>
      </c>
      <c r="T18" s="371">
        <v>55.894941634241249</v>
      </c>
      <c r="U18" s="370">
        <v>2267</v>
      </c>
      <c r="V18" s="372">
        <v>44.105058365758751</v>
      </c>
      <c r="W18" s="350"/>
      <c r="X18" s="368">
        <v>23139</v>
      </c>
      <c r="Y18" s="369">
        <v>65.970064148253741</v>
      </c>
      <c r="Z18" s="370">
        <v>17268</v>
      </c>
      <c r="AA18" s="371">
        <v>74.627252690263191</v>
      </c>
      <c r="AB18" s="370">
        <v>5871</v>
      </c>
      <c r="AC18" s="372">
        <f t="shared" si="0"/>
        <v>25.372747309736809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23176</v>
      </c>
      <c r="E19" s="365">
        <f t="shared" si="2"/>
        <v>14808</v>
      </c>
      <c r="F19" s="366">
        <f t="shared" si="3"/>
        <v>63.893683120469447</v>
      </c>
      <c r="G19" s="365">
        <f t="shared" si="4"/>
        <v>8368</v>
      </c>
      <c r="H19" s="367">
        <f t="shared" si="3"/>
        <v>36.106316879530546</v>
      </c>
      <c r="I19" s="350"/>
      <c r="J19" s="368">
        <f t="shared" si="5"/>
        <v>5369</v>
      </c>
      <c r="K19" s="369">
        <f t="shared" si="6"/>
        <v>23.166206420434932</v>
      </c>
      <c r="L19" s="370">
        <v>2105</v>
      </c>
      <c r="M19" s="371">
        <v>39.206556155708697</v>
      </c>
      <c r="N19" s="370">
        <v>3264</v>
      </c>
      <c r="O19" s="372">
        <v>60.793443844291303</v>
      </c>
      <c r="P19" s="350"/>
      <c r="Q19" s="368">
        <v>3275</v>
      </c>
      <c r="R19" s="369">
        <v>14.130997583707284</v>
      </c>
      <c r="S19" s="370">
        <v>1943</v>
      </c>
      <c r="T19" s="371">
        <v>59.328244274809158</v>
      </c>
      <c r="U19" s="370">
        <v>1332</v>
      </c>
      <c r="V19" s="372">
        <v>40.671755725190842</v>
      </c>
      <c r="W19" s="350"/>
      <c r="X19" s="368">
        <v>14532</v>
      </c>
      <c r="Y19" s="369">
        <v>62.702795995857784</v>
      </c>
      <c r="Z19" s="370">
        <v>10760</v>
      </c>
      <c r="AA19" s="371">
        <v>74.043490228461323</v>
      </c>
      <c r="AB19" s="370">
        <v>3772</v>
      </c>
      <c r="AC19" s="372">
        <f t="shared" si="0"/>
        <v>25.95650977153867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45728</v>
      </c>
      <c r="E20" s="365">
        <f t="shared" si="2"/>
        <v>28890</v>
      </c>
      <c r="F20" s="366">
        <f t="shared" si="3"/>
        <v>63.177921623512944</v>
      </c>
      <c r="G20" s="365">
        <f t="shared" si="4"/>
        <v>16838</v>
      </c>
      <c r="H20" s="367">
        <f t="shared" si="3"/>
        <v>36.822078376487056</v>
      </c>
      <c r="I20" s="350"/>
      <c r="J20" s="368">
        <f t="shared" si="5"/>
        <v>12827</v>
      </c>
      <c r="K20" s="369">
        <f t="shared" si="6"/>
        <v>28.050647305808258</v>
      </c>
      <c r="L20" s="370">
        <v>5289</v>
      </c>
      <c r="M20" s="371">
        <v>41.233335932018399</v>
      </c>
      <c r="N20" s="370">
        <v>7538</v>
      </c>
      <c r="O20" s="372">
        <v>58.766664067981601</v>
      </c>
      <c r="P20" s="350"/>
      <c r="Q20" s="368">
        <v>7355</v>
      </c>
      <c r="R20" s="369">
        <v>16.084237228831348</v>
      </c>
      <c r="S20" s="370">
        <v>4160</v>
      </c>
      <c r="T20" s="371">
        <v>56.56016315431679</v>
      </c>
      <c r="U20" s="370">
        <v>3195</v>
      </c>
      <c r="V20" s="372">
        <v>43.43983684568321</v>
      </c>
      <c r="W20" s="350"/>
      <c r="X20" s="368">
        <v>25546</v>
      </c>
      <c r="Y20" s="369">
        <v>55.86511546536039</v>
      </c>
      <c r="Z20" s="370">
        <v>19441</v>
      </c>
      <c r="AA20" s="371">
        <v>76.101933766538792</v>
      </c>
      <c r="AB20" s="370">
        <v>6105</v>
      </c>
      <c r="AC20" s="372">
        <f t="shared" si="0"/>
        <v>23.898066233461208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46329</v>
      </c>
      <c r="E21" s="365">
        <f t="shared" si="2"/>
        <v>30038</v>
      </c>
      <c r="F21" s="366">
        <f t="shared" si="3"/>
        <v>64.83627965205379</v>
      </c>
      <c r="G21" s="365">
        <f t="shared" si="4"/>
        <v>16291</v>
      </c>
      <c r="H21" s="367">
        <f t="shared" si="3"/>
        <v>35.16372034794621</v>
      </c>
      <c r="I21" s="350"/>
      <c r="J21" s="368">
        <f t="shared" si="5"/>
        <v>10006</v>
      </c>
      <c r="K21" s="369">
        <f t="shared" si="6"/>
        <v>21.597703382330721</v>
      </c>
      <c r="L21" s="370">
        <v>4091</v>
      </c>
      <c r="M21" s="371">
        <v>40.885468718768735</v>
      </c>
      <c r="N21" s="370">
        <v>5915</v>
      </c>
      <c r="O21" s="372">
        <v>59.114531281231265</v>
      </c>
      <c r="P21" s="350"/>
      <c r="Q21" s="368">
        <v>8134</v>
      </c>
      <c r="R21" s="369">
        <v>17.557037708562671</v>
      </c>
      <c r="S21" s="370">
        <v>4631</v>
      </c>
      <c r="T21" s="371">
        <v>56.933857880501591</v>
      </c>
      <c r="U21" s="370">
        <v>3503</v>
      </c>
      <c r="V21" s="372">
        <v>43.066142119498402</v>
      </c>
      <c r="W21" s="350"/>
      <c r="X21" s="368">
        <v>28189</v>
      </c>
      <c r="Y21" s="369">
        <v>60.845258909106605</v>
      </c>
      <c r="Z21" s="370">
        <v>21316</v>
      </c>
      <c r="AA21" s="371">
        <v>75.618148923338893</v>
      </c>
      <c r="AB21" s="370">
        <v>6873</v>
      </c>
      <c r="AC21" s="372">
        <f t="shared" si="0"/>
        <v>24.381851076661111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12574</v>
      </c>
      <c r="E22" s="365">
        <f t="shared" si="2"/>
        <v>8286</v>
      </c>
      <c r="F22" s="366">
        <f t="shared" si="3"/>
        <v>65.897884523620164</v>
      </c>
      <c r="G22" s="365">
        <f t="shared" si="4"/>
        <v>4288</v>
      </c>
      <c r="H22" s="367">
        <f t="shared" si="3"/>
        <v>34.102115476379829</v>
      </c>
      <c r="I22" s="350"/>
      <c r="J22" s="368">
        <f t="shared" si="5"/>
        <v>2671</v>
      </c>
      <c r="K22" s="369">
        <f t="shared" si="6"/>
        <v>21.242245904246857</v>
      </c>
      <c r="L22" s="370">
        <v>1100</v>
      </c>
      <c r="M22" s="371">
        <v>41.183077499064019</v>
      </c>
      <c r="N22" s="370">
        <v>1571</v>
      </c>
      <c r="O22" s="372">
        <v>58.816922500935974</v>
      </c>
      <c r="P22" s="350"/>
      <c r="Q22" s="368">
        <v>1939</v>
      </c>
      <c r="R22" s="369">
        <v>15.420709400349928</v>
      </c>
      <c r="S22" s="370">
        <v>1110</v>
      </c>
      <c r="T22" s="371">
        <v>57.246003094378551</v>
      </c>
      <c r="U22" s="370">
        <v>829</v>
      </c>
      <c r="V22" s="372">
        <v>42.753996905621456</v>
      </c>
      <c r="W22" s="350"/>
      <c r="X22" s="368">
        <v>7964</v>
      </c>
      <c r="Y22" s="369">
        <v>63.337044695403208</v>
      </c>
      <c r="Z22" s="370">
        <v>6076</v>
      </c>
      <c r="AA22" s="371">
        <v>76.293319939728775</v>
      </c>
      <c r="AB22" s="370">
        <v>1888</v>
      </c>
      <c r="AC22" s="372">
        <f t="shared" si="0"/>
        <v>23.706680060271221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25890</v>
      </c>
      <c r="E23" s="365">
        <f t="shared" si="2"/>
        <v>17335</v>
      </c>
      <c r="F23" s="366">
        <f t="shared" si="3"/>
        <v>66.95635380455775</v>
      </c>
      <c r="G23" s="365">
        <f t="shared" si="4"/>
        <v>8555</v>
      </c>
      <c r="H23" s="367">
        <f t="shared" si="3"/>
        <v>33.043646195442257</v>
      </c>
      <c r="I23" s="350"/>
      <c r="J23" s="368">
        <f t="shared" si="5"/>
        <v>5262</v>
      </c>
      <c r="K23" s="369">
        <f t="shared" si="6"/>
        <v>20.324449594438008</v>
      </c>
      <c r="L23" s="370">
        <v>2239</v>
      </c>
      <c r="M23" s="371">
        <v>42.550361079437479</v>
      </c>
      <c r="N23" s="370">
        <v>3023</v>
      </c>
      <c r="O23" s="372">
        <v>57.449638920562528</v>
      </c>
      <c r="P23" s="350"/>
      <c r="Q23" s="368">
        <v>4179</v>
      </c>
      <c r="R23" s="369">
        <v>16.141367323290844</v>
      </c>
      <c r="S23" s="370">
        <v>2364</v>
      </c>
      <c r="T23" s="371">
        <v>56.568557071069634</v>
      </c>
      <c r="U23" s="370">
        <v>1815</v>
      </c>
      <c r="V23" s="372">
        <v>43.431442928930366</v>
      </c>
      <c r="W23" s="350"/>
      <c r="X23" s="368">
        <v>16449</v>
      </c>
      <c r="Y23" s="369">
        <v>63.534183082271142</v>
      </c>
      <c r="Z23" s="370">
        <v>12732</v>
      </c>
      <c r="AA23" s="371">
        <v>77.402881634141892</v>
      </c>
      <c r="AB23" s="370">
        <v>3717</v>
      </c>
      <c r="AC23" s="372">
        <f t="shared" si="0"/>
        <v>22.597118365858108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63179</v>
      </c>
      <c r="E24" s="365">
        <f t="shared" si="2"/>
        <v>42280</v>
      </c>
      <c r="F24" s="366">
        <f t="shared" si="3"/>
        <v>66.920970575665962</v>
      </c>
      <c r="G24" s="365">
        <f t="shared" si="4"/>
        <v>20899</v>
      </c>
      <c r="H24" s="367">
        <f t="shared" si="3"/>
        <v>33.079029424334031</v>
      </c>
      <c r="I24" s="350"/>
      <c r="J24" s="368">
        <f t="shared" si="5"/>
        <v>15568</v>
      </c>
      <c r="K24" s="369">
        <f t="shared" si="6"/>
        <v>24.641099099384288</v>
      </c>
      <c r="L24" s="370">
        <v>7548</v>
      </c>
      <c r="M24" s="371">
        <v>48.484069886947587</v>
      </c>
      <c r="N24" s="370">
        <v>8020</v>
      </c>
      <c r="O24" s="372">
        <v>51.515930113052413</v>
      </c>
      <c r="P24" s="350"/>
      <c r="Q24" s="368">
        <v>9462</v>
      </c>
      <c r="R24" s="369">
        <v>14.97649535446905</v>
      </c>
      <c r="S24" s="370">
        <v>5577</v>
      </c>
      <c r="T24" s="371">
        <v>58.941027266962585</v>
      </c>
      <c r="U24" s="370">
        <v>3885</v>
      </c>
      <c r="V24" s="372">
        <v>41.058972733037415</v>
      </c>
      <c r="W24" s="350"/>
      <c r="X24" s="368">
        <v>38149</v>
      </c>
      <c r="Y24" s="369">
        <v>60.382405546146664</v>
      </c>
      <c r="Z24" s="370">
        <v>29155</v>
      </c>
      <c r="AA24" s="371">
        <v>76.424021599517673</v>
      </c>
      <c r="AB24" s="370">
        <v>8994</v>
      </c>
      <c r="AC24" s="372">
        <f t="shared" si="0"/>
        <v>23.57597840048232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13593</v>
      </c>
      <c r="E25" s="365">
        <f t="shared" si="2"/>
        <v>7694</v>
      </c>
      <c r="F25" s="366">
        <f t="shared" si="3"/>
        <v>56.602663135437361</v>
      </c>
      <c r="G25" s="365">
        <f t="shared" si="4"/>
        <v>5899</v>
      </c>
      <c r="H25" s="367">
        <f t="shared" si="3"/>
        <v>43.397336864562639</v>
      </c>
      <c r="I25" s="350"/>
      <c r="J25" s="368">
        <f t="shared" si="5"/>
        <v>5197</v>
      </c>
      <c r="K25" s="369">
        <f t="shared" si="6"/>
        <v>38.232913999852862</v>
      </c>
      <c r="L25" s="370">
        <v>1858</v>
      </c>
      <c r="M25" s="371">
        <v>35.751395035597461</v>
      </c>
      <c r="N25" s="370">
        <v>3339</v>
      </c>
      <c r="O25" s="372">
        <v>64.248604964402546</v>
      </c>
      <c r="P25" s="350"/>
      <c r="Q25" s="368">
        <v>2025</v>
      </c>
      <c r="R25" s="369">
        <v>14.897373648201281</v>
      </c>
      <c r="S25" s="370">
        <v>1065</v>
      </c>
      <c r="T25" s="371">
        <v>52.592592592592588</v>
      </c>
      <c r="U25" s="370">
        <v>960</v>
      </c>
      <c r="V25" s="372">
        <v>47.407407407407412</v>
      </c>
      <c r="W25" s="350"/>
      <c r="X25" s="368">
        <v>6371</v>
      </c>
      <c r="Y25" s="369">
        <v>46.86971235194585</v>
      </c>
      <c r="Z25" s="370">
        <v>4771</v>
      </c>
      <c r="AA25" s="371">
        <v>74.886203107832358</v>
      </c>
      <c r="AB25" s="370">
        <v>1600</v>
      </c>
      <c r="AC25" s="372">
        <f t="shared" si="0"/>
        <v>25.113796892167635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3236</v>
      </c>
      <c r="E26" s="380">
        <f t="shared" si="2"/>
        <v>2192</v>
      </c>
      <c r="F26" s="381">
        <f t="shared" si="3"/>
        <v>67.737948084054395</v>
      </c>
      <c r="G26" s="380">
        <f t="shared" si="4"/>
        <v>1044</v>
      </c>
      <c r="H26" s="367">
        <f t="shared" si="3"/>
        <v>32.262051915945612</v>
      </c>
      <c r="I26" s="350"/>
      <c r="J26" s="377">
        <f t="shared" si="5"/>
        <v>641</v>
      </c>
      <c r="K26" s="378">
        <f t="shared" si="6"/>
        <v>19.808405438813352</v>
      </c>
      <c r="L26" s="375">
        <v>306</v>
      </c>
      <c r="M26" s="376">
        <v>47.737909516380654</v>
      </c>
      <c r="N26" s="375">
        <v>335</v>
      </c>
      <c r="O26" s="372">
        <v>52.262090483619353</v>
      </c>
      <c r="P26" s="350"/>
      <c r="Q26" s="377">
        <v>487</v>
      </c>
      <c r="R26" s="378">
        <v>15.049443757725586</v>
      </c>
      <c r="S26" s="375">
        <v>276</v>
      </c>
      <c r="T26" s="376">
        <v>56.67351129363449</v>
      </c>
      <c r="U26" s="375">
        <v>211</v>
      </c>
      <c r="V26" s="372">
        <v>43.326488706365502</v>
      </c>
      <c r="W26" s="350"/>
      <c r="X26" s="377">
        <v>2108</v>
      </c>
      <c r="Y26" s="378">
        <v>65.142150803461064</v>
      </c>
      <c r="Z26" s="375">
        <v>1610</v>
      </c>
      <c r="AA26" s="376">
        <v>76.375711574952561</v>
      </c>
      <c r="AB26" s="375">
        <v>498</v>
      </c>
      <c r="AC26" s="372">
        <f t="shared" si="0"/>
        <v>23.624288425047439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17325</v>
      </c>
      <c r="E27" s="380">
        <f t="shared" si="2"/>
        <v>11573</v>
      </c>
      <c r="F27" s="381">
        <f t="shared" si="3"/>
        <v>66.7994227994228</v>
      </c>
      <c r="G27" s="380">
        <f t="shared" si="4"/>
        <v>5752</v>
      </c>
      <c r="H27" s="367">
        <f t="shared" si="3"/>
        <v>33.2005772005772</v>
      </c>
      <c r="I27" s="350"/>
      <c r="J27" s="377">
        <f t="shared" si="5"/>
        <v>3346</v>
      </c>
      <c r="K27" s="378">
        <f t="shared" si="6"/>
        <v>19.313131313131311</v>
      </c>
      <c r="L27" s="375">
        <v>1394</v>
      </c>
      <c r="M27" s="376">
        <v>41.661685594739986</v>
      </c>
      <c r="N27" s="375">
        <v>1952</v>
      </c>
      <c r="O27" s="372">
        <v>58.338314405260014</v>
      </c>
      <c r="P27" s="350"/>
      <c r="Q27" s="377">
        <v>2615</v>
      </c>
      <c r="R27" s="378">
        <v>15.093795093795093</v>
      </c>
      <c r="S27" s="375">
        <v>1470</v>
      </c>
      <c r="T27" s="376">
        <v>56.214149139579348</v>
      </c>
      <c r="U27" s="375">
        <v>1145</v>
      </c>
      <c r="V27" s="372">
        <v>43.785850860420652</v>
      </c>
      <c r="W27" s="350"/>
      <c r="X27" s="377">
        <v>11364</v>
      </c>
      <c r="Y27" s="378">
        <v>65.593073593073598</v>
      </c>
      <c r="Z27" s="375">
        <v>8709</v>
      </c>
      <c r="AA27" s="376">
        <v>76.636747624076023</v>
      </c>
      <c r="AB27" s="375">
        <v>2655</v>
      </c>
      <c r="AC27" s="372">
        <f t="shared" si="0"/>
        <v>23.36325237592397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2333</v>
      </c>
      <c r="E28" s="380">
        <f t="shared" si="2"/>
        <v>1516</v>
      </c>
      <c r="F28" s="381">
        <f t="shared" si="3"/>
        <v>64.980711530218599</v>
      </c>
      <c r="G28" s="380">
        <f t="shared" si="4"/>
        <v>817</v>
      </c>
      <c r="H28" s="382">
        <f t="shared" si="3"/>
        <v>35.019288469781394</v>
      </c>
      <c r="I28" s="350"/>
      <c r="J28" s="377">
        <f t="shared" si="5"/>
        <v>506</v>
      </c>
      <c r="K28" s="378">
        <f t="shared" si="6"/>
        <v>21.688812687526791</v>
      </c>
      <c r="L28" s="375">
        <v>221</v>
      </c>
      <c r="M28" s="376">
        <v>43.675889328063242</v>
      </c>
      <c r="N28" s="375">
        <v>285</v>
      </c>
      <c r="O28" s="383">
        <v>56.324110671936758</v>
      </c>
      <c r="P28" s="350"/>
      <c r="Q28" s="377">
        <v>349</v>
      </c>
      <c r="R28" s="378">
        <v>14.959279897128161</v>
      </c>
      <c r="S28" s="375">
        <v>195</v>
      </c>
      <c r="T28" s="376">
        <v>55.873925501432666</v>
      </c>
      <c r="U28" s="375">
        <v>154</v>
      </c>
      <c r="V28" s="383">
        <v>44.126074498567334</v>
      </c>
      <c r="W28" s="350"/>
      <c r="X28" s="377">
        <v>1478</v>
      </c>
      <c r="Y28" s="378">
        <v>63.351907415345053</v>
      </c>
      <c r="Z28" s="375">
        <v>1100</v>
      </c>
      <c r="AA28" s="376">
        <v>74.424898511502022</v>
      </c>
      <c r="AB28" s="375">
        <v>378</v>
      </c>
      <c r="AC28" s="383">
        <f t="shared" si="0"/>
        <v>25.575101488497971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1188</v>
      </c>
      <c r="E29" s="386">
        <f t="shared" si="2"/>
        <v>635</v>
      </c>
      <c r="F29" s="387">
        <f t="shared" si="3"/>
        <v>53.45117845117845</v>
      </c>
      <c r="G29" s="386">
        <f t="shared" si="4"/>
        <v>553</v>
      </c>
      <c r="H29" s="388">
        <f t="shared" si="3"/>
        <v>46.54882154882155</v>
      </c>
      <c r="I29" s="350"/>
      <c r="J29" s="389">
        <f t="shared" si="5"/>
        <v>646</v>
      </c>
      <c r="K29" s="390">
        <f t="shared" si="6"/>
        <v>54.377104377104381</v>
      </c>
      <c r="L29" s="391">
        <v>245</v>
      </c>
      <c r="M29" s="392">
        <v>37.925696594427244</v>
      </c>
      <c r="N29" s="391">
        <v>401</v>
      </c>
      <c r="O29" s="393">
        <v>62.074303405572749</v>
      </c>
      <c r="P29" s="350"/>
      <c r="Q29" s="389">
        <v>168</v>
      </c>
      <c r="R29" s="390">
        <v>14.14141414141414</v>
      </c>
      <c r="S29" s="391">
        <v>103</v>
      </c>
      <c r="T29" s="392">
        <v>61.30952380952381</v>
      </c>
      <c r="U29" s="391">
        <v>65</v>
      </c>
      <c r="V29" s="393">
        <v>38.69047619047619</v>
      </c>
      <c r="W29" s="350"/>
      <c r="X29" s="389">
        <v>374</v>
      </c>
      <c r="Y29" s="390">
        <v>31.481481481481481</v>
      </c>
      <c r="Z29" s="391">
        <v>287</v>
      </c>
      <c r="AA29" s="392">
        <v>76.737967914438499</v>
      </c>
      <c r="AB29" s="391">
        <v>87</v>
      </c>
      <c r="AC29" s="393">
        <f t="shared" si="0"/>
        <v>23.262032085561497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413481</v>
      </c>
      <c r="E31" s="1234">
        <f>L31+S31+Z31</f>
        <v>263829</v>
      </c>
      <c r="F31" s="1235">
        <f>E31/$D31*100</f>
        <v>63.806801279865347</v>
      </c>
      <c r="G31" s="1234">
        <f>N31+U31+AB31</f>
        <v>149652</v>
      </c>
      <c r="H31" s="1236">
        <f>G31/$D31*100</f>
        <v>36.19319872013466</v>
      </c>
      <c r="I31" s="320"/>
      <c r="J31" s="1237">
        <f>SUM(J12:J29)</f>
        <v>109759</v>
      </c>
      <c r="K31" s="1238">
        <f>J31/$D31*100</f>
        <v>26.54511331838706</v>
      </c>
      <c r="L31" s="1234">
        <f>SUM(L12:L29)</f>
        <v>45396</v>
      </c>
      <c r="M31" s="1235">
        <f>L31/$J31*100</f>
        <v>41.35970626554542</v>
      </c>
      <c r="N31" s="1234">
        <f>SUM(N12:N29)</f>
        <v>64363</v>
      </c>
      <c r="O31" s="1239">
        <f>N31/$J31*100</f>
        <v>58.640293734454573</v>
      </c>
      <c r="P31" s="320"/>
      <c r="Q31" s="1237">
        <f>SUM(Q12:Q29)</f>
        <v>66215</v>
      </c>
      <c r="R31" s="1238">
        <f>Q31/$D31*100</f>
        <v>16.014036920680759</v>
      </c>
      <c r="S31" s="1234">
        <f>SUM(S12:S29)</f>
        <v>37895</v>
      </c>
      <c r="T31" s="1235">
        <f>S31/$Q31*100</f>
        <v>57.230234841048102</v>
      </c>
      <c r="U31" s="1234">
        <f>SUM(U12:U29)</f>
        <v>28320</v>
      </c>
      <c r="V31" s="1239">
        <f>U31/$Q31*100</f>
        <v>42.769765158951898</v>
      </c>
      <c r="W31" s="320"/>
      <c r="X31" s="1237">
        <f>SUM(X12:X29)</f>
        <v>237507</v>
      </c>
      <c r="Y31" s="1238">
        <f>X31/$D31*100</f>
        <v>57.440849760932181</v>
      </c>
      <c r="Z31" s="1234">
        <f>SUM(Z12:Z29)</f>
        <v>180538</v>
      </c>
      <c r="AA31" s="1235">
        <f>Z31/$X31*100</f>
        <v>76.013759594454058</v>
      </c>
      <c r="AB31" s="1234">
        <f>SUM(AB12:AB29)</f>
        <v>56969</v>
      </c>
      <c r="AC31" s="1239">
        <f>AB31/$X31*100</f>
        <v>23.986240405545942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423</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259</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260</v>
      </c>
      <c r="K8" s="1406"/>
      <c r="L8" s="1406"/>
      <c r="M8" s="1406"/>
      <c r="N8" s="1406"/>
      <c r="O8" s="1407"/>
      <c r="P8" s="317"/>
      <c r="Q8" s="1405" t="s">
        <v>261</v>
      </c>
      <c r="R8" s="1406"/>
      <c r="S8" s="1406"/>
      <c r="T8" s="1406"/>
      <c r="U8" s="1406"/>
      <c r="V8" s="1407"/>
      <c r="W8" s="317"/>
      <c r="X8" s="1405" t="s">
        <v>262</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267</v>
      </c>
      <c r="L9" s="1384" t="s">
        <v>24</v>
      </c>
      <c r="M9" s="1385"/>
      <c r="N9" s="1386" t="s">
        <v>23</v>
      </c>
      <c r="O9" s="1387"/>
      <c r="P9" s="317"/>
      <c r="Q9" s="1388" t="s">
        <v>9</v>
      </c>
      <c r="R9" s="1382" t="s">
        <v>267</v>
      </c>
      <c r="S9" s="1384" t="s">
        <v>24</v>
      </c>
      <c r="T9" s="1385"/>
      <c r="U9" s="1386" t="s">
        <v>23</v>
      </c>
      <c r="V9" s="1387"/>
      <c r="W9" s="317"/>
      <c r="X9" s="1388" t="s">
        <v>9</v>
      </c>
      <c r="Y9" s="1382" t="s">
        <v>267</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267</v>
      </c>
      <c r="G10" s="406" t="s">
        <v>9</v>
      </c>
      <c r="H10" s="886" t="s">
        <v>267</v>
      </c>
      <c r="I10" s="346"/>
      <c r="J10" s="1389"/>
      <c r="K10" s="1383"/>
      <c r="L10" s="404" t="s">
        <v>9</v>
      </c>
      <c r="M10" s="403" t="s">
        <v>267</v>
      </c>
      <c r="N10" s="407" t="s">
        <v>9</v>
      </c>
      <c r="O10" s="402" t="s">
        <v>267</v>
      </c>
      <c r="P10" s="347"/>
      <c r="Q10" s="1389"/>
      <c r="R10" s="1383"/>
      <c r="S10" s="404" t="s">
        <v>9</v>
      </c>
      <c r="T10" s="403" t="s">
        <v>267</v>
      </c>
      <c r="U10" s="407" t="s">
        <v>9</v>
      </c>
      <c r="V10" s="402" t="s">
        <v>267</v>
      </c>
      <c r="W10" s="347"/>
      <c r="X10" s="1389"/>
      <c r="Y10" s="1383"/>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131471</v>
      </c>
      <c r="E12" s="352">
        <f>L12+S12+Z12</f>
        <v>82905</v>
      </c>
      <c r="F12" s="353">
        <f>E12/$D12*100</f>
        <v>63.059534041727836</v>
      </c>
      <c r="G12" s="352">
        <f>N12+U12+AB12</f>
        <v>48566</v>
      </c>
      <c r="H12" s="354">
        <f>G12/$D12*100</f>
        <v>36.940465958272171</v>
      </c>
      <c r="I12" s="350"/>
      <c r="J12" s="355">
        <f>L12+N12</f>
        <v>40302</v>
      </c>
      <c r="K12" s="356">
        <f>J12/$D12*100</f>
        <v>30.654669090521864</v>
      </c>
      <c r="L12" s="357">
        <v>16290</v>
      </c>
      <c r="M12" s="353">
        <v>40.41983028137561</v>
      </c>
      <c r="N12" s="357">
        <v>24012</v>
      </c>
      <c r="O12" s="358">
        <v>59.58016971862439</v>
      </c>
      <c r="P12" s="350"/>
      <c r="Q12" s="355">
        <v>25983</v>
      </c>
      <c r="R12" s="356">
        <v>19.763293806238639</v>
      </c>
      <c r="S12" s="357">
        <v>16610</v>
      </c>
      <c r="T12" s="353">
        <v>63.926413424161957</v>
      </c>
      <c r="U12" s="357">
        <v>9373</v>
      </c>
      <c r="V12" s="358">
        <v>36.073586575838043</v>
      </c>
      <c r="W12" s="350"/>
      <c r="X12" s="355">
        <v>65186</v>
      </c>
      <c r="Y12" s="356">
        <v>49.582037103239493</v>
      </c>
      <c r="Z12" s="357">
        <v>50005</v>
      </c>
      <c r="AA12" s="353">
        <v>76.711257018378177</v>
      </c>
      <c r="AB12" s="357">
        <v>15181</v>
      </c>
      <c r="AC12" s="358">
        <f t="shared" ref="AC12:AC29" si="0">AB12/$X12*100</f>
        <v>23.288742981621819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15997</v>
      </c>
      <c r="E13" s="365">
        <f t="shared" ref="E13:E29" si="2">L13+S13+Z13</f>
        <v>10073</v>
      </c>
      <c r="F13" s="366">
        <f t="shared" ref="F13:H29" si="3">E13/$D13*100</f>
        <v>62.968056510595737</v>
      </c>
      <c r="G13" s="365">
        <f t="shared" ref="G13:G29" si="4">N13+U13+AB13</f>
        <v>5924</v>
      </c>
      <c r="H13" s="367">
        <f t="shared" si="3"/>
        <v>37.031943489404263</v>
      </c>
      <c r="I13" s="350"/>
      <c r="J13" s="368">
        <f t="shared" ref="J13:J29" si="5">L13+N13</f>
        <v>3399</v>
      </c>
      <c r="K13" s="369">
        <f t="shared" ref="K13:K29" si="6">J13/$D13*100</f>
        <v>21.247733950115645</v>
      </c>
      <c r="L13" s="370">
        <v>1384</v>
      </c>
      <c r="M13" s="371">
        <v>40.717858193586345</v>
      </c>
      <c r="N13" s="370">
        <v>2015</v>
      </c>
      <c r="O13" s="372">
        <v>59.282141806413648</v>
      </c>
      <c r="P13" s="350"/>
      <c r="Q13" s="368">
        <v>2814</v>
      </c>
      <c r="R13" s="369">
        <v>17.590798274676501</v>
      </c>
      <c r="S13" s="370">
        <v>1646</v>
      </c>
      <c r="T13" s="371">
        <v>58.493248045486858</v>
      </c>
      <c r="U13" s="370">
        <v>1168</v>
      </c>
      <c r="V13" s="372">
        <v>41.506751954513149</v>
      </c>
      <c r="W13" s="350"/>
      <c r="X13" s="368">
        <v>9784</v>
      </c>
      <c r="Y13" s="369">
        <v>61.161467775207853</v>
      </c>
      <c r="Z13" s="370">
        <v>7043</v>
      </c>
      <c r="AA13" s="371">
        <v>71.984873262469335</v>
      </c>
      <c r="AB13" s="370">
        <v>2741</v>
      </c>
      <c r="AC13" s="372">
        <f t="shared" si="0"/>
        <v>28.015126737530661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10928</v>
      </c>
      <c r="E14" s="365">
        <f t="shared" si="2"/>
        <v>7042</v>
      </c>
      <c r="F14" s="366">
        <f t="shared" si="3"/>
        <v>64.439970717423137</v>
      </c>
      <c r="G14" s="365">
        <f t="shared" si="4"/>
        <v>3886</v>
      </c>
      <c r="H14" s="367">
        <f t="shared" si="3"/>
        <v>35.560029282576863</v>
      </c>
      <c r="I14" s="350"/>
      <c r="J14" s="368">
        <f t="shared" si="5"/>
        <v>2690</v>
      </c>
      <c r="K14" s="369">
        <f t="shared" si="6"/>
        <v>24.615666178623719</v>
      </c>
      <c r="L14" s="370">
        <v>1049</v>
      </c>
      <c r="M14" s="371">
        <v>38.996282527881043</v>
      </c>
      <c r="N14" s="370">
        <v>1641</v>
      </c>
      <c r="O14" s="372">
        <v>61.003717472118957</v>
      </c>
      <c r="P14" s="350"/>
      <c r="Q14" s="368">
        <v>2187</v>
      </c>
      <c r="R14" s="369">
        <v>20.012811127379209</v>
      </c>
      <c r="S14" s="370">
        <v>1298</v>
      </c>
      <c r="T14" s="371">
        <v>59.350708733424781</v>
      </c>
      <c r="U14" s="370">
        <v>889</v>
      </c>
      <c r="V14" s="372">
        <v>40.649291266575219</v>
      </c>
      <c r="W14" s="350"/>
      <c r="X14" s="368">
        <v>6051</v>
      </c>
      <c r="Y14" s="369">
        <v>55.371522693997079</v>
      </c>
      <c r="Z14" s="370">
        <v>4695</v>
      </c>
      <c r="AA14" s="371">
        <v>77.590480912245908</v>
      </c>
      <c r="AB14" s="370">
        <v>1356</v>
      </c>
      <c r="AC14" s="372">
        <f t="shared" si="0"/>
        <v>22.409519087754092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10489</v>
      </c>
      <c r="E15" s="365">
        <f t="shared" si="2"/>
        <v>6240</v>
      </c>
      <c r="F15" s="366">
        <f t="shared" si="3"/>
        <v>59.490895223567541</v>
      </c>
      <c r="G15" s="365">
        <f t="shared" si="4"/>
        <v>4249</v>
      </c>
      <c r="H15" s="367">
        <f t="shared" si="3"/>
        <v>40.509104776432451</v>
      </c>
      <c r="I15" s="350"/>
      <c r="J15" s="368">
        <f t="shared" si="5"/>
        <v>3099</v>
      </c>
      <c r="K15" s="369">
        <f t="shared" si="6"/>
        <v>29.545237868242918</v>
      </c>
      <c r="L15" s="370">
        <v>1215</v>
      </c>
      <c r="M15" s="371">
        <v>39.206195546950632</v>
      </c>
      <c r="N15" s="370">
        <v>1884</v>
      </c>
      <c r="O15" s="372">
        <v>60.793804453049368</v>
      </c>
      <c r="P15" s="350"/>
      <c r="Q15" s="368">
        <v>2140</v>
      </c>
      <c r="R15" s="369">
        <v>20.402326246543996</v>
      </c>
      <c r="S15" s="370">
        <v>1189</v>
      </c>
      <c r="T15" s="371">
        <v>55.560747663551403</v>
      </c>
      <c r="U15" s="370">
        <v>951</v>
      </c>
      <c r="V15" s="372">
        <v>44.439252336448597</v>
      </c>
      <c r="W15" s="350"/>
      <c r="X15" s="368">
        <v>5250</v>
      </c>
      <c r="Y15" s="369">
        <v>50.052435885213079</v>
      </c>
      <c r="Z15" s="370">
        <v>3836</v>
      </c>
      <c r="AA15" s="371">
        <v>73.066666666666663</v>
      </c>
      <c r="AB15" s="370">
        <v>1414</v>
      </c>
      <c r="AC15" s="372">
        <f t="shared" si="0"/>
        <v>26.93333333333333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15716</v>
      </c>
      <c r="E16" s="365">
        <f t="shared" si="2"/>
        <v>9045</v>
      </c>
      <c r="F16" s="366">
        <f t="shared" si="3"/>
        <v>57.552812420463219</v>
      </c>
      <c r="G16" s="365">
        <f t="shared" si="4"/>
        <v>6671</v>
      </c>
      <c r="H16" s="367">
        <f t="shared" si="3"/>
        <v>42.447187579536774</v>
      </c>
      <c r="I16" s="350"/>
      <c r="J16" s="368">
        <f t="shared" si="5"/>
        <v>6545</v>
      </c>
      <c r="K16" s="369">
        <f t="shared" si="6"/>
        <v>41.645456859251716</v>
      </c>
      <c r="L16" s="370">
        <v>2629</v>
      </c>
      <c r="M16" s="371">
        <v>40.168067226890756</v>
      </c>
      <c r="N16" s="370">
        <v>3916</v>
      </c>
      <c r="O16" s="372">
        <v>59.831932773109244</v>
      </c>
      <c r="P16" s="350"/>
      <c r="Q16" s="368">
        <v>3131</v>
      </c>
      <c r="R16" s="369">
        <v>19.922372104861289</v>
      </c>
      <c r="S16" s="370">
        <v>1899</v>
      </c>
      <c r="T16" s="371">
        <v>60.651549025870331</v>
      </c>
      <c r="U16" s="370">
        <v>1232</v>
      </c>
      <c r="V16" s="372">
        <v>39.348450974129676</v>
      </c>
      <c r="W16" s="350"/>
      <c r="X16" s="368">
        <v>6040</v>
      </c>
      <c r="Y16" s="369">
        <v>38.432171035886995</v>
      </c>
      <c r="Z16" s="370">
        <v>4517</v>
      </c>
      <c r="AA16" s="371">
        <v>74.784768211920522</v>
      </c>
      <c r="AB16" s="370">
        <v>1523</v>
      </c>
      <c r="AC16" s="372">
        <f t="shared" si="0"/>
        <v>25.215231788079471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7844</v>
      </c>
      <c r="E17" s="375">
        <f t="shared" si="2"/>
        <v>4956</v>
      </c>
      <c r="F17" s="376">
        <f t="shared" si="3"/>
        <v>63.18204997450281</v>
      </c>
      <c r="G17" s="375">
        <f t="shared" si="4"/>
        <v>2888</v>
      </c>
      <c r="H17" s="367">
        <f t="shared" si="3"/>
        <v>36.81795002549719</v>
      </c>
      <c r="I17" s="350"/>
      <c r="J17" s="377">
        <f t="shared" si="5"/>
        <v>1933</v>
      </c>
      <c r="K17" s="378">
        <f t="shared" si="6"/>
        <v>24.643039265680773</v>
      </c>
      <c r="L17" s="375">
        <v>764</v>
      </c>
      <c r="M17" s="376">
        <v>39.524055871702018</v>
      </c>
      <c r="N17" s="375">
        <v>1169</v>
      </c>
      <c r="O17" s="372">
        <v>60.475944128297989</v>
      </c>
      <c r="P17" s="350"/>
      <c r="Q17" s="377">
        <v>1618</v>
      </c>
      <c r="R17" s="378">
        <v>20.627231004589493</v>
      </c>
      <c r="S17" s="375">
        <v>898</v>
      </c>
      <c r="T17" s="376">
        <v>55.500618046971574</v>
      </c>
      <c r="U17" s="375">
        <v>720</v>
      </c>
      <c r="V17" s="372">
        <v>44.499381953028433</v>
      </c>
      <c r="W17" s="350"/>
      <c r="X17" s="377">
        <v>4293</v>
      </c>
      <c r="Y17" s="378">
        <v>54.729729729729726</v>
      </c>
      <c r="Z17" s="375">
        <v>3294</v>
      </c>
      <c r="AA17" s="376">
        <v>76.729559748427675</v>
      </c>
      <c r="AB17" s="375">
        <v>999</v>
      </c>
      <c r="AC17" s="372">
        <f t="shared" si="0"/>
        <v>23.270440251572328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41350</v>
      </c>
      <c r="E18" s="365">
        <f t="shared" si="2"/>
        <v>26120</v>
      </c>
      <c r="F18" s="366">
        <f t="shared" si="3"/>
        <v>63.168077388149932</v>
      </c>
      <c r="G18" s="365">
        <f t="shared" si="4"/>
        <v>15230</v>
      </c>
      <c r="H18" s="367">
        <f t="shared" si="3"/>
        <v>36.831922611850061</v>
      </c>
      <c r="I18" s="350"/>
      <c r="J18" s="368">
        <f t="shared" si="5"/>
        <v>9603</v>
      </c>
      <c r="K18" s="369">
        <f t="shared" si="6"/>
        <v>23.223700120918984</v>
      </c>
      <c r="L18" s="370">
        <v>4017</v>
      </c>
      <c r="M18" s="371">
        <v>41.830677913152144</v>
      </c>
      <c r="N18" s="370">
        <v>5586</v>
      </c>
      <c r="O18" s="372">
        <v>58.169322086847863</v>
      </c>
      <c r="P18" s="350"/>
      <c r="Q18" s="368">
        <v>6961</v>
      </c>
      <c r="R18" s="369">
        <v>16.834340991535672</v>
      </c>
      <c r="S18" s="370">
        <v>3944</v>
      </c>
      <c r="T18" s="371">
        <v>56.658526073839965</v>
      </c>
      <c r="U18" s="370">
        <v>3017</v>
      </c>
      <c r="V18" s="372">
        <v>43.341473926160035</v>
      </c>
      <c r="W18" s="350"/>
      <c r="X18" s="368">
        <v>24786</v>
      </c>
      <c r="Y18" s="369">
        <v>59.94195888754534</v>
      </c>
      <c r="Z18" s="370">
        <v>18159</v>
      </c>
      <c r="AA18" s="371">
        <v>73.263132413459203</v>
      </c>
      <c r="AB18" s="370">
        <v>6627</v>
      </c>
      <c r="AC18" s="372">
        <f t="shared" si="0"/>
        <v>26.736867586540789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25304</v>
      </c>
      <c r="E19" s="365">
        <f t="shared" si="2"/>
        <v>15571</v>
      </c>
      <c r="F19" s="366">
        <f t="shared" si="3"/>
        <v>61.535725576983879</v>
      </c>
      <c r="G19" s="365">
        <f t="shared" si="4"/>
        <v>9733</v>
      </c>
      <c r="H19" s="367">
        <f t="shared" si="3"/>
        <v>38.464274423016128</v>
      </c>
      <c r="I19" s="350"/>
      <c r="J19" s="368">
        <f t="shared" si="5"/>
        <v>6478</v>
      </c>
      <c r="K19" s="369">
        <f t="shared" si="6"/>
        <v>25.600695542206765</v>
      </c>
      <c r="L19" s="370">
        <v>2626</v>
      </c>
      <c r="M19" s="371">
        <v>40.537202840382832</v>
      </c>
      <c r="N19" s="370">
        <v>3852</v>
      </c>
      <c r="O19" s="372">
        <v>59.462797159617168</v>
      </c>
      <c r="P19" s="350"/>
      <c r="Q19" s="368">
        <v>4449</v>
      </c>
      <c r="R19" s="369">
        <v>17.582200442617768</v>
      </c>
      <c r="S19" s="370">
        <v>2594</v>
      </c>
      <c r="T19" s="371">
        <v>58.305237131939755</v>
      </c>
      <c r="U19" s="370">
        <v>1855</v>
      </c>
      <c r="V19" s="372">
        <v>41.694762868060238</v>
      </c>
      <c r="W19" s="350"/>
      <c r="X19" s="368">
        <v>14377</v>
      </c>
      <c r="Y19" s="369">
        <v>56.817104015175467</v>
      </c>
      <c r="Z19" s="370">
        <v>10351</v>
      </c>
      <c r="AA19" s="371">
        <v>71.996939556235645</v>
      </c>
      <c r="AB19" s="370">
        <v>4026</v>
      </c>
      <c r="AC19" s="372">
        <f t="shared" si="0"/>
        <v>28.003060443764344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90389</v>
      </c>
      <c r="E20" s="365">
        <f t="shared" si="2"/>
        <v>57680</v>
      </c>
      <c r="F20" s="366">
        <f t="shared" si="3"/>
        <v>63.813074599785367</v>
      </c>
      <c r="G20" s="365">
        <f t="shared" si="4"/>
        <v>32709</v>
      </c>
      <c r="H20" s="367">
        <f t="shared" si="3"/>
        <v>36.186925400214626</v>
      </c>
      <c r="I20" s="350"/>
      <c r="J20" s="368">
        <f t="shared" si="5"/>
        <v>20527</v>
      </c>
      <c r="K20" s="369">
        <f t="shared" si="6"/>
        <v>22.709621746008917</v>
      </c>
      <c r="L20" s="370">
        <v>8291</v>
      </c>
      <c r="M20" s="371">
        <v>40.39070492522044</v>
      </c>
      <c r="N20" s="370">
        <v>12236</v>
      </c>
      <c r="O20" s="372">
        <v>59.609295074779553</v>
      </c>
      <c r="P20" s="350"/>
      <c r="Q20" s="368">
        <v>17058</v>
      </c>
      <c r="R20" s="369">
        <v>18.871765369679938</v>
      </c>
      <c r="S20" s="370">
        <v>9921</v>
      </c>
      <c r="T20" s="371">
        <v>58.160393950052757</v>
      </c>
      <c r="U20" s="370">
        <v>7137</v>
      </c>
      <c r="V20" s="372">
        <v>41.839606049947236</v>
      </c>
      <c r="W20" s="350"/>
      <c r="X20" s="368">
        <v>52804</v>
      </c>
      <c r="Y20" s="369">
        <v>58.418612884311138</v>
      </c>
      <c r="Z20" s="370">
        <v>39468</v>
      </c>
      <c r="AA20" s="371">
        <v>74.744337550185591</v>
      </c>
      <c r="AB20" s="370">
        <v>13336</v>
      </c>
      <c r="AC20" s="372">
        <f t="shared" si="0"/>
        <v>25.255662449814409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61280</v>
      </c>
      <c r="E21" s="365">
        <f t="shared" si="2"/>
        <v>38142</v>
      </c>
      <c r="F21" s="366">
        <f t="shared" si="3"/>
        <v>62.242167101827675</v>
      </c>
      <c r="G21" s="365">
        <f t="shared" si="4"/>
        <v>23138</v>
      </c>
      <c r="H21" s="367">
        <f t="shared" si="3"/>
        <v>37.757832898172325</v>
      </c>
      <c r="I21" s="350"/>
      <c r="J21" s="368">
        <f t="shared" si="5"/>
        <v>15853</v>
      </c>
      <c r="K21" s="369">
        <f t="shared" si="6"/>
        <v>25.869778067885118</v>
      </c>
      <c r="L21" s="370">
        <v>6476</v>
      </c>
      <c r="M21" s="371">
        <v>40.850312243739353</v>
      </c>
      <c r="N21" s="370">
        <v>9377</v>
      </c>
      <c r="O21" s="372">
        <v>59.149687756260647</v>
      </c>
      <c r="P21" s="350"/>
      <c r="Q21" s="368">
        <v>12557</v>
      </c>
      <c r="R21" s="369">
        <v>20.491187989556138</v>
      </c>
      <c r="S21" s="370">
        <v>7450</v>
      </c>
      <c r="T21" s="371">
        <v>59.329457673011063</v>
      </c>
      <c r="U21" s="370">
        <v>5107</v>
      </c>
      <c r="V21" s="372">
        <v>40.670542326988929</v>
      </c>
      <c r="W21" s="350"/>
      <c r="X21" s="368">
        <v>32870</v>
      </c>
      <c r="Y21" s="369">
        <v>53.639033942558747</v>
      </c>
      <c r="Z21" s="370">
        <v>24216</v>
      </c>
      <c r="AA21" s="371">
        <v>73.672041375114077</v>
      </c>
      <c r="AB21" s="370">
        <v>8654</v>
      </c>
      <c r="AC21" s="372">
        <f t="shared" si="0"/>
        <v>26.327958624885916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12484</v>
      </c>
      <c r="E22" s="365">
        <f t="shared" si="2"/>
        <v>7921</v>
      </c>
      <c r="F22" s="366">
        <f t="shared" si="3"/>
        <v>63.449214995193849</v>
      </c>
      <c r="G22" s="365">
        <f t="shared" si="4"/>
        <v>4563</v>
      </c>
      <c r="H22" s="367">
        <f t="shared" si="3"/>
        <v>36.550785004806151</v>
      </c>
      <c r="I22" s="350"/>
      <c r="J22" s="368">
        <f t="shared" si="5"/>
        <v>3235</v>
      </c>
      <c r="K22" s="369">
        <f t="shared" si="6"/>
        <v>25.913168856135854</v>
      </c>
      <c r="L22" s="370">
        <v>1340</v>
      </c>
      <c r="M22" s="371">
        <v>41.421947449768162</v>
      </c>
      <c r="N22" s="370">
        <v>1895</v>
      </c>
      <c r="O22" s="372">
        <v>58.578052550231838</v>
      </c>
      <c r="P22" s="350"/>
      <c r="Q22" s="368">
        <v>2319</v>
      </c>
      <c r="R22" s="369">
        <v>18.575776994553028</v>
      </c>
      <c r="S22" s="370">
        <v>1410</v>
      </c>
      <c r="T22" s="371">
        <v>60.802069857697283</v>
      </c>
      <c r="U22" s="370">
        <v>909</v>
      </c>
      <c r="V22" s="372">
        <v>39.197930142302717</v>
      </c>
      <c r="W22" s="350"/>
      <c r="X22" s="368">
        <v>6930</v>
      </c>
      <c r="Y22" s="369">
        <v>55.511054149311121</v>
      </c>
      <c r="Z22" s="370">
        <v>5171</v>
      </c>
      <c r="AA22" s="371">
        <v>74.617604617604613</v>
      </c>
      <c r="AB22" s="370">
        <v>1759</v>
      </c>
      <c r="AC22" s="372">
        <f t="shared" si="0"/>
        <v>25.382395382395384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26693</v>
      </c>
      <c r="E23" s="365">
        <f t="shared" si="2"/>
        <v>16461</v>
      </c>
      <c r="F23" s="366">
        <f t="shared" si="3"/>
        <v>61.667852995167273</v>
      </c>
      <c r="G23" s="365">
        <f t="shared" si="4"/>
        <v>10232</v>
      </c>
      <c r="H23" s="367">
        <f t="shared" si="3"/>
        <v>38.332147004832727</v>
      </c>
      <c r="I23" s="350"/>
      <c r="J23" s="368">
        <f t="shared" si="5"/>
        <v>7931</v>
      </c>
      <c r="K23" s="369">
        <f t="shared" si="6"/>
        <v>29.711909489379241</v>
      </c>
      <c r="L23" s="370">
        <v>3049</v>
      </c>
      <c r="M23" s="371">
        <v>38.444080191653008</v>
      </c>
      <c r="N23" s="370">
        <v>4882</v>
      </c>
      <c r="O23" s="372">
        <v>61.555919808346992</v>
      </c>
      <c r="P23" s="350"/>
      <c r="Q23" s="368">
        <v>4839</v>
      </c>
      <c r="R23" s="369">
        <v>18.128348256097105</v>
      </c>
      <c r="S23" s="370">
        <v>2822</v>
      </c>
      <c r="T23" s="371">
        <v>58.317834263277533</v>
      </c>
      <c r="U23" s="370">
        <v>2017</v>
      </c>
      <c r="V23" s="372">
        <v>41.682165736722467</v>
      </c>
      <c r="W23" s="350"/>
      <c r="X23" s="368">
        <v>13923</v>
      </c>
      <c r="Y23" s="369">
        <v>52.159742254523657</v>
      </c>
      <c r="Z23" s="370">
        <v>10590</v>
      </c>
      <c r="AA23" s="371">
        <v>76.061193708252532</v>
      </c>
      <c r="AB23" s="370">
        <v>3333</v>
      </c>
      <c r="AC23" s="372">
        <f t="shared" si="0"/>
        <v>23.938806291747468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71376</v>
      </c>
      <c r="E24" s="365">
        <f t="shared" si="2"/>
        <v>45553</v>
      </c>
      <c r="F24" s="366">
        <f t="shared" si="3"/>
        <v>63.82117238287379</v>
      </c>
      <c r="G24" s="365">
        <f t="shared" si="4"/>
        <v>25823</v>
      </c>
      <c r="H24" s="367">
        <f t="shared" si="3"/>
        <v>36.178827617126203</v>
      </c>
      <c r="I24" s="350"/>
      <c r="J24" s="368">
        <f t="shared" si="5"/>
        <v>20641</v>
      </c>
      <c r="K24" s="369">
        <f t="shared" si="6"/>
        <v>28.91868415153553</v>
      </c>
      <c r="L24" s="370">
        <v>9176</v>
      </c>
      <c r="M24" s="371">
        <v>44.455210503367084</v>
      </c>
      <c r="N24" s="370">
        <v>11465</v>
      </c>
      <c r="O24" s="372">
        <v>55.544789496632916</v>
      </c>
      <c r="P24" s="350"/>
      <c r="Q24" s="368">
        <v>12515</v>
      </c>
      <c r="R24" s="369">
        <v>17.533904954046179</v>
      </c>
      <c r="S24" s="370">
        <v>7692</v>
      </c>
      <c r="T24" s="371">
        <v>61.462245305633246</v>
      </c>
      <c r="U24" s="370">
        <v>4823</v>
      </c>
      <c r="V24" s="372">
        <v>38.537754694366761</v>
      </c>
      <c r="W24" s="350"/>
      <c r="X24" s="368">
        <v>38220</v>
      </c>
      <c r="Y24" s="369">
        <v>53.547410894418292</v>
      </c>
      <c r="Z24" s="370">
        <v>28685</v>
      </c>
      <c r="AA24" s="371">
        <v>75.052328623757191</v>
      </c>
      <c r="AB24" s="370">
        <v>9535</v>
      </c>
      <c r="AC24" s="372">
        <f t="shared" si="0"/>
        <v>24.947671376242806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17357</v>
      </c>
      <c r="E25" s="365">
        <f t="shared" si="2"/>
        <v>9552</v>
      </c>
      <c r="F25" s="366">
        <f t="shared" si="3"/>
        <v>55.032551708244512</v>
      </c>
      <c r="G25" s="365">
        <f t="shared" si="4"/>
        <v>7805</v>
      </c>
      <c r="H25" s="367">
        <f t="shared" si="3"/>
        <v>44.967448291755488</v>
      </c>
      <c r="I25" s="350"/>
      <c r="J25" s="368">
        <f t="shared" si="5"/>
        <v>7265</v>
      </c>
      <c r="K25" s="369">
        <f t="shared" si="6"/>
        <v>41.856311574580864</v>
      </c>
      <c r="L25" s="370">
        <v>2681</v>
      </c>
      <c r="M25" s="371">
        <v>36.902959394356508</v>
      </c>
      <c r="N25" s="370">
        <v>4584</v>
      </c>
      <c r="O25" s="372">
        <v>63.097040605643492</v>
      </c>
      <c r="P25" s="350"/>
      <c r="Q25" s="368">
        <v>3193</v>
      </c>
      <c r="R25" s="369">
        <v>18.396036181367748</v>
      </c>
      <c r="S25" s="370">
        <v>1771</v>
      </c>
      <c r="T25" s="371">
        <v>55.465079862198564</v>
      </c>
      <c r="U25" s="370">
        <v>1422</v>
      </c>
      <c r="V25" s="372">
        <v>44.534920137801443</v>
      </c>
      <c r="W25" s="350"/>
      <c r="X25" s="368">
        <v>6899</v>
      </c>
      <c r="Y25" s="369">
        <v>39.747652244051388</v>
      </c>
      <c r="Z25" s="370">
        <v>5100</v>
      </c>
      <c r="AA25" s="371">
        <v>73.923757066241478</v>
      </c>
      <c r="AB25" s="370">
        <v>1799</v>
      </c>
      <c r="AC25" s="372">
        <f t="shared" si="0"/>
        <v>26.076242933758515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6257</v>
      </c>
      <c r="E26" s="380">
        <f t="shared" si="2"/>
        <v>4030</v>
      </c>
      <c r="F26" s="381">
        <f t="shared" si="3"/>
        <v>64.407863193223591</v>
      </c>
      <c r="G26" s="380">
        <f t="shared" si="4"/>
        <v>2227</v>
      </c>
      <c r="H26" s="367">
        <f t="shared" si="3"/>
        <v>35.592136806776409</v>
      </c>
      <c r="I26" s="350"/>
      <c r="J26" s="377">
        <f t="shared" si="5"/>
        <v>1140</v>
      </c>
      <c r="K26" s="378">
        <f t="shared" si="6"/>
        <v>18.219594054658785</v>
      </c>
      <c r="L26" s="375">
        <v>439</v>
      </c>
      <c r="M26" s="376">
        <v>38.508771929824562</v>
      </c>
      <c r="N26" s="375">
        <v>701</v>
      </c>
      <c r="O26" s="372">
        <v>61.491228070175438</v>
      </c>
      <c r="P26" s="350"/>
      <c r="Q26" s="377">
        <v>897</v>
      </c>
      <c r="R26" s="378">
        <v>14.335943743007832</v>
      </c>
      <c r="S26" s="375">
        <v>487</v>
      </c>
      <c r="T26" s="376">
        <v>54.292084726867337</v>
      </c>
      <c r="U26" s="375">
        <v>410</v>
      </c>
      <c r="V26" s="372">
        <v>45.707915273132663</v>
      </c>
      <c r="W26" s="350"/>
      <c r="X26" s="377">
        <v>4220</v>
      </c>
      <c r="Y26" s="378">
        <v>67.444462202333384</v>
      </c>
      <c r="Z26" s="375">
        <v>3104</v>
      </c>
      <c r="AA26" s="376">
        <v>73.554502369668256</v>
      </c>
      <c r="AB26" s="375">
        <v>1116</v>
      </c>
      <c r="AC26" s="372">
        <f t="shared" si="0"/>
        <v>26.445497630331754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23699</v>
      </c>
      <c r="E27" s="380">
        <f t="shared" si="2"/>
        <v>14489</v>
      </c>
      <c r="F27" s="381">
        <f t="shared" si="3"/>
        <v>61.137600742647372</v>
      </c>
      <c r="G27" s="380">
        <f t="shared" si="4"/>
        <v>9210</v>
      </c>
      <c r="H27" s="367">
        <f t="shared" si="3"/>
        <v>38.862399257352628</v>
      </c>
      <c r="I27" s="350"/>
      <c r="J27" s="377">
        <f t="shared" si="5"/>
        <v>5954</v>
      </c>
      <c r="K27" s="378">
        <f t="shared" si="6"/>
        <v>25.12342292923752</v>
      </c>
      <c r="L27" s="375">
        <v>2291</v>
      </c>
      <c r="M27" s="376">
        <v>38.478333893181052</v>
      </c>
      <c r="N27" s="375">
        <v>3663</v>
      </c>
      <c r="O27" s="372">
        <v>61.521666106818948</v>
      </c>
      <c r="P27" s="350"/>
      <c r="Q27" s="377">
        <v>4298</v>
      </c>
      <c r="R27" s="378">
        <v>18.135786320097893</v>
      </c>
      <c r="S27" s="375">
        <v>2329</v>
      </c>
      <c r="T27" s="376">
        <v>54.187994416007449</v>
      </c>
      <c r="U27" s="375">
        <v>1969</v>
      </c>
      <c r="V27" s="372">
        <v>45.812005583992551</v>
      </c>
      <c r="W27" s="350"/>
      <c r="X27" s="377">
        <v>13447</v>
      </c>
      <c r="Y27" s="378">
        <v>56.74079075066458</v>
      </c>
      <c r="Z27" s="375">
        <v>9869</v>
      </c>
      <c r="AA27" s="376">
        <v>73.39183460995018</v>
      </c>
      <c r="AB27" s="375">
        <v>3578</v>
      </c>
      <c r="AC27" s="372">
        <f t="shared" si="0"/>
        <v>26.608165390049827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4061</v>
      </c>
      <c r="E28" s="380">
        <f t="shared" si="2"/>
        <v>2629</v>
      </c>
      <c r="F28" s="381">
        <f t="shared" si="3"/>
        <v>64.737749322826886</v>
      </c>
      <c r="G28" s="380">
        <f t="shared" si="4"/>
        <v>1432</v>
      </c>
      <c r="H28" s="382">
        <f t="shared" si="3"/>
        <v>35.262250677173114</v>
      </c>
      <c r="I28" s="350"/>
      <c r="J28" s="377">
        <f t="shared" si="5"/>
        <v>685</v>
      </c>
      <c r="K28" s="378">
        <f t="shared" si="6"/>
        <v>16.8677665599606</v>
      </c>
      <c r="L28" s="375">
        <v>277</v>
      </c>
      <c r="M28" s="376">
        <v>40.43795620437956</v>
      </c>
      <c r="N28" s="375">
        <v>408</v>
      </c>
      <c r="O28" s="383">
        <v>59.562043795620433</v>
      </c>
      <c r="P28" s="350"/>
      <c r="Q28" s="377">
        <v>713</v>
      </c>
      <c r="R28" s="378">
        <v>17.557251908396946</v>
      </c>
      <c r="S28" s="375">
        <v>397</v>
      </c>
      <c r="T28" s="376">
        <v>55.68022440392707</v>
      </c>
      <c r="U28" s="375">
        <v>316</v>
      </c>
      <c r="V28" s="383">
        <v>44.31977559607293</v>
      </c>
      <c r="W28" s="350"/>
      <c r="X28" s="377">
        <v>2663</v>
      </c>
      <c r="Y28" s="378">
        <v>65.57498153164245</v>
      </c>
      <c r="Z28" s="375">
        <v>1955</v>
      </c>
      <c r="AA28" s="376">
        <v>73.413443484791586</v>
      </c>
      <c r="AB28" s="375">
        <v>708</v>
      </c>
      <c r="AC28" s="383">
        <f t="shared" si="0"/>
        <v>26.586556515208411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1369</v>
      </c>
      <c r="E29" s="386">
        <f t="shared" si="2"/>
        <v>727</v>
      </c>
      <c r="F29" s="387">
        <f t="shared" si="3"/>
        <v>53.104455807158516</v>
      </c>
      <c r="G29" s="386">
        <f t="shared" si="4"/>
        <v>642</v>
      </c>
      <c r="H29" s="388">
        <f t="shared" si="3"/>
        <v>46.895544192841491</v>
      </c>
      <c r="I29" s="350"/>
      <c r="J29" s="389">
        <f t="shared" si="5"/>
        <v>784</v>
      </c>
      <c r="K29" s="390">
        <f t="shared" si="6"/>
        <v>57.268078889700512</v>
      </c>
      <c r="L29" s="391">
        <v>281</v>
      </c>
      <c r="M29" s="392">
        <v>35.841836734693878</v>
      </c>
      <c r="N29" s="391">
        <v>503</v>
      </c>
      <c r="O29" s="393">
        <v>64.158163265306129</v>
      </c>
      <c r="P29" s="350"/>
      <c r="Q29" s="389">
        <v>194</v>
      </c>
      <c r="R29" s="390">
        <v>14.170927684441198</v>
      </c>
      <c r="S29" s="391">
        <v>143</v>
      </c>
      <c r="T29" s="392">
        <v>73.711340206185568</v>
      </c>
      <c r="U29" s="391">
        <v>51</v>
      </c>
      <c r="V29" s="393">
        <v>26.288659793814436</v>
      </c>
      <c r="W29" s="350"/>
      <c r="X29" s="389">
        <v>391</v>
      </c>
      <c r="Y29" s="390">
        <v>28.560993425858289</v>
      </c>
      <c r="Z29" s="391">
        <v>303</v>
      </c>
      <c r="AA29" s="392">
        <v>77.493606138107424</v>
      </c>
      <c r="AB29" s="391">
        <v>88</v>
      </c>
      <c r="AC29" s="393">
        <f t="shared" si="0"/>
        <v>22.506393861892583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574064</v>
      </c>
      <c r="E31" s="1234">
        <f>L31+S31+Z31</f>
        <v>359136</v>
      </c>
      <c r="F31" s="1235">
        <f>E31/$D31*100</f>
        <v>62.560272025418776</v>
      </c>
      <c r="G31" s="1234">
        <f>N31+U31+AB31</f>
        <v>214928</v>
      </c>
      <c r="H31" s="1236">
        <f>G31/$D31*100</f>
        <v>37.439727974581231</v>
      </c>
      <c r="I31" s="320"/>
      <c r="J31" s="1237">
        <f>SUM(J12:J29)</f>
        <v>158064</v>
      </c>
      <c r="K31" s="1238">
        <f>J31/$D31*100</f>
        <v>27.534212213272387</v>
      </c>
      <c r="L31" s="1234">
        <f>SUM(L12:L29)</f>
        <v>64275</v>
      </c>
      <c r="M31" s="1235">
        <f>L31/$J31*100</f>
        <v>40.663908290312783</v>
      </c>
      <c r="N31" s="1234">
        <f>SUM(N12:N29)</f>
        <v>93789</v>
      </c>
      <c r="O31" s="1239">
        <f>N31/$J31*100</f>
        <v>59.33609170968721</v>
      </c>
      <c r="P31" s="320"/>
      <c r="Q31" s="1237">
        <f>SUM(Q12:Q29)</f>
        <v>107866</v>
      </c>
      <c r="R31" s="1238">
        <f>Q31/$D31*100</f>
        <v>18.789891022603751</v>
      </c>
      <c r="S31" s="1234">
        <f>SUM(S12:S29)</f>
        <v>64500</v>
      </c>
      <c r="T31" s="1235">
        <f>S31/$Q31*100</f>
        <v>59.796414069308213</v>
      </c>
      <c r="U31" s="1234">
        <f>SUM(U12:U29)</f>
        <v>43366</v>
      </c>
      <c r="V31" s="1239">
        <f>U31/$Q31*100</f>
        <v>40.20358593069178</v>
      </c>
      <c r="W31" s="320"/>
      <c r="X31" s="1237">
        <f>SUM(X12:X29)</f>
        <v>308134</v>
      </c>
      <c r="Y31" s="1238">
        <f>X31/$D31*100</f>
        <v>53.675896764123863</v>
      </c>
      <c r="Z31" s="1234">
        <f>SUM(Z12:Z29)</f>
        <v>230361</v>
      </c>
      <c r="AA31" s="1235">
        <f>Z31/$X31*100</f>
        <v>74.76000700993724</v>
      </c>
      <c r="AB31" s="1234">
        <f>SUM(AB12:AB29)</f>
        <v>77773</v>
      </c>
      <c r="AC31" s="1239">
        <f>AB31/$X31*100</f>
        <v>25.239992990062767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92"/>
      <c r="C2" s="1392"/>
    </row>
    <row r="3" spans="1:53" s="345" customFormat="1" ht="4.5" customHeight="1" x14ac:dyDescent="0.25">
      <c r="B3" s="1393"/>
      <c r="C3" s="1393"/>
    </row>
    <row r="4" spans="1:53" s="345" customFormat="1" ht="17.25" customHeight="1" x14ac:dyDescent="0.25">
      <c r="A4" s="1394" t="s">
        <v>422</v>
      </c>
      <c r="B4" s="1394"/>
      <c r="C4" s="1394"/>
      <c r="D4" s="1394"/>
      <c r="E4" s="1394"/>
      <c r="F4" s="1394"/>
      <c r="G4" s="1394"/>
      <c r="H4" s="1394"/>
      <c r="I4" s="1394"/>
      <c r="J4" s="1394"/>
      <c r="K4" s="1394"/>
      <c r="L4" s="1394"/>
      <c r="M4" s="1394"/>
      <c r="N4" s="1394"/>
      <c r="O4" s="1394"/>
      <c r="P4" s="1394"/>
      <c r="Q4" s="1394"/>
      <c r="R4" s="1394"/>
      <c r="S4" s="1394"/>
      <c r="T4" s="1394"/>
      <c r="U4" s="1394"/>
      <c r="V4" s="1394"/>
      <c r="W4" s="1394"/>
      <c r="X4" s="1394"/>
      <c r="Y4" s="1394"/>
      <c r="Z4" s="1394"/>
      <c r="AA4" s="1394"/>
      <c r="AB4" s="1394"/>
      <c r="AC4" s="1394"/>
    </row>
    <row r="5" spans="1:53" s="345" customFormat="1" ht="17.25" customHeight="1" x14ac:dyDescent="0.25">
      <c r="B5" s="1395" t="str">
        <f>porsaad!$B$6</f>
        <v>Situación a 30 de noviembre de 2024</v>
      </c>
      <c r="C5" s="1395"/>
      <c r="D5" s="1395"/>
      <c r="E5" s="1395"/>
      <c r="F5" s="1395"/>
      <c r="G5" s="1395"/>
      <c r="H5" s="1395"/>
      <c r="I5" s="1395"/>
      <c r="J5" s="1395"/>
      <c r="K5" s="1395"/>
      <c r="L5" s="1395"/>
      <c r="M5" s="1395"/>
      <c r="N5" s="1395"/>
      <c r="O5" s="1395"/>
      <c r="P5" s="1395"/>
      <c r="Q5" s="1395"/>
      <c r="R5" s="1395"/>
      <c r="S5" s="1395"/>
      <c r="T5" s="1395"/>
      <c r="U5" s="1395"/>
      <c r="V5" s="1395"/>
      <c r="W5" s="1395"/>
      <c r="X5" s="1395"/>
      <c r="Y5" s="1395"/>
      <c r="Z5" s="1395"/>
      <c r="AA5" s="1395"/>
      <c r="AB5" s="1395"/>
      <c r="AC5" s="1395"/>
    </row>
    <row r="6" spans="1:53" s="345" customFormat="1" ht="6" customHeight="1" x14ac:dyDescent="0.25"/>
    <row r="7" spans="1:53" s="322" customFormat="1" ht="12.75" customHeight="1" x14ac:dyDescent="0.25">
      <c r="A7" s="316"/>
      <c r="B7" s="1396" t="s">
        <v>12</v>
      </c>
      <c r="C7" s="317"/>
      <c r="D7" s="1399" t="s">
        <v>263</v>
      </c>
      <c r="E7" s="1400"/>
      <c r="F7" s="1400"/>
      <c r="G7" s="1400"/>
      <c r="H7" s="1400"/>
      <c r="I7" s="318"/>
      <c r="J7" s="1403"/>
      <c r="K7" s="1403"/>
      <c r="L7" s="1403"/>
      <c r="M7" s="1403"/>
      <c r="N7" s="1403"/>
      <c r="O7" s="1403"/>
      <c r="P7" s="318"/>
      <c r="Q7" s="1403"/>
      <c r="R7" s="1403"/>
      <c r="S7" s="1403"/>
      <c r="T7" s="1403"/>
      <c r="U7" s="1403"/>
      <c r="V7" s="1403"/>
      <c r="W7" s="318"/>
      <c r="X7" s="1403"/>
      <c r="Y7" s="1403"/>
      <c r="Z7" s="1403"/>
      <c r="AA7" s="1403"/>
      <c r="AB7" s="1403"/>
      <c r="AC7" s="1404"/>
      <c r="AD7" s="319"/>
      <c r="AE7" s="319"/>
      <c r="AF7" s="320"/>
      <c r="AG7" s="320"/>
      <c r="AH7" s="320"/>
      <c r="AI7" s="320"/>
      <c r="AJ7" s="320"/>
      <c r="AK7" s="320"/>
      <c r="AL7" s="321"/>
    </row>
    <row r="8" spans="1:53" s="322" customFormat="1" ht="33.75" customHeight="1" x14ac:dyDescent="0.25">
      <c r="A8" s="316"/>
      <c r="B8" s="1397"/>
      <c r="C8" s="317"/>
      <c r="D8" s="1401"/>
      <c r="E8" s="1402"/>
      <c r="F8" s="1402"/>
      <c r="G8" s="1402"/>
      <c r="H8" s="1402"/>
      <c r="I8" s="323"/>
      <c r="J8" s="1405" t="s">
        <v>264</v>
      </c>
      <c r="K8" s="1406"/>
      <c r="L8" s="1406"/>
      <c r="M8" s="1406"/>
      <c r="N8" s="1406"/>
      <c r="O8" s="1407"/>
      <c r="P8" s="317"/>
      <c r="Q8" s="1405" t="s">
        <v>265</v>
      </c>
      <c r="R8" s="1406"/>
      <c r="S8" s="1406"/>
      <c r="T8" s="1406"/>
      <c r="U8" s="1406"/>
      <c r="V8" s="1407"/>
      <c r="W8" s="317"/>
      <c r="X8" s="1405" t="s">
        <v>266</v>
      </c>
      <c r="Y8" s="1406"/>
      <c r="Z8" s="1406"/>
      <c r="AA8" s="1406"/>
      <c r="AB8" s="1406"/>
      <c r="AC8" s="1407"/>
      <c r="AD8" s="319"/>
      <c r="AE8" s="319"/>
      <c r="AF8" s="320"/>
      <c r="AG8" s="320"/>
      <c r="AH8" s="320"/>
      <c r="AI8" s="320"/>
      <c r="AJ8" s="320"/>
      <c r="AK8" s="320"/>
      <c r="AL8" s="321"/>
    </row>
    <row r="9" spans="1:53" s="322" customFormat="1" ht="21.75" customHeight="1" x14ac:dyDescent="0.25">
      <c r="A9" s="316"/>
      <c r="B9" s="1397"/>
      <c r="C9" s="317"/>
      <c r="D9" s="1408" t="s">
        <v>9</v>
      </c>
      <c r="E9" s="1409" t="s">
        <v>24</v>
      </c>
      <c r="F9" s="1410"/>
      <c r="G9" s="1409" t="s">
        <v>23</v>
      </c>
      <c r="H9" s="1411"/>
      <c r="I9" s="323"/>
      <c r="J9" s="1388" t="s">
        <v>9</v>
      </c>
      <c r="K9" s="1382" t="s">
        <v>267</v>
      </c>
      <c r="L9" s="1384" t="s">
        <v>24</v>
      </c>
      <c r="M9" s="1385"/>
      <c r="N9" s="1386" t="s">
        <v>23</v>
      </c>
      <c r="O9" s="1387"/>
      <c r="P9" s="317"/>
      <c r="Q9" s="1388" t="s">
        <v>9</v>
      </c>
      <c r="R9" s="1382" t="s">
        <v>267</v>
      </c>
      <c r="S9" s="1384" t="s">
        <v>24</v>
      </c>
      <c r="T9" s="1385"/>
      <c r="U9" s="1386" t="s">
        <v>23</v>
      </c>
      <c r="V9" s="1387"/>
      <c r="W9" s="317"/>
      <c r="X9" s="1388" t="s">
        <v>9</v>
      </c>
      <c r="Y9" s="1382" t="s">
        <v>267</v>
      </c>
      <c r="Z9" s="1384" t="s">
        <v>24</v>
      </c>
      <c r="AA9" s="1385"/>
      <c r="AB9" s="1386" t="s">
        <v>23</v>
      </c>
      <c r="AC9" s="1387"/>
      <c r="AD9" s="319"/>
      <c r="AE9" s="319"/>
      <c r="AF9" s="320"/>
      <c r="AG9" s="320"/>
      <c r="AH9" s="320"/>
      <c r="AI9" s="320"/>
      <c r="AJ9" s="320"/>
      <c r="AK9" s="320"/>
      <c r="AL9" s="321"/>
    </row>
    <row r="10" spans="1:53" s="322" customFormat="1" ht="36.75" customHeight="1" x14ac:dyDescent="0.25">
      <c r="A10" s="316"/>
      <c r="B10" s="1398"/>
      <c r="C10" s="317"/>
      <c r="D10" s="1389"/>
      <c r="E10" s="407" t="s">
        <v>9</v>
      </c>
      <c r="F10" s="403" t="s">
        <v>267</v>
      </c>
      <c r="G10" s="406" t="s">
        <v>9</v>
      </c>
      <c r="H10" s="886" t="s">
        <v>267</v>
      </c>
      <c r="I10" s="346"/>
      <c r="J10" s="1389"/>
      <c r="K10" s="1383"/>
      <c r="L10" s="404" t="s">
        <v>9</v>
      </c>
      <c r="M10" s="403" t="s">
        <v>267</v>
      </c>
      <c r="N10" s="407" t="s">
        <v>9</v>
      </c>
      <c r="O10" s="402" t="s">
        <v>267</v>
      </c>
      <c r="P10" s="347"/>
      <c r="Q10" s="1389"/>
      <c r="R10" s="1383"/>
      <c r="S10" s="404" t="s">
        <v>9</v>
      </c>
      <c r="T10" s="403" t="s">
        <v>267</v>
      </c>
      <c r="U10" s="407" t="s">
        <v>9</v>
      </c>
      <c r="V10" s="402" t="s">
        <v>267</v>
      </c>
      <c r="W10" s="347"/>
      <c r="X10" s="1389"/>
      <c r="Y10" s="1383"/>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85751</v>
      </c>
      <c r="E12" s="352">
        <f>L12+S12+Z12</f>
        <v>56487</v>
      </c>
      <c r="F12" s="353">
        <f>E12/$D12*100</f>
        <v>65.873284276568199</v>
      </c>
      <c r="G12" s="352">
        <f>N12+U12+AB12</f>
        <v>29264</v>
      </c>
      <c r="H12" s="354">
        <f>G12/$D12*100</f>
        <v>34.126715723431793</v>
      </c>
      <c r="I12" s="350"/>
      <c r="J12" s="355">
        <f>L12+N12</f>
        <v>20010</v>
      </c>
      <c r="K12" s="356">
        <f>J12/$D12*100</f>
        <v>23.335004839593708</v>
      </c>
      <c r="L12" s="357">
        <v>8701</v>
      </c>
      <c r="M12" s="353">
        <v>43.483258370814596</v>
      </c>
      <c r="N12" s="357">
        <v>11309</v>
      </c>
      <c r="O12" s="358">
        <v>56.516741629185404</v>
      </c>
      <c r="P12" s="350"/>
      <c r="Q12" s="355">
        <v>21461</v>
      </c>
      <c r="R12" s="356">
        <v>25.027113386432809</v>
      </c>
      <c r="S12" s="357">
        <v>15703</v>
      </c>
      <c r="T12" s="353">
        <v>73.169936163272908</v>
      </c>
      <c r="U12" s="357">
        <v>5758</v>
      </c>
      <c r="V12" s="358">
        <v>26.830063836727085</v>
      </c>
      <c r="W12" s="350"/>
      <c r="X12" s="355">
        <v>44280</v>
      </c>
      <c r="Y12" s="356">
        <v>51.637881773973483</v>
      </c>
      <c r="Z12" s="357">
        <v>32083</v>
      </c>
      <c r="AA12" s="353">
        <v>72.454832881662142</v>
      </c>
      <c r="AB12" s="357">
        <v>12197</v>
      </c>
      <c r="AC12" s="358">
        <f t="shared" ref="AC12:AC29" si="0">AB12/$X12*100</f>
        <v>27.545167118337847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15637</v>
      </c>
      <c r="E13" s="365">
        <f t="shared" ref="E13:E29" si="2">L13+S13+Z13</f>
        <v>10043</v>
      </c>
      <c r="F13" s="366">
        <f t="shared" ref="F13:H29" si="3">E13/$D13*100</f>
        <v>64.225874528362212</v>
      </c>
      <c r="G13" s="365">
        <f t="shared" ref="G13:G29" si="4">N13+U13+AB13</f>
        <v>5594</v>
      </c>
      <c r="H13" s="367">
        <f t="shared" si="3"/>
        <v>35.774125471637781</v>
      </c>
      <c r="I13" s="350"/>
      <c r="J13" s="368">
        <f t="shared" ref="J13:J29" si="5">L13+N13</f>
        <v>3007</v>
      </c>
      <c r="K13" s="369">
        <f t="shared" ref="K13:K29" si="6">J13/$D13*100</f>
        <v>19.230031335934004</v>
      </c>
      <c r="L13" s="370">
        <v>1341</v>
      </c>
      <c r="M13" s="371">
        <v>44.595942800133024</v>
      </c>
      <c r="N13" s="370">
        <v>1666</v>
      </c>
      <c r="O13" s="372">
        <v>55.404057199866976</v>
      </c>
      <c r="P13" s="350"/>
      <c r="Q13" s="368">
        <v>3420</v>
      </c>
      <c r="R13" s="369">
        <v>21.871202916160389</v>
      </c>
      <c r="S13" s="370">
        <v>2168</v>
      </c>
      <c r="T13" s="371">
        <v>63.39181286549708</v>
      </c>
      <c r="U13" s="370">
        <v>1252</v>
      </c>
      <c r="V13" s="372">
        <v>36.60818713450292</v>
      </c>
      <c r="W13" s="350"/>
      <c r="X13" s="368">
        <v>9210</v>
      </c>
      <c r="Y13" s="369">
        <v>58.898765747905614</v>
      </c>
      <c r="Z13" s="370">
        <v>6534</v>
      </c>
      <c r="AA13" s="371">
        <v>70.944625407166129</v>
      </c>
      <c r="AB13" s="370">
        <v>2676</v>
      </c>
      <c r="AC13" s="372">
        <f t="shared" si="0"/>
        <v>29.055374592833878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14012</v>
      </c>
      <c r="E14" s="365">
        <f t="shared" si="2"/>
        <v>8949</v>
      </c>
      <c r="F14" s="366">
        <f t="shared" si="3"/>
        <v>63.866685697973168</v>
      </c>
      <c r="G14" s="365">
        <f t="shared" si="4"/>
        <v>5063</v>
      </c>
      <c r="H14" s="367">
        <f t="shared" si="3"/>
        <v>36.133314302026839</v>
      </c>
      <c r="I14" s="350"/>
      <c r="J14" s="368">
        <f t="shared" si="5"/>
        <v>3353</v>
      </c>
      <c r="K14" s="369">
        <f t="shared" si="6"/>
        <v>23.929489009420497</v>
      </c>
      <c r="L14" s="370">
        <v>1430</v>
      </c>
      <c r="M14" s="371">
        <v>42.648374589919477</v>
      </c>
      <c r="N14" s="370">
        <v>1923</v>
      </c>
      <c r="O14" s="372">
        <v>57.351625410080523</v>
      </c>
      <c r="P14" s="350"/>
      <c r="Q14" s="368">
        <v>3148</v>
      </c>
      <c r="R14" s="369">
        <v>22.466457322295174</v>
      </c>
      <c r="S14" s="370">
        <v>1862</v>
      </c>
      <c r="T14" s="371">
        <v>59.148665819567981</v>
      </c>
      <c r="U14" s="370">
        <v>1286</v>
      </c>
      <c r="V14" s="372">
        <v>40.851334180432019</v>
      </c>
      <c r="W14" s="350"/>
      <c r="X14" s="368">
        <v>7511</v>
      </c>
      <c r="Y14" s="369">
        <v>53.604053668284322</v>
      </c>
      <c r="Z14" s="370">
        <v>5657</v>
      </c>
      <c r="AA14" s="371">
        <v>75.316202902409799</v>
      </c>
      <c r="AB14" s="370">
        <v>1854</v>
      </c>
      <c r="AC14" s="372">
        <f t="shared" si="0"/>
        <v>24.683797097590201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13351</v>
      </c>
      <c r="E15" s="365">
        <f t="shared" si="2"/>
        <v>8371</v>
      </c>
      <c r="F15" s="366">
        <f t="shared" si="3"/>
        <v>62.699423264174968</v>
      </c>
      <c r="G15" s="365">
        <f t="shared" si="4"/>
        <v>4980</v>
      </c>
      <c r="H15" s="367">
        <f t="shared" si="3"/>
        <v>37.300576735825032</v>
      </c>
      <c r="I15" s="350"/>
      <c r="J15" s="368">
        <f t="shared" si="5"/>
        <v>3615</v>
      </c>
      <c r="K15" s="369">
        <f t="shared" si="6"/>
        <v>27.076623473897087</v>
      </c>
      <c r="L15" s="370">
        <v>1674</v>
      </c>
      <c r="M15" s="371">
        <v>46.307053941908713</v>
      </c>
      <c r="N15" s="370">
        <v>1941</v>
      </c>
      <c r="O15" s="372">
        <v>53.692946058091287</v>
      </c>
      <c r="P15" s="350"/>
      <c r="Q15" s="368">
        <v>3347</v>
      </c>
      <c r="R15" s="369">
        <v>25.069283199760317</v>
      </c>
      <c r="S15" s="370">
        <v>2111</v>
      </c>
      <c r="T15" s="371">
        <v>63.071407230355547</v>
      </c>
      <c r="U15" s="370">
        <v>1236</v>
      </c>
      <c r="V15" s="372">
        <v>36.92859276964446</v>
      </c>
      <c r="W15" s="350"/>
      <c r="X15" s="368">
        <v>6389</v>
      </c>
      <c r="Y15" s="369">
        <v>47.854093326342593</v>
      </c>
      <c r="Z15" s="370">
        <v>4586</v>
      </c>
      <c r="AA15" s="371">
        <v>71.779621223978722</v>
      </c>
      <c r="AB15" s="370">
        <v>1803</v>
      </c>
      <c r="AC15" s="372">
        <f t="shared" si="0"/>
        <v>28.220378776021288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13621</v>
      </c>
      <c r="E16" s="365">
        <f t="shared" si="2"/>
        <v>7870</v>
      </c>
      <c r="F16" s="366">
        <f t="shared" si="3"/>
        <v>57.778430364877764</v>
      </c>
      <c r="G16" s="365">
        <f t="shared" si="4"/>
        <v>5751</v>
      </c>
      <c r="H16" s="367">
        <f t="shared" si="3"/>
        <v>42.221569635122236</v>
      </c>
      <c r="I16" s="350"/>
      <c r="J16" s="368">
        <f t="shared" si="5"/>
        <v>5648</v>
      </c>
      <c r="K16" s="369">
        <f t="shared" si="6"/>
        <v>41.465384333015201</v>
      </c>
      <c r="L16" s="370">
        <v>2352</v>
      </c>
      <c r="M16" s="371">
        <v>41.643059490084987</v>
      </c>
      <c r="N16" s="370">
        <v>3296</v>
      </c>
      <c r="O16" s="372">
        <v>58.356940509915013</v>
      </c>
      <c r="P16" s="350"/>
      <c r="Q16" s="368">
        <v>3143</v>
      </c>
      <c r="R16" s="369">
        <v>23.074664121576976</v>
      </c>
      <c r="S16" s="370">
        <v>2006</v>
      </c>
      <c r="T16" s="371">
        <v>63.82437161947184</v>
      </c>
      <c r="U16" s="370">
        <v>1137</v>
      </c>
      <c r="V16" s="372">
        <v>36.17562838052816</v>
      </c>
      <c r="W16" s="350"/>
      <c r="X16" s="368">
        <v>4830</v>
      </c>
      <c r="Y16" s="369">
        <v>35.459951545407826</v>
      </c>
      <c r="Z16" s="370">
        <v>3512</v>
      </c>
      <c r="AA16" s="371">
        <v>72.712215320910971</v>
      </c>
      <c r="AB16" s="370">
        <v>1318</v>
      </c>
      <c r="AC16" s="372">
        <f t="shared" si="0"/>
        <v>27.287784679089029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5103</v>
      </c>
      <c r="E17" s="375">
        <f t="shared" si="2"/>
        <v>3049</v>
      </c>
      <c r="F17" s="376">
        <f t="shared" si="3"/>
        <v>59.749167156574565</v>
      </c>
      <c r="G17" s="375">
        <f t="shared" si="4"/>
        <v>2054</v>
      </c>
      <c r="H17" s="367">
        <f t="shared" si="3"/>
        <v>40.250832843425435</v>
      </c>
      <c r="I17" s="350"/>
      <c r="J17" s="377">
        <f t="shared" si="5"/>
        <v>1477</v>
      </c>
      <c r="K17" s="378">
        <f t="shared" si="6"/>
        <v>28.943758573388202</v>
      </c>
      <c r="L17" s="375">
        <v>656</v>
      </c>
      <c r="M17" s="376">
        <v>44.414353419092755</v>
      </c>
      <c r="N17" s="375">
        <v>821</v>
      </c>
      <c r="O17" s="372">
        <v>55.585646580907245</v>
      </c>
      <c r="P17" s="350"/>
      <c r="Q17" s="377">
        <v>1271</v>
      </c>
      <c r="R17" s="378">
        <v>24.906917499510094</v>
      </c>
      <c r="S17" s="375">
        <v>720</v>
      </c>
      <c r="T17" s="376">
        <v>56.648308418568064</v>
      </c>
      <c r="U17" s="375">
        <v>551</v>
      </c>
      <c r="V17" s="372">
        <v>43.351691581431943</v>
      </c>
      <c r="W17" s="350"/>
      <c r="X17" s="377">
        <v>2355</v>
      </c>
      <c r="Y17" s="378">
        <v>46.149323927101705</v>
      </c>
      <c r="Z17" s="375">
        <v>1673</v>
      </c>
      <c r="AA17" s="376">
        <v>71.040339702760079</v>
      </c>
      <c r="AB17" s="375">
        <v>682</v>
      </c>
      <c r="AC17" s="372">
        <f t="shared" si="0"/>
        <v>28.959660297239914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49321</v>
      </c>
      <c r="E18" s="365">
        <f t="shared" si="2"/>
        <v>30653</v>
      </c>
      <c r="F18" s="366">
        <f t="shared" si="3"/>
        <v>62.149996958699141</v>
      </c>
      <c r="G18" s="365">
        <f t="shared" si="4"/>
        <v>18668</v>
      </c>
      <c r="H18" s="367">
        <f t="shared" si="3"/>
        <v>37.850003041300866</v>
      </c>
      <c r="I18" s="350"/>
      <c r="J18" s="368">
        <f t="shared" si="5"/>
        <v>9726</v>
      </c>
      <c r="K18" s="369">
        <f t="shared" si="6"/>
        <v>19.719794813568257</v>
      </c>
      <c r="L18" s="370">
        <v>4097</v>
      </c>
      <c r="M18" s="371">
        <v>42.124203166769483</v>
      </c>
      <c r="N18" s="370">
        <v>5629</v>
      </c>
      <c r="O18" s="372">
        <v>57.875796833230517</v>
      </c>
      <c r="P18" s="350"/>
      <c r="Q18" s="368">
        <v>9489</v>
      </c>
      <c r="R18" s="369">
        <v>19.239269276778654</v>
      </c>
      <c r="S18" s="370">
        <v>5495</v>
      </c>
      <c r="T18" s="371">
        <v>57.909157972389082</v>
      </c>
      <c r="U18" s="370">
        <v>3994</v>
      </c>
      <c r="V18" s="372">
        <v>42.090842027610918</v>
      </c>
      <c r="W18" s="350"/>
      <c r="X18" s="368">
        <v>30106</v>
      </c>
      <c r="Y18" s="369">
        <v>61.040935909653093</v>
      </c>
      <c r="Z18" s="370">
        <v>21061</v>
      </c>
      <c r="AA18" s="371">
        <v>69.956154919285197</v>
      </c>
      <c r="AB18" s="370">
        <v>9045</v>
      </c>
      <c r="AC18" s="372">
        <f t="shared" si="0"/>
        <v>30.04384508071481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28294</v>
      </c>
      <c r="E19" s="365">
        <f t="shared" si="2"/>
        <v>18356</v>
      </c>
      <c r="F19" s="366">
        <f t="shared" si="3"/>
        <v>64.875945430126521</v>
      </c>
      <c r="G19" s="365">
        <f t="shared" si="4"/>
        <v>9938</v>
      </c>
      <c r="H19" s="367">
        <f t="shared" si="3"/>
        <v>35.124054569873472</v>
      </c>
      <c r="I19" s="350"/>
      <c r="J19" s="368">
        <f t="shared" si="5"/>
        <v>5508</v>
      </c>
      <c r="K19" s="369">
        <f t="shared" si="6"/>
        <v>19.467024810913973</v>
      </c>
      <c r="L19" s="370">
        <v>2366</v>
      </c>
      <c r="M19" s="371">
        <v>42.955700798838052</v>
      </c>
      <c r="N19" s="370">
        <v>3142</v>
      </c>
      <c r="O19" s="372">
        <v>57.044299201161941</v>
      </c>
      <c r="P19" s="350"/>
      <c r="Q19" s="368">
        <v>5921</v>
      </c>
      <c r="R19" s="369">
        <v>20.926698239909523</v>
      </c>
      <c r="S19" s="370">
        <v>3939</v>
      </c>
      <c r="T19" s="371">
        <v>66.525924674885999</v>
      </c>
      <c r="U19" s="370">
        <v>1982</v>
      </c>
      <c r="V19" s="372">
        <v>33.474075325114001</v>
      </c>
      <c r="W19" s="350"/>
      <c r="X19" s="368">
        <v>16865</v>
      </c>
      <c r="Y19" s="369">
        <v>59.606276949176504</v>
      </c>
      <c r="Z19" s="370">
        <v>12051</v>
      </c>
      <c r="AA19" s="371">
        <v>71.45567743848207</v>
      </c>
      <c r="AB19" s="370">
        <v>4814</v>
      </c>
      <c r="AC19" s="372">
        <f t="shared" si="0"/>
        <v>28.544322561517937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90982</v>
      </c>
      <c r="E20" s="365">
        <f t="shared" si="2"/>
        <v>57262</v>
      </c>
      <c r="F20" s="366">
        <f t="shared" si="3"/>
        <v>62.937723945395796</v>
      </c>
      <c r="G20" s="365">
        <f t="shared" si="4"/>
        <v>33720</v>
      </c>
      <c r="H20" s="367">
        <f t="shared" si="3"/>
        <v>37.062276054604212</v>
      </c>
      <c r="I20" s="350"/>
      <c r="J20" s="368">
        <f t="shared" si="5"/>
        <v>25584</v>
      </c>
      <c r="K20" s="369">
        <f t="shared" si="6"/>
        <v>28.119847881998638</v>
      </c>
      <c r="L20" s="370">
        <v>11393</v>
      </c>
      <c r="M20" s="371">
        <v>44.53173858661664</v>
      </c>
      <c r="N20" s="370">
        <v>14191</v>
      </c>
      <c r="O20" s="372">
        <v>55.468261413383367</v>
      </c>
      <c r="P20" s="350"/>
      <c r="Q20" s="368">
        <v>21162</v>
      </c>
      <c r="R20" s="369">
        <v>23.259545844232925</v>
      </c>
      <c r="S20" s="370">
        <v>13720</v>
      </c>
      <c r="T20" s="371">
        <v>64.833191569794906</v>
      </c>
      <c r="U20" s="370">
        <v>7442</v>
      </c>
      <c r="V20" s="372">
        <v>35.16680843020508</v>
      </c>
      <c r="W20" s="350"/>
      <c r="X20" s="368">
        <v>44236</v>
      </c>
      <c r="Y20" s="369">
        <v>48.620606273768438</v>
      </c>
      <c r="Z20" s="370">
        <v>32149</v>
      </c>
      <c r="AA20" s="371">
        <v>72.676100913283307</v>
      </c>
      <c r="AB20" s="370">
        <v>12087</v>
      </c>
      <c r="AC20" s="372">
        <f t="shared" si="0"/>
        <v>27.3238990867167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55658</v>
      </c>
      <c r="E21" s="365">
        <f t="shared" si="2"/>
        <v>33936</v>
      </c>
      <c r="F21" s="366">
        <f t="shared" si="3"/>
        <v>60.972366955334365</v>
      </c>
      <c r="G21" s="365">
        <f t="shared" si="4"/>
        <v>21722</v>
      </c>
      <c r="H21" s="367">
        <f t="shared" si="3"/>
        <v>39.027633044665642</v>
      </c>
      <c r="I21" s="350"/>
      <c r="J21" s="368">
        <f t="shared" si="5"/>
        <v>16762</v>
      </c>
      <c r="K21" s="369">
        <f t="shared" si="6"/>
        <v>30.116065974343307</v>
      </c>
      <c r="L21" s="370">
        <v>6627</v>
      </c>
      <c r="M21" s="371">
        <v>39.535854909915287</v>
      </c>
      <c r="N21" s="370">
        <v>10135</v>
      </c>
      <c r="O21" s="372">
        <v>60.46414509008472</v>
      </c>
      <c r="P21" s="350"/>
      <c r="Q21" s="368">
        <v>12642</v>
      </c>
      <c r="R21" s="369">
        <v>22.713715907865893</v>
      </c>
      <c r="S21" s="370">
        <v>8250</v>
      </c>
      <c r="T21" s="371">
        <v>65.258661604176552</v>
      </c>
      <c r="U21" s="370">
        <v>4392</v>
      </c>
      <c r="V21" s="372">
        <v>34.741338395823448</v>
      </c>
      <c r="W21" s="350"/>
      <c r="X21" s="368">
        <v>26254</v>
      </c>
      <c r="Y21" s="369">
        <v>47.170218117790796</v>
      </c>
      <c r="Z21" s="370">
        <v>19059</v>
      </c>
      <c r="AA21" s="371">
        <v>72.594652243467664</v>
      </c>
      <c r="AB21" s="370">
        <v>7195</v>
      </c>
      <c r="AC21" s="372">
        <f t="shared" si="0"/>
        <v>27.40534775653234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12137</v>
      </c>
      <c r="E22" s="365">
        <f t="shared" si="2"/>
        <v>7714</v>
      </c>
      <c r="F22" s="366">
        <f t="shared" si="3"/>
        <v>63.557716074812554</v>
      </c>
      <c r="G22" s="365">
        <f t="shared" si="4"/>
        <v>4423</v>
      </c>
      <c r="H22" s="367">
        <f t="shared" si="3"/>
        <v>36.442283925187439</v>
      </c>
      <c r="I22" s="350"/>
      <c r="J22" s="368">
        <f t="shared" si="5"/>
        <v>3166</v>
      </c>
      <c r="K22" s="369">
        <f t="shared" si="6"/>
        <v>26.08552360550383</v>
      </c>
      <c r="L22" s="370">
        <v>1379</v>
      </c>
      <c r="M22" s="371">
        <v>43.556538218572335</v>
      </c>
      <c r="N22" s="370">
        <v>1787</v>
      </c>
      <c r="O22" s="372">
        <v>56.443461781427672</v>
      </c>
      <c r="P22" s="350"/>
      <c r="Q22" s="368">
        <v>2633</v>
      </c>
      <c r="R22" s="369">
        <v>21.693993573370683</v>
      </c>
      <c r="S22" s="370">
        <v>1743</v>
      </c>
      <c r="T22" s="371">
        <v>66.198252943410566</v>
      </c>
      <c r="U22" s="370">
        <v>890</v>
      </c>
      <c r="V22" s="372">
        <v>33.801747056589441</v>
      </c>
      <c r="W22" s="350"/>
      <c r="X22" s="368">
        <v>6338</v>
      </c>
      <c r="Y22" s="369">
        <v>52.220482821125479</v>
      </c>
      <c r="Z22" s="370">
        <v>4592</v>
      </c>
      <c r="AA22" s="371">
        <v>72.451877563900283</v>
      </c>
      <c r="AB22" s="370">
        <v>1746</v>
      </c>
      <c r="AC22" s="372">
        <f t="shared" si="0"/>
        <v>27.548122436099714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24492</v>
      </c>
      <c r="E23" s="365">
        <f t="shared" si="2"/>
        <v>14060</v>
      </c>
      <c r="F23" s="366">
        <f t="shared" si="3"/>
        <v>57.406500081659317</v>
      </c>
      <c r="G23" s="365">
        <f t="shared" si="4"/>
        <v>10432</v>
      </c>
      <c r="H23" s="367">
        <f t="shared" si="3"/>
        <v>42.593499918340683</v>
      </c>
      <c r="I23" s="350"/>
      <c r="J23" s="368">
        <f t="shared" si="5"/>
        <v>8893</v>
      </c>
      <c r="K23" s="369">
        <f t="shared" si="6"/>
        <v>36.309815449942839</v>
      </c>
      <c r="L23" s="370">
        <v>3216</v>
      </c>
      <c r="M23" s="371">
        <v>36.163274485550431</v>
      </c>
      <c r="N23" s="370">
        <v>5677</v>
      </c>
      <c r="O23" s="372">
        <v>63.836725514449569</v>
      </c>
      <c r="P23" s="350"/>
      <c r="Q23" s="368">
        <v>4440</v>
      </c>
      <c r="R23" s="369">
        <v>18.128368446839787</v>
      </c>
      <c r="S23" s="370">
        <v>2647</v>
      </c>
      <c r="T23" s="371">
        <v>59.617117117117111</v>
      </c>
      <c r="U23" s="370">
        <v>1793</v>
      </c>
      <c r="V23" s="372">
        <v>40.382882882882882</v>
      </c>
      <c r="W23" s="350"/>
      <c r="X23" s="368">
        <v>11159</v>
      </c>
      <c r="Y23" s="369">
        <v>45.561816103217382</v>
      </c>
      <c r="Z23" s="370">
        <v>8197</v>
      </c>
      <c r="AA23" s="371">
        <v>73.45640290348598</v>
      </c>
      <c r="AB23" s="370">
        <v>2962</v>
      </c>
      <c r="AC23" s="372">
        <f t="shared" si="0"/>
        <v>26.543597096514027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55083</v>
      </c>
      <c r="E24" s="365">
        <f t="shared" si="2"/>
        <v>36419</v>
      </c>
      <c r="F24" s="366">
        <f t="shared" si="3"/>
        <v>66.116587694933102</v>
      </c>
      <c r="G24" s="365">
        <f t="shared" si="4"/>
        <v>18664</v>
      </c>
      <c r="H24" s="367">
        <f t="shared" si="3"/>
        <v>33.883412305066898</v>
      </c>
      <c r="I24" s="350"/>
      <c r="J24" s="368">
        <f t="shared" si="5"/>
        <v>13579</v>
      </c>
      <c r="K24" s="369">
        <f t="shared" si="6"/>
        <v>24.651888967558051</v>
      </c>
      <c r="L24" s="370">
        <v>6204</v>
      </c>
      <c r="M24" s="371">
        <v>45.688195006996096</v>
      </c>
      <c r="N24" s="370">
        <v>7375</v>
      </c>
      <c r="O24" s="372">
        <v>54.311804993003896</v>
      </c>
      <c r="P24" s="350"/>
      <c r="Q24" s="368">
        <v>11463</v>
      </c>
      <c r="R24" s="369">
        <v>20.81041337617777</v>
      </c>
      <c r="S24" s="370">
        <v>7913</v>
      </c>
      <c r="T24" s="371">
        <v>69.030794730873239</v>
      </c>
      <c r="U24" s="370">
        <v>3550</v>
      </c>
      <c r="V24" s="372">
        <v>30.969205269126753</v>
      </c>
      <c r="W24" s="350"/>
      <c r="X24" s="368">
        <v>30041</v>
      </c>
      <c r="Y24" s="369">
        <v>54.537697656264186</v>
      </c>
      <c r="Z24" s="370">
        <v>22302</v>
      </c>
      <c r="AA24" s="371">
        <v>74.238540661096494</v>
      </c>
      <c r="AB24" s="370">
        <v>7739</v>
      </c>
      <c r="AC24" s="372">
        <f t="shared" si="0"/>
        <v>25.761459338903496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13470</v>
      </c>
      <c r="E25" s="365">
        <f t="shared" si="2"/>
        <v>8513</v>
      </c>
      <c r="F25" s="366">
        <f t="shared" si="3"/>
        <v>63.199703043801037</v>
      </c>
      <c r="G25" s="365">
        <f t="shared" si="4"/>
        <v>4957</v>
      </c>
      <c r="H25" s="367">
        <f t="shared" si="3"/>
        <v>36.800296956198956</v>
      </c>
      <c r="I25" s="350"/>
      <c r="J25" s="368">
        <f t="shared" si="5"/>
        <v>3813</v>
      </c>
      <c r="K25" s="369">
        <f t="shared" si="6"/>
        <v>28.307349665924274</v>
      </c>
      <c r="L25" s="370">
        <v>1518</v>
      </c>
      <c r="M25" s="371">
        <v>39.811172305271441</v>
      </c>
      <c r="N25" s="370">
        <v>2295</v>
      </c>
      <c r="O25" s="372">
        <v>60.188827694728566</v>
      </c>
      <c r="P25" s="350"/>
      <c r="Q25" s="368">
        <v>3475</v>
      </c>
      <c r="R25" s="369">
        <v>25.798069784706755</v>
      </c>
      <c r="S25" s="370">
        <v>2463</v>
      </c>
      <c r="T25" s="371">
        <v>70.877697841726615</v>
      </c>
      <c r="U25" s="370">
        <v>1012</v>
      </c>
      <c r="V25" s="372">
        <v>29.122302158273385</v>
      </c>
      <c r="W25" s="350"/>
      <c r="X25" s="368">
        <v>6182</v>
      </c>
      <c r="Y25" s="369">
        <v>45.894580549368968</v>
      </c>
      <c r="Z25" s="370">
        <v>4532</v>
      </c>
      <c r="AA25" s="371">
        <v>73.309608540925268</v>
      </c>
      <c r="AB25" s="370">
        <v>1650</v>
      </c>
      <c r="AC25" s="372">
        <f t="shared" si="0"/>
        <v>26.690391459074732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6644</v>
      </c>
      <c r="E26" s="380">
        <f t="shared" si="2"/>
        <v>4079</v>
      </c>
      <c r="F26" s="381">
        <f t="shared" si="3"/>
        <v>61.393738711619505</v>
      </c>
      <c r="G26" s="380">
        <f t="shared" si="4"/>
        <v>2565</v>
      </c>
      <c r="H26" s="367">
        <f t="shared" si="3"/>
        <v>38.606261288380495</v>
      </c>
      <c r="I26" s="350"/>
      <c r="J26" s="377">
        <f t="shared" si="5"/>
        <v>1615</v>
      </c>
      <c r="K26" s="378">
        <f t="shared" si="6"/>
        <v>24.30764599638772</v>
      </c>
      <c r="L26" s="375">
        <v>666</v>
      </c>
      <c r="M26" s="376">
        <v>41.238390092879257</v>
      </c>
      <c r="N26" s="375">
        <v>949</v>
      </c>
      <c r="O26" s="372">
        <v>58.761609907120736</v>
      </c>
      <c r="P26" s="350"/>
      <c r="Q26" s="377">
        <v>1310</v>
      </c>
      <c r="R26" s="378">
        <v>19.717037928958458</v>
      </c>
      <c r="S26" s="375">
        <v>741</v>
      </c>
      <c r="T26" s="376">
        <v>56.564885496183201</v>
      </c>
      <c r="U26" s="375">
        <v>569</v>
      </c>
      <c r="V26" s="372">
        <v>43.435114503816799</v>
      </c>
      <c r="W26" s="350"/>
      <c r="X26" s="377">
        <v>3719</v>
      </c>
      <c r="Y26" s="378">
        <v>55.975316074653826</v>
      </c>
      <c r="Z26" s="375">
        <v>2672</v>
      </c>
      <c r="AA26" s="376">
        <v>71.847270771712829</v>
      </c>
      <c r="AB26" s="375">
        <v>1047</v>
      </c>
      <c r="AC26" s="372">
        <f t="shared" si="0"/>
        <v>28.152729228287178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29565</v>
      </c>
      <c r="E27" s="380">
        <f t="shared" si="2"/>
        <v>17537</v>
      </c>
      <c r="F27" s="381">
        <f t="shared" si="3"/>
        <v>59.316759682056485</v>
      </c>
      <c r="G27" s="380">
        <f t="shared" si="4"/>
        <v>12028</v>
      </c>
      <c r="H27" s="367">
        <f t="shared" si="3"/>
        <v>40.683240317943515</v>
      </c>
      <c r="I27" s="350"/>
      <c r="J27" s="377">
        <f t="shared" si="5"/>
        <v>8490</v>
      </c>
      <c r="K27" s="378">
        <f t="shared" si="6"/>
        <v>28.716387620497208</v>
      </c>
      <c r="L27" s="375">
        <v>3322</v>
      </c>
      <c r="M27" s="376">
        <v>39.128386336866903</v>
      </c>
      <c r="N27" s="375">
        <v>5168</v>
      </c>
      <c r="O27" s="372">
        <v>60.871613663133097</v>
      </c>
      <c r="P27" s="350"/>
      <c r="Q27" s="377">
        <v>6051</v>
      </c>
      <c r="R27" s="378">
        <v>20.466768138001015</v>
      </c>
      <c r="S27" s="375">
        <v>3477</v>
      </c>
      <c r="T27" s="376">
        <v>57.461576598909268</v>
      </c>
      <c r="U27" s="375">
        <v>2574</v>
      </c>
      <c r="V27" s="372">
        <v>42.538423401090732</v>
      </c>
      <c r="W27" s="350"/>
      <c r="X27" s="377">
        <v>15024</v>
      </c>
      <c r="Y27" s="378">
        <v>50.816844241501776</v>
      </c>
      <c r="Z27" s="375">
        <v>10738</v>
      </c>
      <c r="AA27" s="376">
        <v>71.47231096911608</v>
      </c>
      <c r="AB27" s="375">
        <v>4286</v>
      </c>
      <c r="AC27" s="372">
        <f t="shared" si="0"/>
        <v>28.52768903088392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2926</v>
      </c>
      <c r="E28" s="380">
        <f t="shared" si="2"/>
        <v>1971</v>
      </c>
      <c r="F28" s="381">
        <f t="shared" si="3"/>
        <v>67.361585782638414</v>
      </c>
      <c r="G28" s="380">
        <f t="shared" si="4"/>
        <v>955</v>
      </c>
      <c r="H28" s="382">
        <f t="shared" si="3"/>
        <v>32.638414217361586</v>
      </c>
      <c r="I28" s="350"/>
      <c r="J28" s="377">
        <f t="shared" si="5"/>
        <v>366</v>
      </c>
      <c r="K28" s="378">
        <f t="shared" si="6"/>
        <v>12.508544087491455</v>
      </c>
      <c r="L28" s="375">
        <v>163</v>
      </c>
      <c r="M28" s="376">
        <v>44.535519125683059</v>
      </c>
      <c r="N28" s="375">
        <v>203</v>
      </c>
      <c r="O28" s="383">
        <v>55.464480874316934</v>
      </c>
      <c r="P28" s="350"/>
      <c r="Q28" s="377">
        <v>627</v>
      </c>
      <c r="R28" s="378">
        <v>21.428571428571427</v>
      </c>
      <c r="S28" s="375">
        <v>400</v>
      </c>
      <c r="T28" s="376">
        <v>63.795853269537481</v>
      </c>
      <c r="U28" s="375">
        <v>227</v>
      </c>
      <c r="V28" s="383">
        <v>36.204146730462519</v>
      </c>
      <c r="W28" s="350"/>
      <c r="X28" s="377">
        <v>1933</v>
      </c>
      <c r="Y28" s="378">
        <v>66.062884483937111</v>
      </c>
      <c r="Z28" s="375">
        <v>1408</v>
      </c>
      <c r="AA28" s="376">
        <v>72.840144852560783</v>
      </c>
      <c r="AB28" s="375">
        <v>525</v>
      </c>
      <c r="AC28" s="383">
        <f t="shared" si="0"/>
        <v>27.159855147439217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1133</v>
      </c>
      <c r="E29" s="386">
        <f t="shared" si="2"/>
        <v>623</v>
      </c>
      <c r="F29" s="387">
        <f t="shared" si="3"/>
        <v>54.986760812003531</v>
      </c>
      <c r="G29" s="386">
        <f t="shared" si="4"/>
        <v>510</v>
      </c>
      <c r="H29" s="388">
        <f t="shared" si="3"/>
        <v>45.013239187996469</v>
      </c>
      <c r="I29" s="350"/>
      <c r="J29" s="389">
        <f t="shared" si="5"/>
        <v>617</v>
      </c>
      <c r="K29" s="390">
        <f t="shared" si="6"/>
        <v>54.457193292144744</v>
      </c>
      <c r="L29" s="391">
        <v>227</v>
      </c>
      <c r="M29" s="392">
        <v>36.790923824959485</v>
      </c>
      <c r="N29" s="391">
        <v>390</v>
      </c>
      <c r="O29" s="393">
        <v>63.209076175040522</v>
      </c>
      <c r="P29" s="350"/>
      <c r="Q29" s="389">
        <v>196</v>
      </c>
      <c r="R29" s="390">
        <v>17.299205648720211</v>
      </c>
      <c r="S29" s="391">
        <v>146</v>
      </c>
      <c r="T29" s="392">
        <v>74.489795918367349</v>
      </c>
      <c r="U29" s="391">
        <v>50</v>
      </c>
      <c r="V29" s="393">
        <v>25.510204081632654</v>
      </c>
      <c r="W29" s="350"/>
      <c r="X29" s="389">
        <v>320</v>
      </c>
      <c r="Y29" s="390">
        <v>28.243601059135038</v>
      </c>
      <c r="Z29" s="391">
        <v>250</v>
      </c>
      <c r="AA29" s="392">
        <v>78.125</v>
      </c>
      <c r="AB29" s="391">
        <v>70</v>
      </c>
      <c r="AC29" s="393">
        <f t="shared" si="0"/>
        <v>21.875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517180</v>
      </c>
      <c r="E31" s="1234">
        <f>L31+S31+Z31</f>
        <v>325892</v>
      </c>
      <c r="F31" s="1235">
        <f>E31/$D31*100</f>
        <v>63.013264240689892</v>
      </c>
      <c r="G31" s="1234">
        <f>N31+U31+AB31</f>
        <v>191288</v>
      </c>
      <c r="H31" s="1236">
        <f>G31/$D31*100</f>
        <v>36.9867357593101</v>
      </c>
      <c r="I31" s="320"/>
      <c r="J31" s="1237">
        <f>SUM(J12:J29)</f>
        <v>135229</v>
      </c>
      <c r="K31" s="1238">
        <f>J31/$D31*100</f>
        <v>26.147376155303764</v>
      </c>
      <c r="L31" s="1234">
        <f>SUM(L12:L29)</f>
        <v>57332</v>
      </c>
      <c r="M31" s="1235">
        <f>L31/$J31*100</f>
        <v>42.396231577546232</v>
      </c>
      <c r="N31" s="1234">
        <f>SUM(N12:N29)</f>
        <v>77897</v>
      </c>
      <c r="O31" s="1239">
        <f>N31/$J31*100</f>
        <v>57.603768422453761</v>
      </c>
      <c r="P31" s="320"/>
      <c r="Q31" s="1237">
        <f>SUM(Q12:Q29)</f>
        <v>115199</v>
      </c>
      <c r="R31" s="1238">
        <f>Q31/$D31*100</f>
        <v>22.274449901388298</v>
      </c>
      <c r="S31" s="1234">
        <f>SUM(S12:S29)</f>
        <v>75504</v>
      </c>
      <c r="T31" s="1235">
        <f>S31/$Q31*100</f>
        <v>65.542235609684113</v>
      </c>
      <c r="U31" s="1234">
        <f>SUM(U12:U29)</f>
        <v>39695</v>
      </c>
      <c r="V31" s="1239">
        <f>U31/$Q31*100</f>
        <v>34.457764390315887</v>
      </c>
      <c r="W31" s="320"/>
      <c r="X31" s="1237">
        <f>SUM(X12:X29)</f>
        <v>266752</v>
      </c>
      <c r="Y31" s="1238">
        <f>X31/$D31*100</f>
        <v>51.578173943307938</v>
      </c>
      <c r="Z31" s="1234">
        <f>SUM(Z12:Z29)</f>
        <v>193056</v>
      </c>
      <c r="AA31" s="1235">
        <f>Z31/$X31*100</f>
        <v>72.37284069097889</v>
      </c>
      <c r="AB31" s="1234">
        <f>SUM(AB12:AB29)</f>
        <v>73696</v>
      </c>
      <c r="AC31" s="1239">
        <f>AB31/$X31*100</f>
        <v>27.627159309021117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90"/>
      <c r="C34" s="1390"/>
      <c r="D34" s="1390"/>
      <c r="E34" s="1390"/>
      <c r="F34" s="1390"/>
      <c r="G34" s="1390"/>
      <c r="H34" s="1390"/>
      <c r="I34" s="1390"/>
      <c r="J34" s="1390"/>
      <c r="K34" s="1390"/>
      <c r="L34" s="1390"/>
      <c r="M34" s="1390"/>
      <c r="N34" s="1390"/>
      <c r="O34" s="1390"/>
    </row>
    <row r="35" spans="2:15" s="329" customFormat="1" ht="29.25" customHeight="1" x14ac:dyDescent="0.25">
      <c r="B35" s="1391"/>
      <c r="C35" s="1391"/>
      <c r="D35" s="1391"/>
      <c r="E35" s="1391"/>
      <c r="F35" s="1391"/>
      <c r="G35" s="1391"/>
      <c r="H35" s="1391"/>
      <c r="I35" s="1391"/>
      <c r="J35" s="1391"/>
      <c r="K35" s="1391"/>
      <c r="L35" s="1391"/>
      <c r="M35" s="1391"/>
    </row>
    <row r="36" spans="2:15" s="329" customFormat="1" ht="4.5" customHeight="1" x14ac:dyDescent="0.25">
      <c r="B36" s="1381"/>
      <c r="C36" s="1381"/>
      <c r="D36" s="138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1" orientation="landscape" horizontalDpi="300" verticalDpi="300"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92"/>
      <c r="C2" s="1392"/>
    </row>
    <row r="3" spans="1:38" s="345" customFormat="1" ht="4.5" customHeight="1" x14ac:dyDescent="0.25">
      <c r="B3" s="1393"/>
      <c r="C3" s="1393"/>
    </row>
    <row r="4" spans="1:38" s="492" customFormat="1" ht="17.25" customHeight="1" x14ac:dyDescent="0.25">
      <c r="A4" s="1419" t="s">
        <v>427</v>
      </c>
      <c r="B4" s="1419"/>
      <c r="C4" s="1419"/>
      <c r="D4" s="1419"/>
      <c r="E4" s="1419"/>
      <c r="F4" s="1419"/>
      <c r="G4" s="1419"/>
      <c r="H4" s="1419"/>
      <c r="I4" s="1419"/>
      <c r="J4" s="1419"/>
      <c r="K4" s="1419"/>
      <c r="L4" s="1419"/>
      <c r="M4" s="1419"/>
      <c r="N4" s="1419"/>
    </row>
    <row r="5" spans="1:38" s="492" customFormat="1" ht="17.25" customHeight="1" x14ac:dyDescent="0.25">
      <c r="B5" s="1420" t="str">
        <f>porsaad!$B$6</f>
        <v>Situación a 30 de noviembre de 2024</v>
      </c>
      <c r="C5" s="1420"/>
      <c r="D5" s="1420"/>
      <c r="E5" s="1420"/>
      <c r="F5" s="1420"/>
      <c r="G5" s="1420"/>
      <c r="H5" s="1420"/>
      <c r="I5" s="1420"/>
      <c r="J5" s="1420"/>
      <c r="K5" s="1420"/>
      <c r="L5" s="1420"/>
      <c r="M5" s="1420"/>
      <c r="N5" s="1420"/>
    </row>
    <row r="6" spans="1:38" s="492" customFormat="1" ht="6" customHeight="1" x14ac:dyDescent="0.25"/>
    <row r="7" spans="1:38" s="437" customFormat="1" ht="12.75" customHeight="1" x14ac:dyDescent="0.25">
      <c r="A7" s="488"/>
      <c r="B7" s="1396" t="s">
        <v>12</v>
      </c>
      <c r="D7" s="1399" t="s">
        <v>251</v>
      </c>
      <c r="E7" s="1400"/>
      <c r="F7" s="489"/>
      <c r="G7" s="1430"/>
      <c r="H7" s="1430"/>
      <c r="I7" s="489"/>
      <c r="J7" s="1430"/>
      <c r="K7" s="1430"/>
      <c r="L7" s="489"/>
      <c r="M7" s="1430"/>
      <c r="N7" s="1431"/>
      <c r="O7" s="488"/>
      <c r="P7" s="488"/>
      <c r="W7" s="490"/>
    </row>
    <row r="8" spans="1:38" s="437" customFormat="1" ht="45.75" customHeight="1" x14ac:dyDescent="0.25">
      <c r="A8" s="488"/>
      <c r="B8" s="1397"/>
      <c r="D8" s="1428"/>
      <c r="E8" s="1429"/>
      <c r="F8" s="491"/>
      <c r="G8" s="1552" t="s">
        <v>268</v>
      </c>
      <c r="H8" s="1553"/>
      <c r="I8" s="744"/>
      <c r="J8" s="1552" t="s">
        <v>269</v>
      </c>
      <c r="K8" s="1553"/>
      <c r="L8" s="744"/>
      <c r="M8" s="1552" t="s">
        <v>270</v>
      </c>
      <c r="N8" s="1553"/>
      <c r="O8" s="488"/>
      <c r="P8" s="488"/>
      <c r="W8" s="490"/>
    </row>
    <row r="9" spans="1:38" s="437" customFormat="1" ht="6" customHeight="1" x14ac:dyDescent="0.25">
      <c r="A9" s="488"/>
      <c r="B9" s="1397"/>
      <c r="D9" s="1432" t="s">
        <v>9</v>
      </c>
      <c r="E9" s="1439" t="s">
        <v>218</v>
      </c>
      <c r="G9" s="1434" t="s">
        <v>9</v>
      </c>
      <c r="H9" s="1436" t="s">
        <v>218</v>
      </c>
      <c r="J9" s="1434" t="s">
        <v>9</v>
      </c>
      <c r="K9" s="1436" t="s">
        <v>218</v>
      </c>
      <c r="M9" s="1434" t="s">
        <v>9</v>
      </c>
      <c r="N9" s="1436" t="s">
        <v>218</v>
      </c>
      <c r="O9" s="488"/>
      <c r="P9" s="488"/>
      <c r="W9" s="490"/>
    </row>
    <row r="10" spans="1:38" s="437" customFormat="1" ht="27.75" customHeight="1" x14ac:dyDescent="0.25">
      <c r="A10" s="488"/>
      <c r="B10" s="1398"/>
      <c r="D10" s="1433"/>
      <c r="E10" s="1440"/>
      <c r="F10" s="493"/>
      <c r="G10" s="1435"/>
      <c r="H10" s="1437"/>
      <c r="I10" s="494"/>
      <c r="J10" s="1435"/>
      <c r="K10" s="1437"/>
      <c r="L10" s="494"/>
      <c r="M10" s="1435"/>
      <c r="N10" s="1437"/>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291702</v>
      </c>
      <c r="E12" s="498">
        <f>D12/'20pobl'!D12*100</f>
        <v>3.3981477717005548</v>
      </c>
      <c r="F12" s="350"/>
      <c r="G12" s="355">
        <v>88461</v>
      </c>
      <c r="H12" s="498">
        <v>1.2608274075637673</v>
      </c>
      <c r="I12" s="350"/>
      <c r="J12" s="355">
        <v>60077</v>
      </c>
      <c r="K12" s="498">
        <v>5.2425452746234349</v>
      </c>
      <c r="L12" s="350"/>
      <c r="M12" s="355">
        <v>143164</v>
      </c>
      <c r="N12" s="498">
        <f>M12/'20pobl'!X12*100</f>
        <v>33.91796516848342</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44856</v>
      </c>
      <c r="E13" s="500">
        <f>D13/'20pobl'!D13*100</f>
        <v>3.3442457218392159</v>
      </c>
      <c r="F13" s="350"/>
      <c r="G13" s="368">
        <v>8805</v>
      </c>
      <c r="H13" s="501">
        <v>0.84319777368973958</v>
      </c>
      <c r="I13" s="350"/>
      <c r="J13" s="368">
        <v>8238</v>
      </c>
      <c r="K13" s="501">
        <v>4.0986502017483195</v>
      </c>
      <c r="L13" s="350"/>
      <c r="M13" s="368">
        <v>27813</v>
      </c>
      <c r="N13" s="501">
        <f>M13/'20pobl'!X13*100</f>
        <v>28.954683156875603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32810</v>
      </c>
      <c r="E14" s="500">
        <f>D14/'20pobl'!D14*100</f>
        <v>3.2612369043595808</v>
      </c>
      <c r="F14" s="350"/>
      <c r="G14" s="368">
        <v>7873</v>
      </c>
      <c r="H14" s="501">
        <v>1.0801577773966728</v>
      </c>
      <c r="I14" s="350"/>
      <c r="J14" s="368">
        <v>6769</v>
      </c>
      <c r="K14" s="501">
        <v>3.5019555905055566</v>
      </c>
      <c r="L14" s="350"/>
      <c r="M14" s="368">
        <v>18168</v>
      </c>
      <c r="N14" s="501">
        <f>M14/'20pobl'!X14*100</f>
        <v>21.656157247922948</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31849</v>
      </c>
      <c r="E15" s="500">
        <f>D15/'20pobl'!D15*100</f>
        <v>2.6323532571951871</v>
      </c>
      <c r="F15" s="350"/>
      <c r="G15" s="368">
        <v>8591</v>
      </c>
      <c r="H15" s="501">
        <v>0.85032464961596332</v>
      </c>
      <c r="I15" s="350"/>
      <c r="J15" s="368">
        <v>6897</v>
      </c>
      <c r="K15" s="501">
        <v>4.6906879947767894</v>
      </c>
      <c r="L15" s="350"/>
      <c r="M15" s="368">
        <v>16361</v>
      </c>
      <c r="N15" s="501">
        <f>M15/'20pobl'!X15*100</f>
        <v>31.134157944814461</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44273</v>
      </c>
      <c r="E16" s="500">
        <f>D16/'20pobl'!D16*100</f>
        <v>2.0005729737155087</v>
      </c>
      <c r="F16" s="350"/>
      <c r="G16" s="368">
        <v>17543</v>
      </c>
      <c r="H16" s="501">
        <v>0.96048714760557119</v>
      </c>
      <c r="I16" s="350"/>
      <c r="J16" s="368">
        <v>8876</v>
      </c>
      <c r="K16" s="501">
        <v>3.0800942489407404</v>
      </c>
      <c r="L16" s="350"/>
      <c r="M16" s="368">
        <v>17854</v>
      </c>
      <c r="N16" s="501">
        <f>M16/'20pobl'!X16*100</f>
        <v>18.149104438164557</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18285</v>
      </c>
      <c r="E17" s="502">
        <f>D17/'20pobl'!D17*100</f>
        <v>3.1076485374421936</v>
      </c>
      <c r="F17" s="350"/>
      <c r="G17" s="377">
        <v>4729</v>
      </c>
      <c r="H17" s="502">
        <v>1.0503893703883043</v>
      </c>
      <c r="I17" s="350"/>
      <c r="J17" s="377">
        <v>3893</v>
      </c>
      <c r="K17" s="502">
        <v>3.9930252833478641</v>
      </c>
      <c r="L17" s="350"/>
      <c r="M17" s="377">
        <v>9663</v>
      </c>
      <c r="N17" s="502">
        <f>M17/'20pobl'!X17*100</f>
        <v>23.754855204287328</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125746</v>
      </c>
      <c r="E18" s="500">
        <f>D18/'20pobl'!D18*100</f>
        <v>5.2752377288613559</v>
      </c>
      <c r="F18" s="350"/>
      <c r="G18" s="368">
        <v>26125</v>
      </c>
      <c r="H18" s="501">
        <v>1.4906705421247803</v>
      </c>
      <c r="I18" s="350"/>
      <c r="J18" s="368">
        <v>21590</v>
      </c>
      <c r="K18" s="501">
        <v>5.2182403967699598</v>
      </c>
      <c r="L18" s="350"/>
      <c r="M18" s="368">
        <v>78031</v>
      </c>
      <c r="N18" s="501">
        <f>M18/'20pobl'!X18*100</f>
        <v>35.893649807953267</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76774</v>
      </c>
      <c r="E19" s="500">
        <f>D19/'20pobl'!D19*100</f>
        <v>3.6838211091097008</v>
      </c>
      <c r="F19" s="350"/>
      <c r="G19" s="368">
        <v>17355</v>
      </c>
      <c r="H19" s="501">
        <v>1.0332509749054863</v>
      </c>
      <c r="I19" s="350"/>
      <c r="J19" s="368">
        <v>13645</v>
      </c>
      <c r="K19" s="501">
        <v>4.990308305599239</v>
      </c>
      <c r="L19" s="350"/>
      <c r="M19" s="368">
        <v>45774</v>
      </c>
      <c r="N19" s="501">
        <f>M19/'20pobl'!X19*100</f>
        <v>34.940384409874362</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227099</v>
      </c>
      <c r="E20" s="500">
        <f>D20/'20pobl'!D20*100</f>
        <v>2.873956762389295</v>
      </c>
      <c r="F20" s="350"/>
      <c r="G20" s="368">
        <v>58938</v>
      </c>
      <c r="H20" s="501">
        <v>0.92483695154986068</v>
      </c>
      <c r="I20" s="350"/>
      <c r="J20" s="368">
        <v>45575</v>
      </c>
      <c r="K20" s="501">
        <v>4.2348942275348502</v>
      </c>
      <c r="L20" s="350"/>
      <c r="M20" s="368">
        <v>122586</v>
      </c>
      <c r="N20" s="501">
        <f>M20/'20pobl'!X20*100</f>
        <v>27.061763498209658</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163267</v>
      </c>
      <c r="E21" s="500">
        <f>D21/'20pobl'!D21*100</f>
        <v>3.1300018500075244</v>
      </c>
      <c r="F21" s="350"/>
      <c r="G21" s="368">
        <v>42621</v>
      </c>
      <c r="H21" s="501">
        <v>1.0224146314607976</v>
      </c>
      <c r="I21" s="350"/>
      <c r="J21" s="368">
        <v>33333</v>
      </c>
      <c r="K21" s="501">
        <v>4.4133535290410393</v>
      </c>
      <c r="L21" s="350"/>
      <c r="M21" s="368">
        <v>87313</v>
      </c>
      <c r="N21" s="501">
        <f>M21/'20pobl'!X21*100</f>
        <v>29.875315645765042</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37195</v>
      </c>
      <c r="E22" s="500">
        <f>D22/'20pobl'!D22*100</f>
        <v>3.5279131485545943</v>
      </c>
      <c r="F22" s="350"/>
      <c r="G22" s="368">
        <v>9072</v>
      </c>
      <c r="H22" s="501">
        <v>1.1009187671942711</v>
      </c>
      <c r="I22" s="350"/>
      <c r="J22" s="368">
        <v>6891</v>
      </c>
      <c r="K22" s="501">
        <v>4.3833647142639052</v>
      </c>
      <c r="L22" s="350"/>
      <c r="M22" s="368">
        <v>21232</v>
      </c>
      <c r="N22" s="501">
        <f>M22/'20pobl'!X22*100</f>
        <v>29.061443490877238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77075</v>
      </c>
      <c r="E23" s="500">
        <f>D23/'20pobl'!D23*100</f>
        <v>2.8552387472290386</v>
      </c>
      <c r="F23" s="350"/>
      <c r="G23" s="368">
        <v>22086</v>
      </c>
      <c r="H23" s="501">
        <v>1.1101716981113108</v>
      </c>
      <c r="I23" s="350"/>
      <c r="J23" s="368">
        <v>13458</v>
      </c>
      <c r="K23" s="501">
        <v>2.8443050494974176</v>
      </c>
      <c r="L23" s="350"/>
      <c r="M23" s="368">
        <v>41531</v>
      </c>
      <c r="N23" s="501">
        <f>M23/'20pobl'!X23*100</f>
        <v>17.535022757403546</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189638</v>
      </c>
      <c r="E24" s="500">
        <f>D24/'20pobl'!D24*100</f>
        <v>2.759614039953707</v>
      </c>
      <c r="F24" s="350"/>
      <c r="G24" s="368">
        <v>49788</v>
      </c>
      <c r="H24" s="501">
        <v>0.88822048162786904</v>
      </c>
      <c r="I24" s="350"/>
      <c r="J24" s="368">
        <v>33440</v>
      </c>
      <c r="K24" s="501">
        <v>3.7539711941086003</v>
      </c>
      <c r="L24" s="350"/>
      <c r="M24" s="368">
        <v>106410</v>
      </c>
      <c r="N24" s="501">
        <f>M24/'20pobl'!X24*100</f>
        <v>28.319512013370662</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44420</v>
      </c>
      <c r="E25" s="500">
        <f>D25/'20pobl'!D25*100</f>
        <v>2.8626815115370836</v>
      </c>
      <c r="F25" s="350"/>
      <c r="G25" s="368">
        <v>16275</v>
      </c>
      <c r="H25" s="501">
        <v>1.2538144077335118</v>
      </c>
      <c r="I25" s="350"/>
      <c r="J25" s="368">
        <v>8693</v>
      </c>
      <c r="K25" s="501">
        <v>4.7673627868205148</v>
      </c>
      <c r="L25" s="350"/>
      <c r="M25" s="368">
        <v>19452</v>
      </c>
      <c r="N25" s="501">
        <f>M25/'20pobl'!X25*100</f>
        <v>27.278464148985403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16137</v>
      </c>
      <c r="E26" s="504">
        <f>D26/'20pobl'!D26*100</f>
        <v>2.4007855330987646</v>
      </c>
      <c r="F26" s="350"/>
      <c r="G26" s="377">
        <v>3396</v>
      </c>
      <c r="H26" s="502">
        <v>0.63509755554765945</v>
      </c>
      <c r="I26" s="350"/>
      <c r="J26" s="377">
        <v>2694</v>
      </c>
      <c r="K26" s="502">
        <v>2.8150764375803301</v>
      </c>
      <c r="L26" s="350"/>
      <c r="M26" s="377">
        <v>10047</v>
      </c>
      <c r="N26" s="502">
        <f>M26/'20pobl'!X26*100</f>
        <v>24.073319755600814</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70589</v>
      </c>
      <c r="E27" s="504">
        <f>D27/'20pobl'!D27*100</f>
        <v>3.1849901322112242</v>
      </c>
      <c r="F27" s="350"/>
      <c r="G27" s="377">
        <v>17790</v>
      </c>
      <c r="H27" s="502">
        <v>1.0489028087482857</v>
      </c>
      <c r="I27" s="350"/>
      <c r="J27" s="377">
        <v>12964</v>
      </c>
      <c r="K27" s="502">
        <v>3.5879949960699222</v>
      </c>
      <c r="L27" s="350"/>
      <c r="M27" s="377">
        <v>39835</v>
      </c>
      <c r="N27" s="502">
        <f>M27/'20pobl'!X27*100</f>
        <v>25.064809221785968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9320</v>
      </c>
      <c r="E28" s="504">
        <f>D28/'20pobl'!D28*100</f>
        <v>2.8918773000043441</v>
      </c>
      <c r="F28" s="350"/>
      <c r="G28" s="377">
        <v>1557</v>
      </c>
      <c r="H28" s="502">
        <v>0.61760960884724769</v>
      </c>
      <c r="I28" s="350"/>
      <c r="J28" s="377">
        <v>1689</v>
      </c>
      <c r="K28" s="502">
        <v>3.5113615101557141</v>
      </c>
      <c r="L28" s="350"/>
      <c r="M28" s="377">
        <v>6074</v>
      </c>
      <c r="N28" s="502">
        <f>M28/'20pobl'!X28*100</f>
        <v>27.509057971014496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3690</v>
      </c>
      <c r="E29" s="506">
        <f>D29/'20pobl'!D29*100</f>
        <v>2.1893262926814798</v>
      </c>
      <c r="F29" s="350"/>
      <c r="G29" s="389">
        <v>2047</v>
      </c>
      <c r="H29" s="507">
        <v>1.3836784079924833</v>
      </c>
      <c r="I29" s="350"/>
      <c r="J29" s="389">
        <v>558</v>
      </c>
      <c r="K29" s="507">
        <v>3.5444324461665504</v>
      </c>
      <c r="L29" s="350"/>
      <c r="M29" s="389">
        <v>1085</v>
      </c>
      <c r="N29" s="507">
        <f>M29/'20pobl'!X29*100</f>
        <v>22.311330454451983</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0" t="s">
        <v>0</v>
      </c>
      <c r="C31" s="320"/>
      <c r="D31" s="1246">
        <f>G31+J31+M31</f>
        <v>1504725</v>
      </c>
      <c r="E31" s="1247">
        <f>D31/'20pobl'!D31*100</f>
        <v>3.1292787840357486</v>
      </c>
      <c r="F31" s="320"/>
      <c r="G31" s="1246">
        <f>SUM(G12:G29)</f>
        <v>403052</v>
      </c>
      <c r="H31" s="1247">
        <f>G31/'20pobl'!J31*100</f>
        <v>1.0496805984022173</v>
      </c>
      <c r="I31" s="320"/>
      <c r="J31" s="1246">
        <f>SUM(J12:J29)</f>
        <v>289280</v>
      </c>
      <c r="K31" s="1247">
        <f>J31/'20pobl'!Q31*100</f>
        <v>4.2441800243606078</v>
      </c>
      <c r="L31" s="320"/>
      <c r="M31" s="1246">
        <f>SUM(M12:M29)</f>
        <v>812393</v>
      </c>
      <c r="N31" s="1247">
        <f>M31/'20pobl'!X31*100</f>
        <v>28.288102389606156</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24" t="str">
        <f>'24solcasaad_pobl'!B34:N34</f>
        <v xml:space="preserve">(1) Cifras INE de población referidas al 01/01/2023. Publicado Censo de Población Anual el 13/12/2023 </v>
      </c>
      <c r="C34" s="1441"/>
      <c r="D34" s="1441"/>
      <c r="E34" s="1441"/>
      <c r="F34" s="1441"/>
      <c r="G34" s="1441"/>
      <c r="H34" s="1441"/>
      <c r="I34" s="1441"/>
      <c r="J34" s="1441"/>
      <c r="K34" s="1441"/>
      <c r="L34" s="1441"/>
      <c r="M34" s="1441"/>
      <c r="N34" s="1441"/>
    </row>
    <row r="35" spans="2:14" ht="29.25" customHeight="1" x14ac:dyDescent="0.25">
      <c r="B35" s="1438"/>
      <c r="C35" s="1438"/>
      <c r="D35" s="1438"/>
      <c r="E35" s="510"/>
    </row>
    <row r="36" spans="2:14" ht="4.5" customHeight="1" x14ac:dyDescent="0.25">
      <c r="B36" s="1418"/>
      <c r="C36" s="1418"/>
      <c r="D36" s="1418"/>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horizontalDpi="300" verticalDpi="300"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3" width="11.1796875" style="220" customWidth="1"/>
    <col min="24"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7" t="s">
        <v>365</v>
      </c>
      <c r="C3" s="1367"/>
      <c r="D3" s="1367"/>
      <c r="E3" s="1367"/>
      <c r="F3" s="1367"/>
      <c r="G3" s="1367"/>
      <c r="H3" s="1367"/>
      <c r="I3" s="1367"/>
      <c r="J3" s="1367"/>
      <c r="K3" s="1367"/>
      <c r="L3" s="1367"/>
      <c r="M3" s="1367"/>
      <c r="N3" s="1367"/>
      <c r="O3" s="1367"/>
      <c r="P3" s="1367"/>
      <c r="Q3" s="1367"/>
      <c r="R3" s="1367"/>
      <c r="S3" s="1367"/>
      <c r="T3" s="1367"/>
      <c r="U3" s="1367"/>
      <c r="V3" s="1367"/>
      <c r="W3" s="1367"/>
    </row>
    <row r="5" spans="1:26" x14ac:dyDescent="0.35">
      <c r="B5" s="219"/>
      <c r="C5" s="219"/>
      <c r="D5" s="1368" t="s">
        <v>366</v>
      </c>
      <c r="E5" s="1368"/>
      <c r="F5" s="1368"/>
      <c r="G5" s="1368"/>
      <c r="H5" s="1368"/>
      <c r="I5" s="1368"/>
      <c r="J5" s="1368"/>
      <c r="K5" s="1368"/>
      <c r="L5" s="219"/>
      <c r="M5" s="1369" t="s">
        <v>340</v>
      </c>
      <c r="N5" s="1369"/>
      <c r="O5" s="1369"/>
      <c r="P5" s="1369"/>
      <c r="Q5" s="1369"/>
      <c r="R5" s="1369"/>
      <c r="S5" s="1369"/>
      <c r="T5" s="1369"/>
      <c r="U5" s="1369"/>
      <c r="V5" s="1369"/>
      <c r="W5" s="1369"/>
      <c r="X5" s="1369"/>
    </row>
    <row r="6" spans="1:26" ht="21" customHeight="1" x14ac:dyDescent="0.35">
      <c r="B6" s="219"/>
      <c r="C6" s="219"/>
      <c r="D6" s="1369"/>
      <c r="E6" s="1369"/>
      <c r="F6" s="1369"/>
      <c r="G6" s="1369"/>
      <c r="H6" s="1369"/>
      <c r="I6" s="1369"/>
      <c r="J6" s="1369"/>
      <c r="K6" s="1369"/>
      <c r="L6" s="219"/>
      <c r="M6" s="1370">
        <v>43830</v>
      </c>
      <c r="N6" s="1371"/>
      <c r="O6" s="1372">
        <v>44196</v>
      </c>
      <c r="P6" s="1373"/>
      <c r="Q6" s="1372">
        <v>44561</v>
      </c>
      <c r="R6" s="1373"/>
      <c r="S6" s="1376">
        <v>44926</v>
      </c>
      <c r="T6" s="1377"/>
      <c r="U6" s="1374">
        <v>45291</v>
      </c>
      <c r="V6" s="1378"/>
      <c r="W6" s="1374" t="str">
        <f>J7</f>
        <v>30/11/20224</v>
      </c>
      <c r="X6" s="1375"/>
    </row>
    <row r="7" spans="1:26" x14ac:dyDescent="0.35">
      <c r="B7" s="225"/>
      <c r="C7" s="219"/>
      <c r="D7" s="226">
        <v>43465</v>
      </c>
      <c r="E7" s="227">
        <v>43830</v>
      </c>
      <c r="F7" s="228">
        <v>44196</v>
      </c>
      <c r="G7" s="228">
        <v>44561</v>
      </c>
      <c r="H7" s="228">
        <v>44926</v>
      </c>
      <c r="I7" s="228">
        <v>45291</v>
      </c>
      <c r="J7" s="228" t="str">
        <f>EVO!J7</f>
        <v>30/11/20224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388846</v>
      </c>
      <c r="E9" s="300">
        <v>410355</v>
      </c>
      <c r="F9" s="300">
        <v>396745</v>
      </c>
      <c r="G9" s="254">
        <v>402114</v>
      </c>
      <c r="H9" s="254">
        <v>422621</v>
      </c>
      <c r="I9" s="254">
        <v>420976</v>
      </c>
      <c r="J9" s="301">
        <v>421232</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-4.1231653805416935E-3</v>
      </c>
      <c r="X9" s="279">
        <v>-1744</v>
      </c>
    </row>
    <row r="10" spans="1:26" x14ac:dyDescent="0.35">
      <c r="B10" s="303" t="s">
        <v>7</v>
      </c>
      <c r="C10" s="219"/>
      <c r="D10" s="253">
        <v>49707</v>
      </c>
      <c r="E10" s="254">
        <v>51252</v>
      </c>
      <c r="F10" s="254">
        <v>47953</v>
      </c>
      <c r="G10" s="254">
        <v>48669</v>
      </c>
      <c r="H10" s="254">
        <v>51170</v>
      </c>
      <c r="I10" s="254">
        <v>54128</v>
      </c>
      <c r="J10" s="257">
        <v>57826</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7.3137236707803588E-2</v>
      </c>
      <c r="X10" s="257">
        <v>3941</v>
      </c>
    </row>
    <row r="11" spans="1:26" x14ac:dyDescent="0.35">
      <c r="B11" s="303" t="s">
        <v>37</v>
      </c>
      <c r="C11" s="219"/>
      <c r="D11" s="253">
        <v>38844</v>
      </c>
      <c r="E11" s="254">
        <v>40697</v>
      </c>
      <c r="F11" s="254">
        <v>39355</v>
      </c>
      <c r="G11" s="254">
        <v>41002</v>
      </c>
      <c r="H11" s="254">
        <v>43882</v>
      </c>
      <c r="I11" s="254">
        <v>46871</v>
      </c>
      <c r="J11" s="257">
        <v>51212</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8.700358712032763E-2</v>
      </c>
      <c r="X11" s="257">
        <v>4099</v>
      </c>
    </row>
    <row r="12" spans="1:26" x14ac:dyDescent="0.35">
      <c r="B12" s="303" t="s">
        <v>38</v>
      </c>
      <c r="C12" s="219"/>
      <c r="D12" s="253">
        <v>27993</v>
      </c>
      <c r="E12" s="254">
        <v>32479</v>
      </c>
      <c r="F12" s="254">
        <v>32836</v>
      </c>
      <c r="G12" s="254">
        <v>35355</v>
      </c>
      <c r="H12" s="254">
        <v>39461</v>
      </c>
      <c r="I12" s="254">
        <v>43584</v>
      </c>
      <c r="J12" s="257">
        <v>46224</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6.1668848618479988E-2</v>
      </c>
      <c r="X12" s="257">
        <v>2685</v>
      </c>
    </row>
    <row r="13" spans="1:26" x14ac:dyDescent="0.35">
      <c r="B13" s="303" t="s">
        <v>6</v>
      </c>
      <c r="C13" s="219"/>
      <c r="D13" s="253">
        <v>48834</v>
      </c>
      <c r="E13" s="254">
        <v>53168</v>
      </c>
      <c r="F13" s="254">
        <v>54714</v>
      </c>
      <c r="G13" s="254">
        <v>58012</v>
      </c>
      <c r="H13" s="254">
        <v>57712</v>
      </c>
      <c r="I13" s="254">
        <v>63120</v>
      </c>
      <c r="J13" s="257">
        <v>75587</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0.20601515755883537</v>
      </c>
      <c r="X13" s="257">
        <v>12912</v>
      </c>
      <c r="Z13" s="224"/>
    </row>
    <row r="14" spans="1:26" x14ac:dyDescent="0.35">
      <c r="B14" s="303" t="s">
        <v>5</v>
      </c>
      <c r="C14" s="219"/>
      <c r="D14" s="253">
        <v>24752</v>
      </c>
      <c r="E14" s="254">
        <v>25483</v>
      </c>
      <c r="F14" s="254">
        <v>25356</v>
      </c>
      <c r="G14" s="254">
        <v>23258</v>
      </c>
      <c r="H14" s="254">
        <v>23164</v>
      </c>
      <c r="I14" s="254">
        <v>23876</v>
      </c>
      <c r="J14" s="257">
        <v>23597</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-8.8625672043011194E-3</v>
      </c>
      <c r="X14" s="257">
        <v>-211</v>
      </c>
      <c r="Z14" s="224"/>
    </row>
    <row r="15" spans="1:26" x14ac:dyDescent="0.35">
      <c r="B15" s="303" t="s">
        <v>4</v>
      </c>
      <c r="C15" s="219"/>
      <c r="D15" s="253">
        <v>129374</v>
      </c>
      <c r="E15" s="254">
        <v>146192</v>
      </c>
      <c r="F15" s="254">
        <v>140933</v>
      </c>
      <c r="G15" s="254">
        <v>142154</v>
      </c>
      <c r="H15" s="254">
        <v>146929</v>
      </c>
      <c r="I15" s="254">
        <v>156550</v>
      </c>
      <c r="J15" s="257">
        <v>160569</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2.7569259124157641E-2</v>
      </c>
      <c r="X15" s="257">
        <v>4308</v>
      </c>
      <c r="Z15" s="224"/>
    </row>
    <row r="16" spans="1:26" x14ac:dyDescent="0.35">
      <c r="B16" s="303" t="s">
        <v>40</v>
      </c>
      <c r="C16" s="219"/>
      <c r="D16" s="253">
        <v>86579</v>
      </c>
      <c r="E16" s="254">
        <v>89837</v>
      </c>
      <c r="F16" s="254">
        <v>84968</v>
      </c>
      <c r="G16" s="254">
        <v>87354</v>
      </c>
      <c r="H16" s="254">
        <v>89947</v>
      </c>
      <c r="I16" s="254">
        <v>94676</v>
      </c>
      <c r="J16" s="257">
        <v>99090</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4.0905080045380071E-2</v>
      </c>
      <c r="X16" s="257">
        <v>3894</v>
      </c>
      <c r="Z16" s="224"/>
    </row>
    <row r="17" spans="2:28" x14ac:dyDescent="0.35">
      <c r="B17" s="303" t="s">
        <v>41</v>
      </c>
      <c r="C17" s="219"/>
      <c r="D17" s="253">
        <v>318602</v>
      </c>
      <c r="E17" s="254">
        <v>334206</v>
      </c>
      <c r="F17" s="254">
        <v>321411</v>
      </c>
      <c r="G17" s="254">
        <v>337967</v>
      </c>
      <c r="H17" s="254">
        <v>354754</v>
      </c>
      <c r="I17" s="254">
        <v>352939</v>
      </c>
      <c r="J17" s="257">
        <v>380731</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8.1708204061686773E-2</v>
      </c>
      <c r="X17" s="257">
        <v>28759</v>
      </c>
      <c r="Z17" s="224"/>
    </row>
    <row r="18" spans="2:28" x14ac:dyDescent="0.35">
      <c r="B18" s="303" t="s">
        <v>3</v>
      </c>
      <c r="C18" s="219"/>
      <c r="D18" s="253">
        <v>116879</v>
      </c>
      <c r="E18" s="254">
        <v>144556</v>
      </c>
      <c r="F18" s="254">
        <v>155768</v>
      </c>
      <c r="G18" s="254">
        <v>166723</v>
      </c>
      <c r="H18" s="254">
        <v>185933</v>
      </c>
      <c r="I18" s="254">
        <v>205653</v>
      </c>
      <c r="J18" s="257">
        <v>216542</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5.0435373159669172E-2</v>
      </c>
      <c r="X18" s="257">
        <v>10397</v>
      </c>
      <c r="Z18" s="224"/>
    </row>
    <row r="19" spans="2:28" x14ac:dyDescent="0.35">
      <c r="B19" s="303" t="s">
        <v>2</v>
      </c>
      <c r="C19" s="219"/>
      <c r="D19" s="253">
        <v>54680</v>
      </c>
      <c r="E19" s="254">
        <v>56883</v>
      </c>
      <c r="F19" s="254">
        <v>52977</v>
      </c>
      <c r="G19" s="254">
        <v>54286</v>
      </c>
      <c r="H19" s="254">
        <v>56834</v>
      </c>
      <c r="I19" s="254">
        <v>58876</v>
      </c>
      <c r="J19" s="257">
        <v>59493</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1.5100327600327645E-2</v>
      </c>
      <c r="X19" s="257">
        <v>885</v>
      </c>
      <c r="Z19" s="224"/>
    </row>
    <row r="20" spans="2:28" x14ac:dyDescent="0.35">
      <c r="B20" s="303" t="s">
        <v>35</v>
      </c>
      <c r="C20" s="219"/>
      <c r="D20" s="253">
        <v>80184</v>
      </c>
      <c r="E20" s="254">
        <v>80673</v>
      </c>
      <c r="F20" s="254">
        <v>77385</v>
      </c>
      <c r="G20" s="254">
        <v>77804</v>
      </c>
      <c r="H20" s="254">
        <v>79633</v>
      </c>
      <c r="I20" s="254">
        <v>83919</v>
      </c>
      <c r="J20" s="257">
        <v>85172</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1.7307072130716694E-2</v>
      </c>
      <c r="X20" s="257">
        <v>1449</v>
      </c>
      <c r="Z20" s="224"/>
    </row>
    <row r="21" spans="2:28" x14ac:dyDescent="0.35">
      <c r="B21" s="303" t="s">
        <v>42</v>
      </c>
      <c r="C21" s="219"/>
      <c r="D21" s="253">
        <v>215222</v>
      </c>
      <c r="E21" s="254">
        <v>228990</v>
      </c>
      <c r="F21" s="254">
        <v>223671</v>
      </c>
      <c r="G21" s="254">
        <v>216089</v>
      </c>
      <c r="H21" s="254">
        <v>224953</v>
      </c>
      <c r="I21" s="254">
        <v>237216</v>
      </c>
      <c r="J21" s="257">
        <v>257624</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8.4303475676995143E-2</v>
      </c>
      <c r="X21" s="257">
        <v>20030</v>
      </c>
      <c r="Z21" s="224"/>
    </row>
    <row r="22" spans="2:28" x14ac:dyDescent="0.35">
      <c r="B22" s="303" t="s">
        <v>43</v>
      </c>
      <c r="C22" s="219"/>
      <c r="D22" s="253">
        <v>44249</v>
      </c>
      <c r="E22" s="254">
        <v>53719</v>
      </c>
      <c r="F22" s="254">
        <v>52094</v>
      </c>
      <c r="G22" s="254">
        <v>54205</v>
      </c>
      <c r="H22" s="254">
        <v>55440</v>
      </c>
      <c r="I22" s="254">
        <v>62760</v>
      </c>
      <c r="J22" s="257">
        <v>67041</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7.3635155261598584E-2</v>
      </c>
      <c r="X22" s="257">
        <v>4598</v>
      </c>
      <c r="Z22" s="224"/>
    </row>
    <row r="23" spans="2:28" x14ac:dyDescent="0.35">
      <c r="B23" s="303" t="s">
        <v>44</v>
      </c>
      <c r="C23" s="219"/>
      <c r="D23" s="253">
        <v>20012</v>
      </c>
      <c r="E23" s="254">
        <v>20052</v>
      </c>
      <c r="F23" s="254">
        <v>19700</v>
      </c>
      <c r="G23" s="254">
        <v>20426</v>
      </c>
      <c r="H23" s="254">
        <v>21291</v>
      </c>
      <c r="I23" s="254">
        <v>22108</v>
      </c>
      <c r="J23" s="257">
        <v>21196</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-4.2075292628914851E-2</v>
      </c>
      <c r="X23" s="257">
        <v>-931</v>
      </c>
      <c r="Z23" s="224"/>
    </row>
    <row r="24" spans="2:28" x14ac:dyDescent="0.35">
      <c r="B24" s="303" t="s">
        <v>45</v>
      </c>
      <c r="C24" s="219"/>
      <c r="D24" s="253">
        <v>102813</v>
      </c>
      <c r="E24" s="254">
        <v>106366</v>
      </c>
      <c r="F24" s="254">
        <v>105906</v>
      </c>
      <c r="G24" s="254">
        <v>107110</v>
      </c>
      <c r="H24" s="254">
        <v>108983</v>
      </c>
      <c r="I24" s="254">
        <v>114252</v>
      </c>
      <c r="J24" s="257">
        <v>117632</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3.5812089992515395E-2</v>
      </c>
      <c r="X24" s="257">
        <v>4067</v>
      </c>
      <c r="Z24" s="224"/>
    </row>
    <row r="25" spans="2:28" x14ac:dyDescent="0.35">
      <c r="B25" s="303" t="s">
        <v>46</v>
      </c>
      <c r="C25" s="219"/>
      <c r="D25" s="253">
        <v>15257</v>
      </c>
      <c r="E25" s="254">
        <v>15375</v>
      </c>
      <c r="F25" s="254">
        <v>14687</v>
      </c>
      <c r="G25" s="254">
        <v>15454</v>
      </c>
      <c r="H25" s="254">
        <v>14358</v>
      </c>
      <c r="I25" s="254">
        <v>14631</v>
      </c>
      <c r="J25" s="257">
        <v>14780</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1.3578384309422598E-2</v>
      </c>
      <c r="X25" s="257">
        <v>198</v>
      </c>
      <c r="Z25" s="224"/>
    </row>
    <row r="26" spans="2:28" x14ac:dyDescent="0.35">
      <c r="B26" s="305" t="s">
        <v>1</v>
      </c>
      <c r="C26" s="219"/>
      <c r="D26" s="260">
        <v>4359</v>
      </c>
      <c r="E26" s="261">
        <v>4461</v>
      </c>
      <c r="F26" s="261">
        <v>4491</v>
      </c>
      <c r="G26" s="261">
        <v>4622</v>
      </c>
      <c r="H26" s="261">
        <v>4953</v>
      </c>
      <c r="I26" s="261">
        <v>5237</v>
      </c>
      <c r="J26" s="265">
        <v>5608</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7.9084086973253864E-2</v>
      </c>
      <c r="X26" s="265">
        <v>411</v>
      </c>
      <c r="Z26" s="224"/>
      <c r="AA26" s="224"/>
      <c r="AB26" s="286"/>
    </row>
    <row r="27" spans="2:28" x14ac:dyDescent="0.35">
      <c r="B27" s="235" t="s">
        <v>0</v>
      </c>
      <c r="C27" s="219"/>
      <c r="D27" s="1226">
        <f>SUM(D9:D26)</f>
        <v>1767186</v>
      </c>
      <c r="E27" s="306">
        <f>SUM(E9:E26)</f>
        <v>1894744</v>
      </c>
      <c r="F27" s="307">
        <f>SUM(F9:F26)</f>
        <v>1850950</v>
      </c>
      <c r="G27" s="306">
        <v>1892604</v>
      </c>
      <c r="H27" s="307">
        <v>1982018</v>
      </c>
      <c r="I27" s="306">
        <v>2061372</v>
      </c>
      <c r="J27" s="306">
        <f>SUM(J9:J26)</f>
        <v>2161156</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4.838777748617562E-2</v>
      </c>
      <c r="X27" s="243">
        <v>99747</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3"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A36" sqref="AA36"/>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558"/>
      <c r="C2" s="1558"/>
      <c r="D2" s="1558"/>
      <c r="E2" s="1558"/>
      <c r="F2" s="1558"/>
      <c r="G2" s="1558"/>
      <c r="H2" s="1558"/>
      <c r="I2" s="1558"/>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559"/>
      <c r="C3" s="1559"/>
      <c r="D3" s="1559"/>
      <c r="E3" s="1559"/>
      <c r="F3" s="1559"/>
      <c r="G3" s="1559"/>
      <c r="H3" s="1559"/>
      <c r="I3" s="1559"/>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464" t="s">
        <v>426</v>
      </c>
      <c r="B4" s="1464"/>
      <c r="C4" s="1464"/>
      <c r="D4" s="1464"/>
      <c r="E4" s="1464"/>
      <c r="F4" s="1464"/>
      <c r="G4" s="1464"/>
      <c r="H4" s="1464"/>
      <c r="I4" s="1464"/>
      <c r="J4" s="1464"/>
      <c r="K4" s="1464"/>
      <c r="L4" s="1464"/>
      <c r="M4" s="1464"/>
      <c r="N4" s="1464"/>
      <c r="O4" s="1464"/>
      <c r="P4" s="1464"/>
      <c r="Q4" s="1464"/>
      <c r="R4" s="1464"/>
      <c r="S4" s="1464"/>
      <c r="T4" s="1464"/>
      <c r="U4" s="1464"/>
      <c r="V4" s="1464"/>
      <c r="W4" s="1464"/>
      <c r="X4" s="1464"/>
      <c r="Y4" s="1464"/>
      <c r="Z4" s="1464"/>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W5" s="1420"/>
      <c r="X5" s="1420"/>
      <c r="Y5" s="1420"/>
      <c r="Z5" s="1420"/>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560" t="s">
        <v>12</v>
      </c>
      <c r="D7" s="1554" t="s">
        <v>478</v>
      </c>
      <c r="E7" s="1554"/>
      <c r="G7" s="1554"/>
      <c r="H7" s="1554"/>
      <c r="J7" s="1554"/>
      <c r="K7" s="1554"/>
      <c r="M7" s="1554"/>
      <c r="N7" s="1554"/>
      <c r="P7" s="1554" t="s">
        <v>179</v>
      </c>
      <c r="Q7" s="1554"/>
      <c r="S7" s="1554"/>
      <c r="T7" s="1554"/>
      <c r="V7" s="1554"/>
      <c r="W7" s="1554"/>
      <c r="Y7" s="1554"/>
      <c r="Z7" s="1554"/>
      <c r="AA7" s="512"/>
      <c r="AB7" s="512"/>
      <c r="AI7" s="514"/>
    </row>
    <row r="8" spans="1:50" s="513" customFormat="1" ht="37.5" customHeight="1" x14ac:dyDescent="0.25">
      <c r="A8" s="512"/>
      <c r="B8" s="1560"/>
      <c r="D8" s="1554"/>
      <c r="E8" s="1554"/>
      <c r="G8" s="1554" t="s">
        <v>169</v>
      </c>
      <c r="H8" s="1554"/>
      <c r="J8" s="1554" t="s">
        <v>175</v>
      </c>
      <c r="K8" s="1554"/>
      <c r="M8" s="1554" t="s">
        <v>170</v>
      </c>
      <c r="N8" s="1554"/>
      <c r="P8" s="1554"/>
      <c r="Q8" s="1554"/>
      <c r="S8" s="1554" t="s">
        <v>180</v>
      </c>
      <c r="T8" s="1554"/>
      <c r="V8" s="1554" t="s">
        <v>181</v>
      </c>
      <c r="W8" s="1554"/>
      <c r="Y8" s="1554" t="s">
        <v>182</v>
      </c>
      <c r="Z8" s="1554"/>
      <c r="AA8" s="512"/>
      <c r="AB8" s="512"/>
      <c r="AI8" s="514"/>
    </row>
    <row r="9" spans="1:50" s="325" customFormat="1" ht="36.75" customHeight="1" x14ac:dyDescent="0.25">
      <c r="A9" s="887"/>
      <c r="B9" s="1560"/>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291702</v>
      </c>
      <c r="Q11" s="533">
        <f>P11*100/D11</f>
        <v>3.3981477717005544</v>
      </c>
      <c r="R11" s="527"/>
      <c r="S11" s="530">
        <f>'44apbpcasaad'!G12</f>
        <v>88461</v>
      </c>
      <c r="T11" s="534">
        <f>S11*100/G11</f>
        <v>1.2608274075637671</v>
      </c>
      <c r="U11" s="527"/>
      <c r="V11" s="530">
        <f>'44apbpcasaad'!J12</f>
        <v>60077</v>
      </c>
      <c r="W11" s="534">
        <f>V11*100/J11</f>
        <v>5.2425452746234349</v>
      </c>
      <c r="X11" s="527"/>
      <c r="Y11" s="530">
        <f>'44apbpcasaad'!M12</f>
        <v>143164</v>
      </c>
      <c r="Z11" s="520">
        <f>Y11*100/M11</f>
        <v>33.917965168483427</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5.2752377288613559</v>
      </c>
      <c r="AG11" s="396"/>
      <c r="AH11" s="522">
        <f>_xlfn.RANK.EQ(T11,T$11:T$30,0)</f>
        <v>3</v>
      </c>
      <c r="AI11" s="522">
        <v>1</v>
      </c>
      <c r="AJ11" s="522">
        <f>MATCH(AI11,AH$11:AH$30,0)</f>
        <v>7</v>
      </c>
      <c r="AK11" s="523" t="str">
        <f>INDEX(B$11:B$30,AJ11,1)</f>
        <v>Castilla y León</v>
      </c>
      <c r="AL11" s="524">
        <f>INDEX(T$11:T$30,AJ11,1)</f>
        <v>1.4906705421247803</v>
      </c>
      <c r="AM11" s="396"/>
      <c r="AN11" s="522">
        <f>_xlfn.RANK.EQ(W11,W$11:W$30,0)</f>
        <v>1</v>
      </c>
      <c r="AO11" s="522">
        <v>1</v>
      </c>
      <c r="AP11" s="522">
        <f>MATCH(AO11,AN$11:AN$30,0)</f>
        <v>1</v>
      </c>
      <c r="AQ11" s="523" t="str">
        <f>INDEX(B$11:B$30,AP11,1)</f>
        <v>Andalucía</v>
      </c>
      <c r="AR11" s="524">
        <f>INDEX(W$11:W$30,AP11,1)</f>
        <v>5.2425452746234349</v>
      </c>
      <c r="AS11" s="396"/>
      <c r="AT11" s="522">
        <f>_xlfn.RANK.EQ(Z11,Z$11:Z$30,0)</f>
        <v>3</v>
      </c>
      <c r="AU11" s="522">
        <v>1</v>
      </c>
      <c r="AV11" s="522">
        <f>MATCH(AU11,AT$11:AT$30,0)</f>
        <v>7</v>
      </c>
      <c r="AW11" s="523" t="str">
        <f>INDEX(B$11:B$30,AV11,1)</f>
        <v>Castilla y León</v>
      </c>
      <c r="AX11" s="524">
        <f>INDEX(Z$11:Z$30,AV11,1)</f>
        <v>35.893649807953267</v>
      </c>
    </row>
    <row r="12" spans="1:50" s="329" customFormat="1" ht="18" customHeight="1" x14ac:dyDescent="0.2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44856</v>
      </c>
      <c r="Q12" s="533">
        <f t="shared" ref="Q12:Q28" si="9">P12*100/D12</f>
        <v>3.3442457218392159</v>
      </c>
      <c r="R12" s="527"/>
      <c r="S12" s="530">
        <f>'44apbpcasaad'!G13</f>
        <v>8805</v>
      </c>
      <c r="T12" s="534">
        <f t="shared" ref="T12:T28" si="10">S12*100/G12</f>
        <v>0.84319777368973958</v>
      </c>
      <c r="U12" s="527"/>
      <c r="V12" s="530">
        <f>'44apbpcasaad'!J13</f>
        <v>8238</v>
      </c>
      <c r="W12" s="534">
        <f t="shared" ref="W12:W28" si="11">V12*100/J12</f>
        <v>4.0986502017483195</v>
      </c>
      <c r="X12" s="527"/>
      <c r="Y12" s="530">
        <f>'44apbpcasaad'!M13</f>
        <v>27813</v>
      </c>
      <c r="Z12" s="520">
        <f t="shared" ref="Z12:Z28" si="12">Y12*100/M12</f>
        <v>28.954683156875603</v>
      </c>
      <c r="AA12" s="521"/>
      <c r="AB12" s="522">
        <f t="shared" si="2"/>
        <v>5</v>
      </c>
      <c r="AC12" s="522">
        <v>2</v>
      </c>
      <c r="AD12" s="522">
        <f t="shared" ref="AD12:AD28" si="13">MATCH(AC12,AB$11:AB$30,0)</f>
        <v>8</v>
      </c>
      <c r="AE12" s="523" t="str">
        <f t="shared" si="3"/>
        <v>Castilla - La Mancha</v>
      </c>
      <c r="AF12" s="524">
        <f t="shared" si="4"/>
        <v>3.6838211091097008</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1.3836784079924833</v>
      </c>
      <c r="AM12" s="396"/>
      <c r="AN12" s="522">
        <f t="shared" ref="AN12:AN30" si="18">_xlfn.RANK.EQ(W12,W$11:W$30,0)</f>
        <v>10</v>
      </c>
      <c r="AO12" s="522">
        <v>2</v>
      </c>
      <c r="AP12" s="522">
        <f t="shared" ref="AP12:AP28" si="19">MATCH(AO12,AN$11:AN$30,0)</f>
        <v>7</v>
      </c>
      <c r="AQ12" s="523" t="str">
        <f t="shared" ref="AQ12:AQ29" si="20">INDEX(B$11:B$30,AP12,1)</f>
        <v>Castilla y León</v>
      </c>
      <c r="AR12" s="524">
        <f t="shared" ref="AR12:AR28" si="21">INDEX(W$11:W$30,AP12,1)</f>
        <v>5.2182403967699598</v>
      </c>
      <c r="AS12" s="396"/>
      <c r="AT12" s="522">
        <f t="shared" ref="AT12:AT30" si="22">_xlfn.RANK.EQ(Z12,Z$11:Z$30,0)</f>
        <v>7</v>
      </c>
      <c r="AU12" s="522">
        <v>2</v>
      </c>
      <c r="AV12" s="522">
        <f t="shared" ref="AV12:AV28" si="23">MATCH(AU12,AT$11:AT$30,0)</f>
        <v>8</v>
      </c>
      <c r="AW12" s="523" t="str">
        <f t="shared" ref="AW12:AW29" si="24">INDEX(B$11:B$30,AV12,1)</f>
        <v>Castilla - La Mancha</v>
      </c>
      <c r="AX12" s="524">
        <f t="shared" ref="AX12:AX29" si="25">INDEX(Z$11:Z$30,AV12,1)</f>
        <v>34.940384409874355</v>
      </c>
    </row>
    <row r="13" spans="1:50" s="329" customFormat="1" ht="18" customHeight="1" x14ac:dyDescent="0.2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32810</v>
      </c>
      <c r="Q13" s="533">
        <f t="shared" si="9"/>
        <v>3.2612369043595808</v>
      </c>
      <c r="R13" s="527"/>
      <c r="S13" s="530">
        <f>'44apbpcasaad'!G14</f>
        <v>7873</v>
      </c>
      <c r="T13" s="534">
        <f t="shared" si="10"/>
        <v>1.0801577773966728</v>
      </c>
      <c r="U13" s="527"/>
      <c r="V13" s="530">
        <f>'44apbpcasaad'!J14</f>
        <v>6769</v>
      </c>
      <c r="W13" s="534">
        <f t="shared" si="11"/>
        <v>3.5019555905055562</v>
      </c>
      <c r="X13" s="527"/>
      <c r="Y13" s="530">
        <f>'44apbpcasaad'!M14</f>
        <v>18168</v>
      </c>
      <c r="Z13" s="520">
        <f t="shared" si="12"/>
        <v>21.656157247922948</v>
      </c>
      <c r="AA13" s="521">
        <f ca="1">_xlfn.SHEETS()</f>
        <v>92</v>
      </c>
      <c r="AB13" s="522">
        <f t="shared" si="2"/>
        <v>6</v>
      </c>
      <c r="AC13" s="522">
        <v>3</v>
      </c>
      <c r="AD13" s="522">
        <f t="shared" si="13"/>
        <v>11</v>
      </c>
      <c r="AE13" s="523" t="str">
        <f t="shared" si="3"/>
        <v>Extremadura</v>
      </c>
      <c r="AF13" s="525">
        <f t="shared" si="4"/>
        <v>3.5279131485545943</v>
      </c>
      <c r="AG13" s="396"/>
      <c r="AH13" s="522">
        <f t="shared" si="14"/>
        <v>7</v>
      </c>
      <c r="AI13" s="522">
        <v>3</v>
      </c>
      <c r="AJ13" s="522">
        <f t="shared" si="15"/>
        <v>1</v>
      </c>
      <c r="AK13" s="523" t="str">
        <f t="shared" si="16"/>
        <v>Andalucía</v>
      </c>
      <c r="AL13" s="524">
        <f t="shared" si="17"/>
        <v>1.2608274075637671</v>
      </c>
      <c r="AM13" s="396"/>
      <c r="AN13" s="522">
        <f t="shared" si="18"/>
        <v>16</v>
      </c>
      <c r="AO13" s="522">
        <v>3</v>
      </c>
      <c r="AP13" s="522">
        <f t="shared" si="19"/>
        <v>8</v>
      </c>
      <c r="AQ13" s="523" t="str">
        <f t="shared" si="20"/>
        <v>Castilla - La Mancha</v>
      </c>
      <c r="AR13" s="524">
        <f t="shared" si="21"/>
        <v>4.990308305599239</v>
      </c>
      <c r="AS13" s="396"/>
      <c r="AT13" s="522">
        <f t="shared" si="22"/>
        <v>17</v>
      </c>
      <c r="AU13" s="522">
        <v>3</v>
      </c>
      <c r="AV13" s="522">
        <f t="shared" si="23"/>
        <v>1</v>
      </c>
      <c r="AW13" s="523" t="str">
        <f t="shared" si="24"/>
        <v>Andalucía</v>
      </c>
      <c r="AX13" s="524">
        <f t="shared" si="25"/>
        <v>33.917965168483427</v>
      </c>
    </row>
    <row r="14" spans="1:50" s="329" customFormat="1" ht="18" customHeight="1" x14ac:dyDescent="0.2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31849</v>
      </c>
      <c r="Q14" s="533">
        <f t="shared" si="9"/>
        <v>2.6323532571951871</v>
      </c>
      <c r="R14" s="527"/>
      <c r="S14" s="530">
        <f>'44apbpcasaad'!G15</f>
        <v>8591</v>
      </c>
      <c r="T14" s="534">
        <f t="shared" si="10"/>
        <v>0.85032464961596321</v>
      </c>
      <c r="U14" s="527"/>
      <c r="V14" s="530">
        <f>'44apbpcasaad'!J15</f>
        <v>6897</v>
      </c>
      <c r="W14" s="534">
        <f t="shared" si="11"/>
        <v>4.6906879947767894</v>
      </c>
      <c r="X14" s="527"/>
      <c r="Y14" s="530">
        <f>'44apbpcasaad'!M15</f>
        <v>16361</v>
      </c>
      <c r="Z14" s="520">
        <f t="shared" si="12"/>
        <v>31.134157944814461</v>
      </c>
      <c r="AA14" s="1324"/>
      <c r="AB14" s="522">
        <f t="shared" si="2"/>
        <v>16</v>
      </c>
      <c r="AC14" s="522">
        <v>4</v>
      </c>
      <c r="AD14" s="522">
        <f t="shared" si="13"/>
        <v>1</v>
      </c>
      <c r="AE14" s="523" t="str">
        <f t="shared" si="3"/>
        <v>Andalucía</v>
      </c>
      <c r="AF14" s="524">
        <f t="shared" si="4"/>
        <v>3.3981477717005544</v>
      </c>
      <c r="AG14" s="396"/>
      <c r="AH14" s="522">
        <f t="shared" si="14"/>
        <v>16</v>
      </c>
      <c r="AI14" s="522">
        <v>4</v>
      </c>
      <c r="AJ14" s="522">
        <f t="shared" si="15"/>
        <v>14</v>
      </c>
      <c r="AK14" s="523" t="str">
        <f t="shared" si="16"/>
        <v>Murcia, Región de</v>
      </c>
      <c r="AL14" s="524">
        <f t="shared" si="17"/>
        <v>1.2538144077335118</v>
      </c>
      <c r="AM14" s="396"/>
      <c r="AN14" s="522">
        <f t="shared" si="18"/>
        <v>5</v>
      </c>
      <c r="AO14" s="522">
        <v>4</v>
      </c>
      <c r="AP14" s="522">
        <f t="shared" si="19"/>
        <v>14</v>
      </c>
      <c r="AQ14" s="523" t="str">
        <f t="shared" si="20"/>
        <v>Murcia, Región de</v>
      </c>
      <c r="AR14" s="524">
        <f t="shared" si="21"/>
        <v>4.7673627868205148</v>
      </c>
      <c r="AS14" s="396"/>
      <c r="AT14" s="522">
        <f t="shared" si="22"/>
        <v>4</v>
      </c>
      <c r="AU14" s="522">
        <v>4</v>
      </c>
      <c r="AV14" s="522">
        <f t="shared" si="23"/>
        <v>4</v>
      </c>
      <c r="AW14" s="523" t="str">
        <f t="shared" si="24"/>
        <v>Balears, Illes</v>
      </c>
      <c r="AX14" s="524">
        <f t="shared" si="25"/>
        <v>31.134157944814461</v>
      </c>
    </row>
    <row r="15" spans="1:50" s="329" customFormat="1" ht="18" customHeight="1" x14ac:dyDescent="0.2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44273</v>
      </c>
      <c r="Q15" s="533">
        <f t="shared" si="9"/>
        <v>2.0005729737155087</v>
      </c>
      <c r="R15" s="527"/>
      <c r="S15" s="530">
        <f>'44apbpcasaad'!G16</f>
        <v>17543</v>
      </c>
      <c r="T15" s="534">
        <f t="shared" si="10"/>
        <v>0.96048714760557119</v>
      </c>
      <c r="U15" s="527"/>
      <c r="V15" s="530">
        <f>'44apbpcasaad'!J16</f>
        <v>8876</v>
      </c>
      <c r="W15" s="534">
        <f t="shared" si="11"/>
        <v>3.0800942489407404</v>
      </c>
      <c r="X15" s="527"/>
      <c r="Y15" s="530">
        <f>'44apbpcasaad'!M16</f>
        <v>17854</v>
      </c>
      <c r="Z15" s="520">
        <f t="shared" si="12"/>
        <v>18.149104438164557</v>
      </c>
      <c r="AA15" s="521"/>
      <c r="AB15" s="522">
        <f t="shared" si="2"/>
        <v>19</v>
      </c>
      <c r="AC15" s="522">
        <v>5</v>
      </c>
      <c r="AD15" s="522">
        <f t="shared" si="13"/>
        <v>2</v>
      </c>
      <c r="AE15" s="523" t="str">
        <f t="shared" si="3"/>
        <v>Aragón</v>
      </c>
      <c r="AF15" s="524">
        <f t="shared" si="4"/>
        <v>3.3442457218392159</v>
      </c>
      <c r="AG15" s="396"/>
      <c r="AH15" s="522">
        <f t="shared" si="14"/>
        <v>13</v>
      </c>
      <c r="AI15" s="522">
        <v>5</v>
      </c>
      <c r="AJ15" s="522">
        <f t="shared" si="15"/>
        <v>12</v>
      </c>
      <c r="AK15" s="523" t="str">
        <f t="shared" si="16"/>
        <v>Galicia</v>
      </c>
      <c r="AL15" s="524">
        <f t="shared" si="17"/>
        <v>1.1101716981113108</v>
      </c>
      <c r="AM15" s="396"/>
      <c r="AN15" s="522">
        <f t="shared" si="18"/>
        <v>17</v>
      </c>
      <c r="AO15" s="522">
        <v>5</v>
      </c>
      <c r="AP15" s="522">
        <f t="shared" si="19"/>
        <v>4</v>
      </c>
      <c r="AQ15" s="523" t="str">
        <f t="shared" si="20"/>
        <v>Balears, Illes</v>
      </c>
      <c r="AR15" s="524">
        <f t="shared" si="21"/>
        <v>4.6906879947767894</v>
      </c>
      <c r="AS15" s="396"/>
      <c r="AT15" s="522">
        <f t="shared" si="22"/>
        <v>18</v>
      </c>
      <c r="AU15" s="522">
        <v>5</v>
      </c>
      <c r="AV15" s="522">
        <f t="shared" si="23"/>
        <v>10</v>
      </c>
      <c r="AW15" s="523" t="str">
        <f t="shared" si="24"/>
        <v>Comunitat Valenciana</v>
      </c>
      <c r="AX15" s="524">
        <f t="shared" si="25"/>
        <v>29.875315645765042</v>
      </c>
    </row>
    <row r="16" spans="1:50" s="329" customFormat="1" ht="18" customHeight="1" x14ac:dyDescent="0.2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18285</v>
      </c>
      <c r="Q16" s="533">
        <f t="shared" si="9"/>
        <v>3.1076485374421936</v>
      </c>
      <c r="R16" s="527"/>
      <c r="S16" s="536">
        <f>'44apbpcasaad'!G17</f>
        <v>4729</v>
      </c>
      <c r="T16" s="534">
        <f t="shared" si="10"/>
        <v>1.0503893703883043</v>
      </c>
      <c r="U16" s="527"/>
      <c r="V16" s="536">
        <f>'44apbpcasaad'!J17</f>
        <v>3893</v>
      </c>
      <c r="W16" s="534">
        <f t="shared" si="11"/>
        <v>3.9930252833478641</v>
      </c>
      <c r="X16" s="527"/>
      <c r="Y16" s="536">
        <f>'44apbpcasaad'!M17</f>
        <v>9663</v>
      </c>
      <c r="Z16" s="520">
        <f t="shared" si="12"/>
        <v>23.754855204287331</v>
      </c>
      <c r="AA16" s="521"/>
      <c r="AB16" s="522">
        <f t="shared" si="2"/>
        <v>10</v>
      </c>
      <c r="AC16" s="522">
        <v>6</v>
      </c>
      <c r="AD16" s="522">
        <f t="shared" si="13"/>
        <v>3</v>
      </c>
      <c r="AE16" s="523" t="str">
        <f t="shared" si="3"/>
        <v>Asturias, Principado de</v>
      </c>
      <c r="AF16" s="524">
        <f t="shared" si="4"/>
        <v>3.2612369043595808</v>
      </c>
      <c r="AG16" s="396"/>
      <c r="AH16" s="522">
        <f t="shared" si="14"/>
        <v>8</v>
      </c>
      <c r="AI16" s="522">
        <v>6</v>
      </c>
      <c r="AJ16" s="522">
        <f t="shared" si="15"/>
        <v>11</v>
      </c>
      <c r="AK16" s="523" t="str">
        <f t="shared" si="16"/>
        <v>Extremadura</v>
      </c>
      <c r="AL16" s="524">
        <f t="shared" si="17"/>
        <v>1.1009187671942711</v>
      </c>
      <c r="AM16" s="396"/>
      <c r="AN16" s="522">
        <f t="shared" si="18"/>
        <v>11</v>
      </c>
      <c r="AO16" s="522">
        <v>6</v>
      </c>
      <c r="AP16" s="522">
        <f t="shared" si="19"/>
        <v>10</v>
      </c>
      <c r="AQ16" s="523" t="str">
        <f t="shared" si="20"/>
        <v>Comunitat Valenciana</v>
      </c>
      <c r="AR16" s="524">
        <f t="shared" si="21"/>
        <v>4.4133535290410393</v>
      </c>
      <c r="AS16" s="396"/>
      <c r="AT16" s="522">
        <f t="shared" si="22"/>
        <v>15</v>
      </c>
      <c r="AU16" s="522">
        <v>6</v>
      </c>
      <c r="AV16" s="522">
        <f t="shared" si="23"/>
        <v>11</v>
      </c>
      <c r="AW16" s="523" t="str">
        <f t="shared" si="24"/>
        <v>Extremadura</v>
      </c>
      <c r="AX16" s="524">
        <f t="shared" si="25"/>
        <v>29.061443490877235</v>
      </c>
    </row>
    <row r="17" spans="1:50" s="329" customFormat="1" ht="18" customHeight="1" x14ac:dyDescent="0.2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125746</v>
      </c>
      <c r="Q17" s="533">
        <f>P17*100/D17</f>
        <v>5.2752377288613559</v>
      </c>
      <c r="R17" s="527"/>
      <c r="S17" s="530">
        <f>'44apbpcasaad'!G18</f>
        <v>26125</v>
      </c>
      <c r="T17" s="534">
        <f>S17*100/G17</f>
        <v>1.4906705421247803</v>
      </c>
      <c r="U17" s="527"/>
      <c r="V17" s="530">
        <f>'44apbpcasaad'!J18</f>
        <v>21590</v>
      </c>
      <c r="W17" s="534">
        <f>V17*100/J17</f>
        <v>5.2182403967699598</v>
      </c>
      <c r="X17" s="527"/>
      <c r="Y17" s="530">
        <f>'44apbpcasaad'!M18</f>
        <v>78031</v>
      </c>
      <c r="Z17" s="520">
        <f>Y17*100/M17</f>
        <v>35.893649807953267</v>
      </c>
      <c r="AA17" s="521"/>
      <c r="AB17" s="522">
        <f t="shared" si="2"/>
        <v>1</v>
      </c>
      <c r="AC17" s="522">
        <v>7</v>
      </c>
      <c r="AD17" s="522">
        <f t="shared" si="13"/>
        <v>16</v>
      </c>
      <c r="AE17" s="523" t="str">
        <f t="shared" si="3"/>
        <v>País Vasco</v>
      </c>
      <c r="AF17" s="524">
        <f t="shared" si="4"/>
        <v>3.1849901322112237</v>
      </c>
      <c r="AG17" s="396"/>
      <c r="AH17" s="522">
        <f t="shared" si="14"/>
        <v>1</v>
      </c>
      <c r="AI17" s="522">
        <v>7</v>
      </c>
      <c r="AJ17" s="522">
        <f t="shared" si="15"/>
        <v>3</v>
      </c>
      <c r="AK17" s="523" t="str">
        <f t="shared" si="16"/>
        <v>Asturias, Principado de</v>
      </c>
      <c r="AL17" s="524">
        <f t="shared" si="17"/>
        <v>1.0801577773966728</v>
      </c>
      <c r="AM17" s="396"/>
      <c r="AN17" s="522">
        <f t="shared" si="18"/>
        <v>2</v>
      </c>
      <c r="AO17" s="522">
        <v>7</v>
      </c>
      <c r="AP17" s="522">
        <f t="shared" si="19"/>
        <v>11</v>
      </c>
      <c r="AQ17" s="523" t="str">
        <f t="shared" si="20"/>
        <v>Extremadura</v>
      </c>
      <c r="AR17" s="524">
        <f t="shared" si="21"/>
        <v>4.3833647142639052</v>
      </c>
      <c r="AS17" s="396"/>
      <c r="AT17" s="522">
        <f t="shared" si="22"/>
        <v>1</v>
      </c>
      <c r="AU17" s="522">
        <v>7</v>
      </c>
      <c r="AV17" s="522">
        <f t="shared" si="23"/>
        <v>2</v>
      </c>
      <c r="AW17" s="523" t="str">
        <f t="shared" si="24"/>
        <v>Aragón</v>
      </c>
      <c r="AX17" s="524">
        <f t="shared" si="25"/>
        <v>28.954683156875603</v>
      </c>
    </row>
    <row r="18" spans="1:50" s="329" customFormat="1" ht="18" customHeight="1" x14ac:dyDescent="0.2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76774</v>
      </c>
      <c r="Q18" s="533">
        <f t="shared" si="9"/>
        <v>3.6838211091097008</v>
      </c>
      <c r="R18" s="527"/>
      <c r="S18" s="530">
        <f>'44apbpcasaad'!G19</f>
        <v>17355</v>
      </c>
      <c r="T18" s="534">
        <f t="shared" si="10"/>
        <v>1.0332509749054863</v>
      </c>
      <c r="U18" s="527"/>
      <c r="V18" s="530">
        <f>'44apbpcasaad'!J19</f>
        <v>13645</v>
      </c>
      <c r="W18" s="534">
        <f t="shared" si="11"/>
        <v>4.990308305599239</v>
      </c>
      <c r="X18" s="527"/>
      <c r="Y18" s="530">
        <f>'44apbpcasaad'!M19</f>
        <v>45774</v>
      </c>
      <c r="Z18" s="520">
        <f t="shared" si="12"/>
        <v>34.940384409874355</v>
      </c>
      <c r="AA18" s="521"/>
      <c r="AB18" s="522">
        <f t="shared" si="2"/>
        <v>2</v>
      </c>
      <c r="AC18" s="522">
        <v>8</v>
      </c>
      <c r="AD18" s="522">
        <f t="shared" si="13"/>
        <v>10</v>
      </c>
      <c r="AE18" s="523" t="str">
        <f t="shared" si="3"/>
        <v>Comunitat Valenciana</v>
      </c>
      <c r="AF18" s="524">
        <f t="shared" si="4"/>
        <v>3.1300018500075248</v>
      </c>
      <c r="AG18" s="396"/>
      <c r="AH18" s="522">
        <f t="shared" si="14"/>
        <v>11</v>
      </c>
      <c r="AI18" s="522">
        <v>8</v>
      </c>
      <c r="AJ18" s="522">
        <f t="shared" si="15"/>
        <v>6</v>
      </c>
      <c r="AK18" s="523" t="str">
        <f t="shared" si="16"/>
        <v>Cantabria</v>
      </c>
      <c r="AL18" s="524">
        <f t="shared" si="17"/>
        <v>1.0503893703883043</v>
      </c>
      <c r="AM18" s="396"/>
      <c r="AN18" s="522">
        <f t="shared" si="18"/>
        <v>3</v>
      </c>
      <c r="AO18" s="522">
        <v>8</v>
      </c>
      <c r="AP18" s="522">
        <f t="shared" si="19"/>
        <v>20</v>
      </c>
      <c r="AQ18" s="523" t="str">
        <f t="shared" si="20"/>
        <v>TOTAL</v>
      </c>
      <c r="AR18" s="524">
        <f t="shared" si="21"/>
        <v>4.2441800243606078</v>
      </c>
      <c r="AS18" s="396"/>
      <c r="AT18" s="522">
        <f t="shared" si="22"/>
        <v>2</v>
      </c>
      <c r="AU18" s="522">
        <v>8</v>
      </c>
      <c r="AV18" s="522">
        <f t="shared" si="23"/>
        <v>13</v>
      </c>
      <c r="AW18" s="523" t="str">
        <f t="shared" si="24"/>
        <v>Madrid, Comunidad de</v>
      </c>
      <c r="AX18" s="524">
        <f t="shared" si="25"/>
        <v>28.319512013370662</v>
      </c>
    </row>
    <row r="19" spans="1:50" s="329" customFormat="1" ht="18" customHeight="1" x14ac:dyDescent="0.2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227099</v>
      </c>
      <c r="Q19" s="533">
        <f t="shared" si="9"/>
        <v>2.873956762389295</v>
      </c>
      <c r="R19" s="527"/>
      <c r="S19" s="530">
        <f>'44apbpcasaad'!G20</f>
        <v>58938</v>
      </c>
      <c r="T19" s="534">
        <f t="shared" si="10"/>
        <v>0.92483695154986056</v>
      </c>
      <c r="U19" s="527"/>
      <c r="V19" s="530">
        <f>'44apbpcasaad'!J20</f>
        <v>45575</v>
      </c>
      <c r="W19" s="534">
        <f t="shared" si="11"/>
        <v>4.2348942275348502</v>
      </c>
      <c r="X19" s="527"/>
      <c r="Y19" s="530">
        <f>'44apbpcasaad'!M20</f>
        <v>122586</v>
      </c>
      <c r="Z19" s="520">
        <f t="shared" si="12"/>
        <v>27.061763498209658</v>
      </c>
      <c r="AA19" s="521"/>
      <c r="AB19" s="522">
        <f t="shared" si="2"/>
        <v>12</v>
      </c>
      <c r="AC19" s="522">
        <v>9</v>
      </c>
      <c r="AD19" s="522">
        <f t="shared" si="13"/>
        <v>20</v>
      </c>
      <c r="AE19" s="523" t="str">
        <f t="shared" si="3"/>
        <v>TOTAL</v>
      </c>
      <c r="AF19" s="524">
        <f t="shared" si="4"/>
        <v>3.1292787840357486</v>
      </c>
      <c r="AG19" s="396"/>
      <c r="AH19" s="522">
        <f t="shared" si="14"/>
        <v>14</v>
      </c>
      <c r="AI19" s="522">
        <v>9</v>
      </c>
      <c r="AJ19" s="522">
        <f t="shared" si="15"/>
        <v>20</v>
      </c>
      <c r="AK19" s="523" t="str">
        <f t="shared" si="16"/>
        <v>TOTAL</v>
      </c>
      <c r="AL19" s="524">
        <f t="shared" si="17"/>
        <v>1.0496805984022173</v>
      </c>
      <c r="AM19" s="396"/>
      <c r="AN19" s="522">
        <f t="shared" si="18"/>
        <v>9</v>
      </c>
      <c r="AO19" s="522">
        <v>9</v>
      </c>
      <c r="AP19" s="522">
        <f t="shared" si="19"/>
        <v>9</v>
      </c>
      <c r="AQ19" s="523" t="str">
        <f t="shared" si="20"/>
        <v>Cataluña</v>
      </c>
      <c r="AR19" s="524">
        <f t="shared" si="21"/>
        <v>4.2348942275348502</v>
      </c>
      <c r="AS19" s="396"/>
      <c r="AT19" s="522">
        <f t="shared" si="22"/>
        <v>12</v>
      </c>
      <c r="AU19" s="522">
        <v>9</v>
      </c>
      <c r="AV19" s="522">
        <f t="shared" si="23"/>
        <v>20</v>
      </c>
      <c r="AW19" s="523" t="str">
        <f t="shared" si="24"/>
        <v>TOTAL</v>
      </c>
      <c r="AX19" s="524">
        <f t="shared" si="25"/>
        <v>28.288102389606156</v>
      </c>
    </row>
    <row r="20" spans="1:50" s="329" customFormat="1" ht="18" customHeight="1" x14ac:dyDescent="0.2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163267</v>
      </c>
      <c r="Q20" s="533">
        <f t="shared" si="9"/>
        <v>3.1300018500075248</v>
      </c>
      <c r="R20" s="527"/>
      <c r="S20" s="530">
        <f>'44apbpcasaad'!G21</f>
        <v>42621</v>
      </c>
      <c r="T20" s="534">
        <f t="shared" si="10"/>
        <v>1.0224146314607976</v>
      </c>
      <c r="U20" s="527"/>
      <c r="V20" s="530">
        <f>'44apbpcasaad'!J21</f>
        <v>33333</v>
      </c>
      <c r="W20" s="534">
        <f t="shared" si="11"/>
        <v>4.4133535290410393</v>
      </c>
      <c r="X20" s="527"/>
      <c r="Y20" s="530">
        <f>'44apbpcasaad'!M21</f>
        <v>87313</v>
      </c>
      <c r="Z20" s="520">
        <f t="shared" si="12"/>
        <v>29.875315645765042</v>
      </c>
      <c r="AA20" s="521"/>
      <c r="AB20" s="522">
        <f t="shared" si="2"/>
        <v>8</v>
      </c>
      <c r="AC20" s="522">
        <v>10</v>
      </c>
      <c r="AD20" s="522">
        <f t="shared" si="13"/>
        <v>6</v>
      </c>
      <c r="AE20" s="523" t="str">
        <f t="shared" si="3"/>
        <v>Cantabria</v>
      </c>
      <c r="AF20" s="525">
        <f t="shared" si="4"/>
        <v>3.1076485374421936</v>
      </c>
      <c r="AG20" s="396"/>
      <c r="AH20" s="522">
        <f t="shared" si="14"/>
        <v>12</v>
      </c>
      <c r="AI20" s="522">
        <v>10</v>
      </c>
      <c r="AJ20" s="522">
        <f t="shared" si="15"/>
        <v>16</v>
      </c>
      <c r="AK20" s="523" t="str">
        <f t="shared" si="16"/>
        <v>País Vasco</v>
      </c>
      <c r="AL20" s="524">
        <f t="shared" si="17"/>
        <v>1.0489028087482857</v>
      </c>
      <c r="AM20" s="396"/>
      <c r="AN20" s="522">
        <f t="shared" si="18"/>
        <v>6</v>
      </c>
      <c r="AO20" s="522">
        <v>10</v>
      </c>
      <c r="AP20" s="522">
        <f t="shared" si="19"/>
        <v>2</v>
      </c>
      <c r="AQ20" s="523" t="str">
        <f t="shared" si="20"/>
        <v>Aragón</v>
      </c>
      <c r="AR20" s="524">
        <f t="shared" si="21"/>
        <v>4.0986502017483195</v>
      </c>
      <c r="AS20" s="396"/>
      <c r="AT20" s="522">
        <f t="shared" si="22"/>
        <v>5</v>
      </c>
      <c r="AU20" s="522">
        <v>10</v>
      </c>
      <c r="AV20" s="522">
        <f t="shared" si="23"/>
        <v>17</v>
      </c>
      <c r="AW20" s="523" t="str">
        <f t="shared" si="24"/>
        <v>Rioja, La</v>
      </c>
      <c r="AX20" s="524">
        <f t="shared" si="25"/>
        <v>27.509057971014492</v>
      </c>
    </row>
    <row r="21" spans="1:50" s="329" customFormat="1" ht="18" customHeight="1" x14ac:dyDescent="0.2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37195</v>
      </c>
      <c r="Q21" s="533">
        <f t="shared" si="9"/>
        <v>3.5279131485545943</v>
      </c>
      <c r="R21" s="527"/>
      <c r="S21" s="530">
        <f>'44apbpcasaad'!G22</f>
        <v>9072</v>
      </c>
      <c r="T21" s="534">
        <f t="shared" si="10"/>
        <v>1.1009187671942711</v>
      </c>
      <c r="U21" s="527"/>
      <c r="V21" s="530">
        <f>'44apbpcasaad'!J22</f>
        <v>6891</v>
      </c>
      <c r="W21" s="534">
        <f t="shared" si="11"/>
        <v>4.3833647142639052</v>
      </c>
      <c r="X21" s="527"/>
      <c r="Y21" s="530">
        <f>'44apbpcasaad'!M22</f>
        <v>21232</v>
      </c>
      <c r="Z21" s="520">
        <f t="shared" si="12"/>
        <v>29.061443490877235</v>
      </c>
      <c r="AA21" s="521"/>
      <c r="AB21" s="522">
        <f t="shared" si="2"/>
        <v>3</v>
      </c>
      <c r="AC21" s="522">
        <v>11</v>
      </c>
      <c r="AD21" s="522">
        <f t="shared" si="13"/>
        <v>17</v>
      </c>
      <c r="AE21" s="523" t="str">
        <f t="shared" si="3"/>
        <v>Rioja, La</v>
      </c>
      <c r="AF21" s="524">
        <f t="shared" si="4"/>
        <v>2.8918773000043441</v>
      </c>
      <c r="AG21" s="396"/>
      <c r="AH21" s="522">
        <f t="shared" si="14"/>
        <v>6</v>
      </c>
      <c r="AI21" s="522">
        <v>11</v>
      </c>
      <c r="AJ21" s="522">
        <f t="shared" si="15"/>
        <v>8</v>
      </c>
      <c r="AK21" s="523" t="str">
        <f t="shared" si="16"/>
        <v>Castilla - La Mancha</v>
      </c>
      <c r="AL21" s="524">
        <f t="shared" si="17"/>
        <v>1.0332509749054863</v>
      </c>
      <c r="AM21" s="396"/>
      <c r="AN21" s="522">
        <f t="shared" si="18"/>
        <v>7</v>
      </c>
      <c r="AO21" s="522">
        <v>11</v>
      </c>
      <c r="AP21" s="522">
        <f t="shared" si="19"/>
        <v>6</v>
      </c>
      <c r="AQ21" s="523" t="str">
        <f t="shared" si="20"/>
        <v>Cantabria</v>
      </c>
      <c r="AR21" s="524">
        <f t="shared" si="21"/>
        <v>3.9930252833478641</v>
      </c>
      <c r="AS21" s="396"/>
      <c r="AT21" s="522">
        <f t="shared" si="22"/>
        <v>6</v>
      </c>
      <c r="AU21" s="522">
        <v>11</v>
      </c>
      <c r="AV21" s="522">
        <f t="shared" si="23"/>
        <v>14</v>
      </c>
      <c r="AW21" s="523" t="str">
        <f t="shared" si="24"/>
        <v>Murcia, Región de</v>
      </c>
      <c r="AX21" s="524">
        <f t="shared" si="25"/>
        <v>27.278464148985403</v>
      </c>
    </row>
    <row r="22" spans="1:50" s="329" customFormat="1" ht="18" customHeight="1" x14ac:dyDescent="0.2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77075</v>
      </c>
      <c r="Q22" s="533">
        <f t="shared" si="9"/>
        <v>2.8552387472290386</v>
      </c>
      <c r="R22" s="527"/>
      <c r="S22" s="530">
        <f>'44apbpcasaad'!G23</f>
        <v>22086</v>
      </c>
      <c r="T22" s="534">
        <f t="shared" si="10"/>
        <v>1.1101716981113108</v>
      </c>
      <c r="U22" s="527"/>
      <c r="V22" s="530">
        <f>'44apbpcasaad'!J23</f>
        <v>13458</v>
      </c>
      <c r="W22" s="534">
        <f t="shared" si="11"/>
        <v>2.8443050494974171</v>
      </c>
      <c r="X22" s="527"/>
      <c r="Y22" s="530">
        <f>'44apbpcasaad'!M23</f>
        <v>41531</v>
      </c>
      <c r="Z22" s="520">
        <f t="shared" si="12"/>
        <v>17.535022757403546</v>
      </c>
      <c r="AA22" s="521"/>
      <c r="AB22" s="522">
        <f t="shared" si="2"/>
        <v>14</v>
      </c>
      <c r="AC22" s="522">
        <v>12</v>
      </c>
      <c r="AD22" s="522">
        <f t="shared" si="13"/>
        <v>9</v>
      </c>
      <c r="AE22" s="523" t="str">
        <f t="shared" si="3"/>
        <v>Cataluña</v>
      </c>
      <c r="AF22" s="524">
        <f t="shared" si="4"/>
        <v>2.873956762389295</v>
      </c>
      <c r="AG22" s="396"/>
      <c r="AH22" s="522">
        <f t="shared" si="14"/>
        <v>5</v>
      </c>
      <c r="AI22" s="522">
        <v>12</v>
      </c>
      <c r="AJ22" s="522">
        <f t="shared" si="15"/>
        <v>10</v>
      </c>
      <c r="AK22" s="523" t="str">
        <f t="shared" si="16"/>
        <v>Comunitat Valenciana</v>
      </c>
      <c r="AL22" s="524">
        <f t="shared" si="17"/>
        <v>1.0224146314607976</v>
      </c>
      <c r="AM22" s="396"/>
      <c r="AN22" s="522">
        <f t="shared" si="18"/>
        <v>18</v>
      </c>
      <c r="AO22" s="522">
        <v>12</v>
      </c>
      <c r="AP22" s="522">
        <f t="shared" si="19"/>
        <v>13</v>
      </c>
      <c r="AQ22" s="523" t="str">
        <f t="shared" si="20"/>
        <v>Madrid, Comunidad de</v>
      </c>
      <c r="AR22" s="524">
        <f t="shared" si="21"/>
        <v>3.7539711941086003</v>
      </c>
      <c r="AS22" s="396"/>
      <c r="AT22" s="522">
        <f t="shared" si="22"/>
        <v>19</v>
      </c>
      <c r="AU22" s="522">
        <v>12</v>
      </c>
      <c r="AV22" s="522">
        <f t="shared" si="23"/>
        <v>9</v>
      </c>
      <c r="AW22" s="523" t="str">
        <f t="shared" si="24"/>
        <v>Cataluña</v>
      </c>
      <c r="AX22" s="524">
        <f t="shared" si="25"/>
        <v>27.061763498209658</v>
      </c>
    </row>
    <row r="23" spans="1:50" s="329" customFormat="1" ht="18" customHeight="1" x14ac:dyDescent="0.2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189638</v>
      </c>
      <c r="Q23" s="533">
        <f t="shared" si="9"/>
        <v>2.759614039953707</v>
      </c>
      <c r="R23" s="527"/>
      <c r="S23" s="530">
        <f>'44apbpcasaad'!G24</f>
        <v>49788</v>
      </c>
      <c r="T23" s="534">
        <f t="shared" si="10"/>
        <v>0.88822048162786904</v>
      </c>
      <c r="U23" s="527"/>
      <c r="V23" s="530">
        <f>'44apbpcasaad'!J24</f>
        <v>33440</v>
      </c>
      <c r="W23" s="534">
        <f t="shared" si="11"/>
        <v>3.7539711941086003</v>
      </c>
      <c r="X23" s="527"/>
      <c r="Y23" s="530">
        <f>'44apbpcasaad'!M24</f>
        <v>106410</v>
      </c>
      <c r="Z23" s="520">
        <f t="shared" si="12"/>
        <v>28.319512013370662</v>
      </c>
      <c r="AA23" s="521"/>
      <c r="AB23" s="522">
        <f t="shared" si="2"/>
        <v>15</v>
      </c>
      <c r="AC23" s="522">
        <v>13</v>
      </c>
      <c r="AD23" s="522">
        <f t="shared" si="13"/>
        <v>14</v>
      </c>
      <c r="AE23" s="523" t="str">
        <f t="shared" si="3"/>
        <v>Murcia, Región de</v>
      </c>
      <c r="AF23" s="524">
        <f t="shared" si="4"/>
        <v>2.8626815115370836</v>
      </c>
      <c r="AG23" s="396"/>
      <c r="AH23" s="522">
        <f t="shared" si="14"/>
        <v>15</v>
      </c>
      <c r="AI23" s="522">
        <v>13</v>
      </c>
      <c r="AJ23" s="522">
        <f t="shared" si="15"/>
        <v>5</v>
      </c>
      <c r="AK23" s="523" t="str">
        <f t="shared" si="16"/>
        <v>Canarias</v>
      </c>
      <c r="AL23" s="524">
        <f t="shared" si="17"/>
        <v>0.96048714760557119</v>
      </c>
      <c r="AM23" s="396"/>
      <c r="AN23" s="522">
        <f t="shared" si="18"/>
        <v>12</v>
      </c>
      <c r="AO23" s="522">
        <v>13</v>
      </c>
      <c r="AP23" s="522">
        <f t="shared" si="19"/>
        <v>16</v>
      </c>
      <c r="AQ23" s="523" t="str">
        <f t="shared" si="20"/>
        <v>País Vasco</v>
      </c>
      <c r="AR23" s="524">
        <f t="shared" si="21"/>
        <v>3.5879949960699222</v>
      </c>
      <c r="AS23" s="396"/>
      <c r="AT23" s="522">
        <f t="shared" si="22"/>
        <v>8</v>
      </c>
      <c r="AU23" s="522">
        <v>13</v>
      </c>
      <c r="AV23" s="522">
        <f t="shared" si="23"/>
        <v>16</v>
      </c>
      <c r="AW23" s="523" t="str">
        <f t="shared" si="24"/>
        <v>País Vasco</v>
      </c>
      <c r="AX23" s="524">
        <f t="shared" si="25"/>
        <v>25.064809221785968</v>
      </c>
    </row>
    <row r="24" spans="1:50" s="329" customFormat="1" ht="18" customHeight="1" x14ac:dyDescent="0.2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44420</v>
      </c>
      <c r="Q24" s="533">
        <f t="shared" si="9"/>
        <v>2.8626815115370836</v>
      </c>
      <c r="R24" s="527"/>
      <c r="S24" s="530">
        <f>'44apbpcasaad'!G25</f>
        <v>16275</v>
      </c>
      <c r="T24" s="534">
        <f t="shared" si="10"/>
        <v>1.2538144077335118</v>
      </c>
      <c r="U24" s="527"/>
      <c r="V24" s="530">
        <f>'44apbpcasaad'!J25</f>
        <v>8693</v>
      </c>
      <c r="W24" s="534">
        <f t="shared" si="11"/>
        <v>4.7673627868205148</v>
      </c>
      <c r="X24" s="527"/>
      <c r="Y24" s="530">
        <f>'44apbpcasaad'!M25</f>
        <v>19452</v>
      </c>
      <c r="Z24" s="520">
        <f t="shared" si="12"/>
        <v>27.278464148985403</v>
      </c>
      <c r="AA24" s="521"/>
      <c r="AB24" s="522">
        <f t="shared" si="2"/>
        <v>13</v>
      </c>
      <c r="AC24" s="522">
        <v>14</v>
      </c>
      <c r="AD24" s="522">
        <f t="shared" si="13"/>
        <v>12</v>
      </c>
      <c r="AE24" s="523" t="str">
        <f t="shared" si="3"/>
        <v>Galicia</v>
      </c>
      <c r="AF24" s="524">
        <f t="shared" si="4"/>
        <v>2.8552387472290386</v>
      </c>
      <c r="AG24" s="396"/>
      <c r="AH24" s="522">
        <f t="shared" si="14"/>
        <v>4</v>
      </c>
      <c r="AI24" s="522">
        <v>14</v>
      </c>
      <c r="AJ24" s="522">
        <f t="shared" si="15"/>
        <v>9</v>
      </c>
      <c r="AK24" s="523" t="str">
        <f t="shared" si="16"/>
        <v>Cataluña</v>
      </c>
      <c r="AL24" s="524">
        <f t="shared" si="17"/>
        <v>0.92483695154986056</v>
      </c>
      <c r="AM24" s="396"/>
      <c r="AN24" s="522">
        <f t="shared" si="18"/>
        <v>4</v>
      </c>
      <c r="AO24" s="522">
        <v>14</v>
      </c>
      <c r="AP24" s="522">
        <f t="shared" si="19"/>
        <v>18</v>
      </c>
      <c r="AQ24" s="523" t="str">
        <f t="shared" si="20"/>
        <v>Ceuta y Melilla</v>
      </c>
      <c r="AR24" s="524">
        <f t="shared" si="21"/>
        <v>3.5444324461665504</v>
      </c>
      <c r="AS24" s="396"/>
      <c r="AT24" s="522">
        <f t="shared" si="22"/>
        <v>11</v>
      </c>
      <c r="AU24" s="522">
        <v>14</v>
      </c>
      <c r="AV24" s="522">
        <f t="shared" si="23"/>
        <v>15</v>
      </c>
      <c r="AW24" s="523" t="str">
        <f t="shared" si="24"/>
        <v>Navarra, Comunidad Foral de</v>
      </c>
      <c r="AX24" s="524">
        <f t="shared" si="25"/>
        <v>24.073319755600814</v>
      </c>
    </row>
    <row r="25" spans="1:50" s="329" customFormat="1" ht="18" customHeight="1" x14ac:dyDescent="0.2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16137</v>
      </c>
      <c r="Q25" s="533">
        <f t="shared" si="9"/>
        <v>2.4007855330987646</v>
      </c>
      <c r="R25" s="527"/>
      <c r="S25" s="536">
        <f>'44apbpcasaad'!G26</f>
        <v>3396</v>
      </c>
      <c r="T25" s="534">
        <f t="shared" si="10"/>
        <v>0.63509755554765945</v>
      </c>
      <c r="U25" s="527"/>
      <c r="V25" s="536">
        <f>'44apbpcasaad'!J26</f>
        <v>2694</v>
      </c>
      <c r="W25" s="534">
        <f t="shared" si="11"/>
        <v>2.8150764375803301</v>
      </c>
      <c r="X25" s="527"/>
      <c r="Y25" s="536">
        <f>'44apbpcasaad'!M26</f>
        <v>10047</v>
      </c>
      <c r="Z25" s="520">
        <f t="shared" si="12"/>
        <v>24.073319755600814</v>
      </c>
      <c r="AA25" s="521"/>
      <c r="AB25" s="522">
        <f t="shared" si="2"/>
        <v>17</v>
      </c>
      <c r="AC25" s="522">
        <v>15</v>
      </c>
      <c r="AD25" s="522">
        <f t="shared" si="13"/>
        <v>13</v>
      </c>
      <c r="AE25" s="523" t="str">
        <f t="shared" si="3"/>
        <v>Madrid, Comunidad de</v>
      </c>
      <c r="AF25" s="524">
        <f t="shared" si="4"/>
        <v>2.759614039953707</v>
      </c>
      <c r="AG25" s="396"/>
      <c r="AH25" s="522">
        <f t="shared" si="14"/>
        <v>18</v>
      </c>
      <c r="AI25" s="522">
        <v>15</v>
      </c>
      <c r="AJ25" s="522">
        <f t="shared" si="15"/>
        <v>13</v>
      </c>
      <c r="AK25" s="523" t="str">
        <f t="shared" si="16"/>
        <v>Madrid, Comunidad de</v>
      </c>
      <c r="AL25" s="524">
        <f t="shared" si="17"/>
        <v>0.88822048162786904</v>
      </c>
      <c r="AM25" s="396"/>
      <c r="AN25" s="522">
        <f t="shared" si="18"/>
        <v>19</v>
      </c>
      <c r="AO25" s="522">
        <v>15</v>
      </c>
      <c r="AP25" s="522">
        <f t="shared" si="19"/>
        <v>17</v>
      </c>
      <c r="AQ25" s="523" t="str">
        <f t="shared" si="20"/>
        <v>Rioja, La</v>
      </c>
      <c r="AR25" s="524">
        <f t="shared" si="21"/>
        <v>3.5113615101557141</v>
      </c>
      <c r="AS25" s="396"/>
      <c r="AT25" s="522">
        <f t="shared" si="22"/>
        <v>14</v>
      </c>
      <c r="AU25" s="522">
        <v>15</v>
      </c>
      <c r="AV25" s="522">
        <f t="shared" si="23"/>
        <v>6</v>
      </c>
      <c r="AW25" s="523" t="str">
        <f t="shared" si="24"/>
        <v>Cantabria</v>
      </c>
      <c r="AX25" s="524">
        <f t="shared" si="25"/>
        <v>23.754855204287331</v>
      </c>
    </row>
    <row r="26" spans="1:50" s="329" customFormat="1" ht="18" customHeight="1" x14ac:dyDescent="0.2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70589</v>
      </c>
      <c r="Q26" s="533">
        <f t="shared" si="9"/>
        <v>3.1849901322112237</v>
      </c>
      <c r="R26" s="527"/>
      <c r="S26" s="536">
        <f>'44apbpcasaad'!G27</f>
        <v>17790</v>
      </c>
      <c r="T26" s="534">
        <f t="shared" si="10"/>
        <v>1.0489028087482857</v>
      </c>
      <c r="U26" s="527"/>
      <c r="V26" s="536">
        <f>'44apbpcasaad'!J27</f>
        <v>12964</v>
      </c>
      <c r="W26" s="534">
        <f t="shared" si="11"/>
        <v>3.5879949960699222</v>
      </c>
      <c r="X26" s="527"/>
      <c r="Y26" s="536">
        <f>'44apbpcasaad'!M27</f>
        <v>39835</v>
      </c>
      <c r="Z26" s="520">
        <f t="shared" si="12"/>
        <v>25.064809221785968</v>
      </c>
      <c r="AA26" s="521"/>
      <c r="AB26" s="522">
        <f t="shared" si="2"/>
        <v>7</v>
      </c>
      <c r="AC26" s="522">
        <v>16</v>
      </c>
      <c r="AD26" s="522">
        <f t="shared" si="13"/>
        <v>4</v>
      </c>
      <c r="AE26" s="523" t="str">
        <f t="shared" si="3"/>
        <v>Balears, Illes</v>
      </c>
      <c r="AF26" s="525">
        <f t="shared" si="4"/>
        <v>2.6323532571951871</v>
      </c>
      <c r="AG26" s="396"/>
      <c r="AH26" s="522">
        <f t="shared" si="14"/>
        <v>10</v>
      </c>
      <c r="AI26" s="522">
        <v>16</v>
      </c>
      <c r="AJ26" s="522">
        <f t="shared" si="15"/>
        <v>4</v>
      </c>
      <c r="AK26" s="523" t="str">
        <f t="shared" si="16"/>
        <v>Balears, Illes</v>
      </c>
      <c r="AL26" s="524">
        <f t="shared" si="17"/>
        <v>0.85032464961596321</v>
      </c>
      <c r="AM26" s="396"/>
      <c r="AN26" s="522">
        <f t="shared" si="18"/>
        <v>13</v>
      </c>
      <c r="AO26" s="522">
        <v>16</v>
      </c>
      <c r="AP26" s="522">
        <f t="shared" si="19"/>
        <v>3</v>
      </c>
      <c r="AQ26" s="523" t="str">
        <f t="shared" si="20"/>
        <v>Asturias, Principado de</v>
      </c>
      <c r="AR26" s="524">
        <f t="shared" si="21"/>
        <v>3.5019555905055562</v>
      </c>
      <c r="AS26" s="396"/>
      <c r="AT26" s="522">
        <f t="shared" si="22"/>
        <v>13</v>
      </c>
      <c r="AU26" s="522">
        <v>16</v>
      </c>
      <c r="AV26" s="522">
        <f t="shared" si="23"/>
        <v>18</v>
      </c>
      <c r="AW26" s="523" t="str">
        <f t="shared" si="24"/>
        <v>Ceuta y Melilla</v>
      </c>
      <c r="AX26" s="524">
        <f t="shared" si="25"/>
        <v>22.311330454451983</v>
      </c>
    </row>
    <row r="27" spans="1:50" s="329" customFormat="1" ht="18" customHeight="1" x14ac:dyDescent="0.2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9320</v>
      </c>
      <c r="Q27" s="540">
        <f t="shared" si="9"/>
        <v>2.8918773000043441</v>
      </c>
      <c r="R27" s="527"/>
      <c r="S27" s="536">
        <f>'44apbpcasaad'!G28</f>
        <v>1557</v>
      </c>
      <c r="T27" s="541">
        <f t="shared" si="10"/>
        <v>0.61760960884724769</v>
      </c>
      <c r="U27" s="527"/>
      <c r="V27" s="536">
        <f>'44apbpcasaad'!J28</f>
        <v>1689</v>
      </c>
      <c r="W27" s="541">
        <f t="shared" si="11"/>
        <v>3.5113615101557141</v>
      </c>
      <c r="X27" s="527"/>
      <c r="Y27" s="536">
        <f>'44apbpcasaad'!M28</f>
        <v>6074</v>
      </c>
      <c r="Z27" s="542">
        <f t="shared" si="12"/>
        <v>27.509057971014492</v>
      </c>
      <c r="AA27" s="521"/>
      <c r="AB27" s="522">
        <f t="shared" si="2"/>
        <v>11</v>
      </c>
      <c r="AC27" s="522">
        <v>17</v>
      </c>
      <c r="AD27" s="522">
        <f t="shared" si="13"/>
        <v>15</v>
      </c>
      <c r="AE27" s="523" t="str">
        <f t="shared" si="3"/>
        <v>Navarra, Comunidad Foral de</v>
      </c>
      <c r="AF27" s="524">
        <f t="shared" si="4"/>
        <v>2.4007855330987646</v>
      </c>
      <c r="AG27" s="396"/>
      <c r="AH27" s="522">
        <f t="shared" si="14"/>
        <v>19</v>
      </c>
      <c r="AI27" s="522">
        <v>17</v>
      </c>
      <c r="AJ27" s="522">
        <f t="shared" si="15"/>
        <v>2</v>
      </c>
      <c r="AK27" s="523" t="str">
        <f t="shared" si="16"/>
        <v>Aragón</v>
      </c>
      <c r="AL27" s="524">
        <f t="shared" si="17"/>
        <v>0.84319777368973958</v>
      </c>
      <c r="AM27" s="396"/>
      <c r="AN27" s="522">
        <f t="shared" si="18"/>
        <v>15</v>
      </c>
      <c r="AO27" s="522">
        <v>17</v>
      </c>
      <c r="AP27" s="522">
        <f t="shared" si="19"/>
        <v>5</v>
      </c>
      <c r="AQ27" s="523" t="str">
        <f t="shared" si="20"/>
        <v>Canarias</v>
      </c>
      <c r="AR27" s="524">
        <f t="shared" si="21"/>
        <v>3.0800942489407404</v>
      </c>
      <c r="AS27" s="396"/>
      <c r="AT27" s="522">
        <f t="shared" si="22"/>
        <v>10</v>
      </c>
      <c r="AU27" s="522">
        <v>17</v>
      </c>
      <c r="AV27" s="522">
        <f t="shared" si="23"/>
        <v>3</v>
      </c>
      <c r="AW27" s="523" t="str">
        <f t="shared" si="24"/>
        <v>Asturias, Principado de</v>
      </c>
      <c r="AX27" s="524">
        <f t="shared" si="25"/>
        <v>21.656157247922948</v>
      </c>
    </row>
    <row r="28" spans="1:50" s="329" customFormat="1" ht="18" customHeight="1" x14ac:dyDescent="0.2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3690</v>
      </c>
      <c r="Q28" s="540">
        <f t="shared" si="9"/>
        <v>2.1893262926814798</v>
      </c>
      <c r="R28" s="527"/>
      <c r="S28" s="536">
        <f>'44apbpcasaad'!G29</f>
        <v>2047</v>
      </c>
      <c r="T28" s="541">
        <f t="shared" si="10"/>
        <v>1.3836784079924833</v>
      </c>
      <c r="U28" s="527"/>
      <c r="V28" s="536">
        <f>'44apbpcasaad'!J29</f>
        <v>558</v>
      </c>
      <c r="W28" s="541">
        <f t="shared" si="11"/>
        <v>3.5444324461665504</v>
      </c>
      <c r="X28" s="527"/>
      <c r="Y28" s="536">
        <f>'44apbpcasaad'!M29</f>
        <v>1085</v>
      </c>
      <c r="Z28" s="542">
        <f t="shared" si="12"/>
        <v>22.311330454451983</v>
      </c>
      <c r="AA28" s="521"/>
      <c r="AB28" s="522">
        <f t="shared" si="2"/>
        <v>18</v>
      </c>
      <c r="AC28" s="522">
        <v>18</v>
      </c>
      <c r="AD28" s="522">
        <f t="shared" si="13"/>
        <v>18</v>
      </c>
      <c r="AE28" s="523" t="str">
        <f t="shared" si="3"/>
        <v>Ceuta y Melilla</v>
      </c>
      <c r="AF28" s="524">
        <f t="shared" si="4"/>
        <v>2.1893262926814798</v>
      </c>
      <c r="AG28" s="396"/>
      <c r="AH28" s="522">
        <f t="shared" si="14"/>
        <v>2</v>
      </c>
      <c r="AI28" s="522">
        <v>18</v>
      </c>
      <c r="AJ28" s="522">
        <f t="shared" si="15"/>
        <v>15</v>
      </c>
      <c r="AK28" s="523" t="str">
        <f t="shared" si="16"/>
        <v>Navarra, Comunidad Foral de</v>
      </c>
      <c r="AL28" s="524">
        <f t="shared" si="17"/>
        <v>0.63509755554765945</v>
      </c>
      <c r="AM28" s="396"/>
      <c r="AN28" s="522">
        <f t="shared" si="18"/>
        <v>14</v>
      </c>
      <c r="AO28" s="522">
        <v>18</v>
      </c>
      <c r="AP28" s="522">
        <f t="shared" si="19"/>
        <v>12</v>
      </c>
      <c r="AQ28" s="523" t="str">
        <f t="shared" si="20"/>
        <v>Galicia</v>
      </c>
      <c r="AR28" s="524">
        <f t="shared" si="21"/>
        <v>2.8443050494974171</v>
      </c>
      <c r="AS28" s="396"/>
      <c r="AT28" s="522">
        <f t="shared" si="22"/>
        <v>16</v>
      </c>
      <c r="AU28" s="522">
        <v>18</v>
      </c>
      <c r="AV28" s="522">
        <f t="shared" si="23"/>
        <v>5</v>
      </c>
      <c r="AW28" s="523" t="str">
        <f t="shared" si="24"/>
        <v>Canarias</v>
      </c>
      <c r="AX28" s="524">
        <f t="shared" si="25"/>
        <v>18.149104438164557</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2.0005729737155087</v>
      </c>
      <c r="AG29" s="396"/>
      <c r="AH29" s="518"/>
      <c r="AI29" s="518"/>
      <c r="AJ29" s="522">
        <f>MATCH(AI30,AH$11:AH$30,0)</f>
        <v>17</v>
      </c>
      <c r="AK29" s="523" t="str">
        <f t="shared" si="16"/>
        <v>Rioja, La</v>
      </c>
      <c r="AL29" s="524">
        <f t="shared" si="17"/>
        <v>0.61760960884724769</v>
      </c>
      <c r="AM29" s="396"/>
      <c r="AN29" s="518"/>
      <c r="AO29" s="518"/>
      <c r="AP29" s="522">
        <f>MATCH(AO30,AN$11:AN$30,0)</f>
        <v>15</v>
      </c>
      <c r="AQ29" s="523" t="str">
        <f t="shared" si="20"/>
        <v>Navarra, Comunidad Foral de</v>
      </c>
      <c r="AR29" s="524">
        <f>INDEX(W$11:W$30,AP29,1)</f>
        <v>2.8150764375803301</v>
      </c>
      <c r="AS29" s="396"/>
      <c r="AT29" s="518"/>
      <c r="AU29" s="518"/>
      <c r="AV29" s="522">
        <f>MATCH(AU30,AT$11:AT$30,0)</f>
        <v>12</v>
      </c>
      <c r="AW29" s="523" t="str">
        <f t="shared" si="24"/>
        <v>Galicia</v>
      </c>
      <c r="AX29" s="524">
        <f t="shared" si="25"/>
        <v>17.535022757403546</v>
      </c>
    </row>
    <row r="30" spans="1:50" s="336"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1504725</v>
      </c>
      <c r="Q30" s="545">
        <f>P30*100/D30</f>
        <v>3.1292787840357486</v>
      </c>
      <c r="R30" s="320"/>
      <c r="S30" s="549">
        <f>SUM(S11:S28)</f>
        <v>403052</v>
      </c>
      <c r="T30" s="546">
        <f>S30*100/G30</f>
        <v>1.0496805984022173</v>
      </c>
      <c r="U30" s="320"/>
      <c r="V30" s="549">
        <f>SUM(V11:V28)</f>
        <v>289280</v>
      </c>
      <c r="W30" s="546">
        <f>V30*100/J30</f>
        <v>4.2441800243606078</v>
      </c>
      <c r="X30" s="320"/>
      <c r="Y30" s="549">
        <f>SUM(Y11:Y28)</f>
        <v>812393</v>
      </c>
      <c r="Z30" s="551">
        <f>Y30*100/M30</f>
        <v>28.288102389606156</v>
      </c>
      <c r="AA30" s="521"/>
      <c r="AB30" s="522">
        <f>_xlfn.RANK.EQ(Q30,Q$11:Q$30,0)</f>
        <v>9</v>
      </c>
      <c r="AC30" s="522">
        <v>19</v>
      </c>
      <c r="AD30" s="518"/>
      <c r="AE30" s="518"/>
      <c r="AF30" s="552"/>
      <c r="AG30" s="337"/>
      <c r="AH30" s="522">
        <f t="shared" si="14"/>
        <v>9</v>
      </c>
      <c r="AI30" s="522">
        <v>19</v>
      </c>
      <c r="AJ30" s="518"/>
      <c r="AK30" s="518"/>
      <c r="AL30" s="552"/>
      <c r="AM30" s="337"/>
      <c r="AN30" s="522">
        <f t="shared" si="18"/>
        <v>8</v>
      </c>
      <c r="AO30" s="522">
        <v>19</v>
      </c>
      <c r="AP30" s="518"/>
      <c r="AQ30" s="518"/>
      <c r="AR30" s="552"/>
      <c r="AS30" s="337"/>
      <c r="AT30" s="522">
        <f t="shared" si="22"/>
        <v>9</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555" t="s">
        <v>171</v>
      </c>
      <c r="C33" s="1555"/>
      <c r="D33" s="1555"/>
      <c r="E33" s="1555"/>
      <c r="F33" s="1555"/>
      <c r="G33" s="1555"/>
      <c r="H33" s="1555"/>
      <c r="I33" s="1555"/>
      <c r="J33" s="1555"/>
      <c r="K33" s="1555"/>
      <c r="L33" s="1555"/>
      <c r="M33" s="1555"/>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556"/>
      <c r="C34" s="1556"/>
      <c r="D34" s="1556"/>
      <c r="E34" s="1556"/>
      <c r="F34" s="1556"/>
      <c r="G34" s="1556"/>
      <c r="H34" s="1556"/>
      <c r="I34" s="1556"/>
      <c r="J34" s="1556"/>
      <c r="K34" s="1556"/>
      <c r="L34" s="1556"/>
      <c r="M34" s="1556"/>
      <c r="N34" s="1556"/>
      <c r="O34" s="1556"/>
      <c r="P34" s="1556"/>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557"/>
      <c r="C35" s="1557"/>
      <c r="D35" s="1557"/>
      <c r="E35" s="1557"/>
      <c r="F35" s="1557"/>
      <c r="G35" s="1557"/>
      <c r="H35" s="1557"/>
      <c r="I35" s="1557"/>
      <c r="J35" s="1557"/>
      <c r="K35" s="1557"/>
      <c r="L35" s="1557"/>
      <c r="M35" s="1557"/>
      <c r="N35" s="1557"/>
      <c r="O35" s="1557"/>
      <c r="P35" s="1557"/>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6" orientation="landscape" horizontalDpi="300" verticalDpi="3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5"/>
  <sheetViews>
    <sheetView topLeftCell="A8"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2" width="8.81640625" style="396"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342"/>
      <c r="AG1" s="311"/>
      <c r="AH1" s="311"/>
      <c r="AI1" s="311"/>
    </row>
    <row r="2" spans="1:36" s="343" customFormat="1" x14ac:dyDescent="0.35">
      <c r="B2" s="1392"/>
      <c r="C2" s="1392"/>
      <c r="Y2" s="331"/>
      <c r="Z2" s="331"/>
      <c r="AA2" s="331"/>
      <c r="AB2" s="331"/>
      <c r="AC2" s="396"/>
      <c r="AD2" s="396"/>
      <c r="AE2" s="556"/>
      <c r="AF2" s="556"/>
      <c r="AG2" s="891"/>
      <c r="AH2" s="891"/>
      <c r="AI2" s="891"/>
    </row>
    <row r="3" spans="1:36" s="345" customFormat="1" ht="42" customHeight="1" x14ac:dyDescent="0.25">
      <c r="B3" s="1393"/>
      <c r="C3" s="1393"/>
      <c r="Y3" s="331"/>
      <c r="Z3" s="331"/>
      <c r="AA3" s="331"/>
      <c r="AB3" s="331"/>
      <c r="AC3" s="396"/>
      <c r="AD3" s="396"/>
      <c r="AE3" s="556"/>
      <c r="AF3" s="556"/>
      <c r="AG3" s="891"/>
      <c r="AH3" s="891"/>
      <c r="AI3" s="891"/>
    </row>
    <row r="4" spans="1:36" s="345" customFormat="1" ht="24" customHeight="1" x14ac:dyDescent="0.25">
      <c r="A4" s="1464" t="s">
        <v>428</v>
      </c>
      <c r="B4" s="1464"/>
      <c r="C4" s="1464"/>
      <c r="D4" s="1464"/>
      <c r="E4" s="1464"/>
      <c r="F4" s="1464"/>
      <c r="G4" s="1464"/>
      <c r="H4" s="1464"/>
      <c r="I4" s="1464"/>
      <c r="J4" s="1464"/>
      <c r="K4" s="1464"/>
      <c r="L4" s="1464"/>
      <c r="M4" s="1464"/>
      <c r="N4" s="1464"/>
      <c r="O4" s="1464"/>
      <c r="P4" s="1464"/>
      <c r="Q4" s="1464"/>
      <c r="R4" s="1464"/>
      <c r="S4" s="1464"/>
      <c r="T4" s="1464"/>
      <c r="U4" s="1464"/>
      <c r="V4" s="1464"/>
      <c r="W4" s="1464"/>
      <c r="X4" s="1464"/>
      <c r="Y4" s="331"/>
      <c r="Z4" s="331"/>
      <c r="AA4" s="331"/>
      <c r="AB4" s="331"/>
      <c r="AC4" s="396"/>
      <c r="AD4" s="396"/>
      <c r="AE4" s="556"/>
      <c r="AF4" s="556"/>
      <c r="AG4" s="891"/>
      <c r="AH4" s="891"/>
      <c r="AI4" s="891"/>
    </row>
    <row r="5" spans="1:36" s="345" customFormat="1" x14ac:dyDescent="0.25">
      <c r="A5" s="492"/>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c r="V5" s="1420"/>
      <c r="W5" s="1420"/>
      <c r="X5" s="1420"/>
      <c r="AC5" s="556"/>
      <c r="AD5" s="556"/>
      <c r="AE5" s="556"/>
      <c r="AF5" s="556"/>
      <c r="AG5" s="891"/>
    </row>
    <row r="6" spans="1:36" s="345" customFormat="1" ht="6.75" customHeight="1" x14ac:dyDescent="0.25">
      <c r="B6" s="1420"/>
      <c r="C6" s="1420"/>
      <c r="D6" s="1420"/>
      <c r="E6" s="1420"/>
      <c r="F6" s="1420"/>
      <c r="G6" s="1420"/>
      <c r="H6" s="1420"/>
      <c r="I6" s="1420"/>
      <c r="J6" s="1420"/>
      <c r="K6" s="1420"/>
      <c r="L6" s="1420"/>
      <c r="M6" s="1420"/>
      <c r="N6" s="1420"/>
      <c r="O6" s="1420"/>
      <c r="P6" s="1420"/>
      <c r="Q6" s="1420"/>
      <c r="R6" s="1420"/>
      <c r="S6" s="1420"/>
      <c r="T6" s="1420"/>
      <c r="U6" s="1420"/>
      <c r="V6" s="1420"/>
      <c r="W6" s="1420"/>
      <c r="X6" s="1420"/>
      <c r="Z6" s="891"/>
      <c r="AA6" s="891"/>
      <c r="AB6" s="891"/>
      <c r="AC6" s="556"/>
      <c r="AD6" s="556"/>
      <c r="AE6" s="556"/>
      <c r="AF6" s="556"/>
      <c r="AG6" s="891"/>
      <c r="AH6" s="891"/>
      <c r="AI6" s="891"/>
    </row>
    <row r="7" spans="1:36" s="322" customFormat="1" ht="3.75" customHeight="1" x14ac:dyDescent="0.25">
      <c r="A7" s="316"/>
      <c r="B7" s="1505" t="s">
        <v>12</v>
      </c>
      <c r="C7" s="437"/>
      <c r="D7" s="1563" t="s">
        <v>251</v>
      </c>
      <c r="E7" s="882"/>
      <c r="F7" s="1566"/>
      <c r="G7" s="1566"/>
      <c r="H7" s="882"/>
      <c r="I7" s="752"/>
      <c r="J7" s="752"/>
      <c r="K7" s="752"/>
      <c r="L7" s="752"/>
      <c r="M7" s="882"/>
      <c r="N7" s="882"/>
      <c r="O7" s="882"/>
      <c r="P7" s="882"/>
      <c r="Q7" s="882"/>
      <c r="R7" s="882"/>
      <c r="S7" s="889"/>
      <c r="T7" s="882"/>
      <c r="U7" s="882"/>
      <c r="V7" s="890"/>
      <c r="W7" s="1570"/>
      <c r="X7" s="1571"/>
      <c r="Z7" s="320"/>
      <c r="AA7" s="320"/>
      <c r="AB7" s="320"/>
      <c r="AC7" s="513"/>
      <c r="AD7" s="513"/>
      <c r="AE7" s="513"/>
      <c r="AF7" s="512"/>
      <c r="AG7" s="320"/>
      <c r="AH7" s="320"/>
      <c r="AI7" s="320"/>
    </row>
    <row r="8" spans="1:36" s="322" customFormat="1" ht="14.25" customHeight="1" x14ac:dyDescent="0.25">
      <c r="A8" s="316"/>
      <c r="B8" s="1561"/>
      <c r="C8" s="437"/>
      <c r="D8" s="1564"/>
      <c r="E8" s="437"/>
      <c r="F8" s="1550" t="s">
        <v>271</v>
      </c>
      <c r="G8" s="1567"/>
      <c r="H8" s="437"/>
      <c r="I8" s="1550" t="s">
        <v>272</v>
      </c>
      <c r="J8" s="1577"/>
      <c r="K8" s="1578" t="s">
        <v>372</v>
      </c>
      <c r="L8" s="1579"/>
      <c r="M8" s="1579"/>
      <c r="N8" s="1579"/>
      <c r="O8" s="1579"/>
      <c r="P8" s="1579"/>
      <c r="Q8" s="1579"/>
      <c r="R8" s="1579"/>
      <c r="S8" s="1579"/>
      <c r="T8" s="1579"/>
      <c r="U8" s="1579"/>
      <c r="V8" s="1579"/>
      <c r="W8" s="1579"/>
      <c r="X8" s="1580"/>
      <c r="Z8" s="320"/>
      <c r="AA8" s="320"/>
      <c r="AB8" s="320"/>
      <c r="AC8" s="513"/>
      <c r="AD8" s="513"/>
      <c r="AE8" s="513"/>
      <c r="AF8" s="513"/>
      <c r="AG8" s="320"/>
      <c r="AH8" s="320"/>
      <c r="AI8" s="320"/>
    </row>
    <row r="9" spans="1:36" s="322" customFormat="1" ht="28.5" customHeight="1" x14ac:dyDescent="0.25">
      <c r="A9" s="316"/>
      <c r="B9" s="1561"/>
      <c r="C9" s="437"/>
      <c r="D9" s="1565"/>
      <c r="E9" s="437"/>
      <c r="F9" s="1568"/>
      <c r="G9" s="1569"/>
      <c r="H9" s="437"/>
      <c r="I9" s="1568"/>
      <c r="J9" s="1575"/>
      <c r="K9" s="1572" t="s">
        <v>373</v>
      </c>
      <c r="L9" s="1573"/>
      <c r="M9" s="1574" t="s">
        <v>374</v>
      </c>
      <c r="N9" s="1575"/>
      <c r="O9" s="1572" t="s">
        <v>375</v>
      </c>
      <c r="P9" s="1573"/>
      <c r="Q9" s="1574" t="s">
        <v>376</v>
      </c>
      <c r="R9" s="1575"/>
      <c r="S9" s="1574" t="s">
        <v>377</v>
      </c>
      <c r="T9" s="1468"/>
      <c r="U9" s="1386" t="s">
        <v>113</v>
      </c>
      <c r="V9" s="1581"/>
      <c r="W9" s="1386" t="s">
        <v>378</v>
      </c>
      <c r="X9" s="1576"/>
      <c r="Z9" s="320"/>
      <c r="AA9" s="320"/>
      <c r="AB9" s="320"/>
      <c r="AC9" s="513"/>
      <c r="AD9" s="513"/>
      <c r="AE9" s="513"/>
      <c r="AF9" s="513"/>
      <c r="AG9" s="320"/>
      <c r="AH9" s="320"/>
      <c r="AI9" s="320"/>
    </row>
    <row r="10" spans="1:36" s="322" customFormat="1" ht="22.5" customHeight="1" x14ac:dyDescent="0.25">
      <c r="A10" s="316"/>
      <c r="B10" s="1562"/>
      <c r="C10" s="437"/>
      <c r="D10" s="899" t="s">
        <v>9</v>
      </c>
      <c r="E10" s="883"/>
      <c r="F10" s="901" t="s">
        <v>9</v>
      </c>
      <c r="G10" s="876" t="s">
        <v>273</v>
      </c>
      <c r="H10" s="898"/>
      <c r="I10" s="791" t="s">
        <v>9</v>
      </c>
      <c r="J10" s="902" t="s">
        <v>273</v>
      </c>
      <c r="K10" s="903" t="s">
        <v>9</v>
      </c>
      <c r="L10" s="902" t="s">
        <v>379</v>
      </c>
      <c r="M10" s="903" t="s">
        <v>9</v>
      </c>
      <c r="N10" s="903" t="s">
        <v>379</v>
      </c>
      <c r="O10" s="903" t="s">
        <v>9</v>
      </c>
      <c r="P10" s="903" t="s">
        <v>379</v>
      </c>
      <c r="Q10" s="903" t="s">
        <v>9</v>
      </c>
      <c r="R10" s="903" t="s">
        <v>379</v>
      </c>
      <c r="S10" s="880" t="s">
        <v>9</v>
      </c>
      <c r="T10" s="790" t="s">
        <v>379</v>
      </c>
      <c r="U10" s="900" t="s">
        <v>9</v>
      </c>
      <c r="V10" s="903" t="s">
        <v>379</v>
      </c>
      <c r="W10" s="902" t="s">
        <v>9</v>
      </c>
      <c r="X10" s="790" t="s">
        <v>379</v>
      </c>
      <c r="Z10" s="320"/>
      <c r="AA10" s="320"/>
      <c r="AB10" s="320"/>
      <c r="AC10" s="568" t="s">
        <v>208</v>
      </c>
      <c r="AD10" s="602" t="s">
        <v>388</v>
      </c>
      <c r="AE10" s="603" t="s">
        <v>389</v>
      </c>
      <c r="AF10" s="513"/>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396"/>
      <c r="AG11" s="329"/>
      <c r="AH11" s="329"/>
      <c r="AI11" s="329"/>
    </row>
    <row r="12" spans="1:36" s="331" customFormat="1" x14ac:dyDescent="0.35">
      <c r="A12" s="330"/>
      <c r="B12" s="755" t="s">
        <v>8</v>
      </c>
      <c r="C12" s="350"/>
      <c r="D12" s="892">
        <v>291702</v>
      </c>
      <c r="E12" s="350"/>
      <c r="F12" s="758">
        <v>5841</v>
      </c>
      <c r="G12" s="759">
        <v>2.0023859966678321</v>
      </c>
      <c r="H12" s="350"/>
      <c r="I12" s="758">
        <v>2153</v>
      </c>
      <c r="J12" s="759">
        <v>0.73808201520730055</v>
      </c>
      <c r="K12" s="758">
        <v>1961</v>
      </c>
      <c r="L12" s="759">
        <v>91.082210868555507</v>
      </c>
      <c r="M12" s="758">
        <v>25</v>
      </c>
      <c r="N12" s="759">
        <v>1.1611704598235022</v>
      </c>
      <c r="O12" s="758">
        <v>28</v>
      </c>
      <c r="P12" s="759">
        <v>1.3005109150023224</v>
      </c>
      <c r="Q12" s="758">
        <v>109</v>
      </c>
      <c r="R12" s="759">
        <v>5.062703204830469</v>
      </c>
      <c r="S12" s="758">
        <v>0</v>
      </c>
      <c r="T12" s="759">
        <v>0</v>
      </c>
      <c r="U12" s="758">
        <v>0</v>
      </c>
      <c r="V12" s="759">
        <v>0</v>
      </c>
      <c r="W12" s="758">
        <v>30</v>
      </c>
      <c r="X12" s="759">
        <f t="shared" ref="X12:X29" si="0">W12/$I12*100</f>
        <v>1.3934045517882026</v>
      </c>
      <c r="Z12" s="360"/>
      <c r="AA12" s="360"/>
      <c r="AB12" s="360"/>
      <c r="AC12" s="604">
        <v>44316</v>
      </c>
      <c r="AD12" s="602">
        <v>23620</v>
      </c>
      <c r="AE12" s="602">
        <v>14066</v>
      </c>
      <c r="AF12" s="567"/>
      <c r="AG12" s="360"/>
      <c r="AH12" s="360"/>
      <c r="AI12" s="361"/>
      <c r="AJ12" s="607"/>
    </row>
    <row r="13" spans="1:36" s="331" customFormat="1" x14ac:dyDescent="0.35">
      <c r="A13" s="330"/>
      <c r="B13" s="763" t="s">
        <v>7</v>
      </c>
      <c r="C13" s="350"/>
      <c r="D13" s="893">
        <v>44856</v>
      </c>
      <c r="E13" s="350"/>
      <c r="F13" s="765">
        <v>1132</v>
      </c>
      <c r="G13" s="766">
        <v>2.5236311753165688</v>
      </c>
      <c r="H13" s="350"/>
      <c r="I13" s="765">
        <v>532</v>
      </c>
      <c r="J13" s="766">
        <v>1.1860174781523096</v>
      </c>
      <c r="K13" s="765">
        <v>512</v>
      </c>
      <c r="L13" s="766">
        <v>96.240601503759393</v>
      </c>
      <c r="M13" s="765">
        <v>11</v>
      </c>
      <c r="N13" s="766">
        <v>2.0676691729323307</v>
      </c>
      <c r="O13" s="765">
        <v>0</v>
      </c>
      <c r="P13" s="766">
        <v>0</v>
      </c>
      <c r="Q13" s="765">
        <v>0</v>
      </c>
      <c r="R13" s="766">
        <v>0</v>
      </c>
      <c r="S13" s="765">
        <v>1</v>
      </c>
      <c r="T13" s="766">
        <v>0.18796992481203006</v>
      </c>
      <c r="U13" s="765">
        <v>6</v>
      </c>
      <c r="V13" s="766">
        <v>1.1278195488721803</v>
      </c>
      <c r="W13" s="765">
        <v>2</v>
      </c>
      <c r="X13" s="766">
        <f t="shared" si="0"/>
        <v>0.37593984962406013</v>
      </c>
      <c r="Z13" s="360"/>
      <c r="AA13" s="360"/>
      <c r="AB13" s="360"/>
      <c r="AC13" s="604">
        <v>44347</v>
      </c>
      <c r="AD13" s="602">
        <v>21534</v>
      </c>
      <c r="AE13" s="602">
        <v>12150</v>
      </c>
      <c r="AF13" s="567"/>
      <c r="AG13" s="360"/>
      <c r="AH13" s="360"/>
      <c r="AI13" s="361"/>
      <c r="AJ13" s="607"/>
    </row>
    <row r="14" spans="1:36" s="331" customFormat="1" x14ac:dyDescent="0.35">
      <c r="A14" s="330"/>
      <c r="B14" s="763" t="s">
        <v>37</v>
      </c>
      <c r="C14" s="350"/>
      <c r="D14" s="893">
        <v>32810</v>
      </c>
      <c r="E14" s="350"/>
      <c r="F14" s="765">
        <v>1118</v>
      </c>
      <c r="G14" s="766">
        <v>3.4074977141115514</v>
      </c>
      <c r="H14" s="350"/>
      <c r="I14" s="765">
        <v>418</v>
      </c>
      <c r="J14" s="766">
        <v>1.2740018287107591</v>
      </c>
      <c r="K14" s="765">
        <v>376</v>
      </c>
      <c r="L14" s="766">
        <v>89.952153110047846</v>
      </c>
      <c r="M14" s="765">
        <v>6</v>
      </c>
      <c r="N14" s="766">
        <v>1.4354066985645932</v>
      </c>
      <c r="O14" s="765">
        <v>33</v>
      </c>
      <c r="P14" s="766">
        <v>7.8947368421052628</v>
      </c>
      <c r="Q14" s="765">
        <v>0</v>
      </c>
      <c r="R14" s="766">
        <v>0</v>
      </c>
      <c r="S14" s="765">
        <v>0</v>
      </c>
      <c r="T14" s="766">
        <v>0</v>
      </c>
      <c r="U14" s="765">
        <v>2</v>
      </c>
      <c r="V14" s="766">
        <v>0.4784688995215311</v>
      </c>
      <c r="W14" s="765">
        <v>1</v>
      </c>
      <c r="X14" s="766">
        <f t="shared" si="0"/>
        <v>0.23923444976076555</v>
      </c>
      <c r="Z14" s="360"/>
      <c r="AA14" s="360"/>
      <c r="AB14" s="360"/>
      <c r="AC14" s="604">
        <v>44377</v>
      </c>
      <c r="AD14" s="602">
        <v>21833</v>
      </c>
      <c r="AE14" s="602">
        <v>13954</v>
      </c>
      <c r="AF14" s="567"/>
      <c r="AG14" s="360"/>
      <c r="AH14" s="360"/>
      <c r="AI14" s="361"/>
      <c r="AJ14" s="607"/>
    </row>
    <row r="15" spans="1:36" s="331" customFormat="1" x14ac:dyDescent="0.35">
      <c r="A15" s="330"/>
      <c r="B15" s="763" t="s">
        <v>38</v>
      </c>
      <c r="C15" s="350"/>
      <c r="D15" s="893">
        <v>31849</v>
      </c>
      <c r="E15" s="350"/>
      <c r="F15" s="765">
        <v>549</v>
      </c>
      <c r="G15" s="766">
        <v>1.7237589877233193</v>
      </c>
      <c r="H15" s="350"/>
      <c r="I15" s="765">
        <v>405</v>
      </c>
      <c r="J15" s="766">
        <v>1.2716254827467111</v>
      </c>
      <c r="K15" s="765">
        <v>321</v>
      </c>
      <c r="L15" s="766">
        <v>79.259259259259267</v>
      </c>
      <c r="M15" s="765">
        <v>7</v>
      </c>
      <c r="N15" s="766">
        <v>1.728395061728395</v>
      </c>
      <c r="O15" s="765">
        <v>64</v>
      </c>
      <c r="P15" s="766">
        <v>15.802469135802468</v>
      </c>
      <c r="Q15" s="765">
        <v>0</v>
      </c>
      <c r="R15" s="766">
        <v>0</v>
      </c>
      <c r="S15" s="765">
        <v>3</v>
      </c>
      <c r="T15" s="766">
        <v>0.74074074074074081</v>
      </c>
      <c r="U15" s="765">
        <v>10</v>
      </c>
      <c r="V15" s="766">
        <v>2.4691358024691357</v>
      </c>
      <c r="W15" s="765">
        <v>0</v>
      </c>
      <c r="X15" s="766">
        <f t="shared" si="0"/>
        <v>0</v>
      </c>
      <c r="Z15" s="360"/>
      <c r="AA15" s="360"/>
      <c r="AB15" s="360"/>
      <c r="AC15" s="604">
        <v>44408</v>
      </c>
      <c r="AD15" s="602">
        <v>25882</v>
      </c>
      <c r="AE15" s="602">
        <v>13248</v>
      </c>
      <c r="AF15" s="567"/>
      <c r="AG15" s="360"/>
      <c r="AH15" s="360"/>
      <c r="AI15" s="361"/>
      <c r="AJ15" s="607"/>
    </row>
    <row r="16" spans="1:36" s="331" customFormat="1" x14ac:dyDescent="0.35">
      <c r="A16" s="330"/>
      <c r="B16" s="763" t="s">
        <v>6</v>
      </c>
      <c r="C16" s="350"/>
      <c r="D16" s="893">
        <v>44273</v>
      </c>
      <c r="E16" s="350"/>
      <c r="F16" s="765">
        <v>884</v>
      </c>
      <c r="G16" s="766">
        <v>1.9967022790414024</v>
      </c>
      <c r="H16" s="350"/>
      <c r="I16" s="765">
        <v>439</v>
      </c>
      <c r="J16" s="766">
        <v>0.99157500056467829</v>
      </c>
      <c r="K16" s="765">
        <v>382</v>
      </c>
      <c r="L16" s="766">
        <v>87.015945330296134</v>
      </c>
      <c r="M16" s="765">
        <v>7</v>
      </c>
      <c r="N16" s="766">
        <v>1.5945330296127564</v>
      </c>
      <c r="O16" s="765">
        <v>44</v>
      </c>
      <c r="P16" s="766">
        <v>10.022779043280181</v>
      </c>
      <c r="Q16" s="765">
        <v>0</v>
      </c>
      <c r="R16" s="766">
        <v>0</v>
      </c>
      <c r="S16" s="765">
        <v>0</v>
      </c>
      <c r="T16" s="766">
        <v>0</v>
      </c>
      <c r="U16" s="765">
        <v>5</v>
      </c>
      <c r="V16" s="766">
        <v>1.1389521640091116</v>
      </c>
      <c r="W16" s="765">
        <v>1</v>
      </c>
      <c r="X16" s="766">
        <f t="shared" si="0"/>
        <v>0.22779043280182232</v>
      </c>
      <c r="Z16" s="360"/>
      <c r="AA16" s="360"/>
      <c r="AB16" s="360"/>
      <c r="AC16" s="604">
        <v>44439</v>
      </c>
      <c r="AD16" s="602">
        <v>15551</v>
      </c>
      <c r="AE16" s="602">
        <v>13247</v>
      </c>
      <c r="AF16" s="567"/>
      <c r="AG16" s="360"/>
      <c r="AH16" s="360"/>
      <c r="AI16" s="361"/>
      <c r="AJ16" s="607"/>
    </row>
    <row r="17" spans="1:36" s="331" customFormat="1" x14ac:dyDescent="0.35">
      <c r="A17" s="330"/>
      <c r="B17" s="763" t="s">
        <v>5</v>
      </c>
      <c r="C17" s="350"/>
      <c r="D17" s="894">
        <v>18285</v>
      </c>
      <c r="E17" s="350"/>
      <c r="F17" s="765">
        <v>439</v>
      </c>
      <c r="G17" s="766">
        <v>2.400875034181023</v>
      </c>
      <c r="H17" s="350"/>
      <c r="I17" s="765">
        <v>163</v>
      </c>
      <c r="J17" s="766">
        <v>0.89144107191687172</v>
      </c>
      <c r="K17" s="769">
        <v>161</v>
      </c>
      <c r="L17" s="766">
        <v>98.773006134969322</v>
      </c>
      <c r="M17" s="769">
        <v>1</v>
      </c>
      <c r="N17" s="766">
        <v>0.61349693251533743</v>
      </c>
      <c r="O17" s="769">
        <v>1</v>
      </c>
      <c r="P17" s="766">
        <v>0.61349693251533743</v>
      </c>
      <c r="Q17" s="769">
        <v>0</v>
      </c>
      <c r="R17" s="766">
        <v>0</v>
      </c>
      <c r="S17" s="769">
        <v>0</v>
      </c>
      <c r="T17" s="766">
        <v>0</v>
      </c>
      <c r="U17" s="769">
        <v>0</v>
      </c>
      <c r="V17" s="766">
        <v>0</v>
      </c>
      <c r="W17" s="769">
        <v>0</v>
      </c>
      <c r="X17" s="766">
        <f t="shared" si="0"/>
        <v>0</v>
      </c>
      <c r="Z17" s="360"/>
      <c r="AA17" s="360"/>
      <c r="AB17" s="360"/>
      <c r="AC17" s="604">
        <v>44469</v>
      </c>
      <c r="AD17" s="602">
        <v>29199</v>
      </c>
      <c r="AE17" s="602">
        <v>15187</v>
      </c>
      <c r="AF17" s="567"/>
      <c r="AG17" s="360"/>
      <c r="AH17" s="360"/>
      <c r="AI17" s="361"/>
      <c r="AJ17" s="607"/>
    </row>
    <row r="18" spans="1:36" s="331" customFormat="1" x14ac:dyDescent="0.35">
      <c r="A18" s="330"/>
      <c r="B18" s="763" t="s">
        <v>4</v>
      </c>
      <c r="C18" s="350"/>
      <c r="D18" s="893">
        <v>125746</v>
      </c>
      <c r="E18" s="350"/>
      <c r="F18" s="765">
        <v>1566</v>
      </c>
      <c r="G18" s="766">
        <v>1.2453676458893326</v>
      </c>
      <c r="H18" s="350"/>
      <c r="I18" s="765">
        <v>1271</v>
      </c>
      <c r="J18" s="766">
        <v>1.0107677381387876</v>
      </c>
      <c r="K18" s="765">
        <v>1199</v>
      </c>
      <c r="L18" s="766">
        <v>94.335169158143202</v>
      </c>
      <c r="M18" s="765">
        <v>39</v>
      </c>
      <c r="N18" s="766">
        <v>3.068450039339103</v>
      </c>
      <c r="O18" s="765">
        <v>0</v>
      </c>
      <c r="P18" s="766">
        <v>0</v>
      </c>
      <c r="Q18" s="765">
        <v>1</v>
      </c>
      <c r="R18" s="766">
        <v>7.8678206136900075E-2</v>
      </c>
      <c r="S18" s="765">
        <v>0</v>
      </c>
      <c r="T18" s="766">
        <v>0</v>
      </c>
      <c r="U18" s="765">
        <v>27</v>
      </c>
      <c r="V18" s="766">
        <v>2.1243115656963023</v>
      </c>
      <c r="W18" s="765">
        <v>5</v>
      </c>
      <c r="X18" s="766">
        <f t="shared" si="0"/>
        <v>0.39339103068450038</v>
      </c>
      <c r="Z18" s="360"/>
      <c r="AA18" s="360"/>
      <c r="AB18" s="360"/>
      <c r="AC18" s="604">
        <v>44500</v>
      </c>
      <c r="AD18" s="602">
        <v>26213</v>
      </c>
      <c r="AE18" s="602">
        <v>13678</v>
      </c>
      <c r="AF18" s="567"/>
      <c r="AG18" s="360"/>
      <c r="AH18" s="360"/>
      <c r="AI18" s="361"/>
      <c r="AJ18" s="607"/>
    </row>
    <row r="19" spans="1:36" s="331" customFormat="1" x14ac:dyDescent="0.35">
      <c r="A19" s="330"/>
      <c r="B19" s="763" t="s">
        <v>40</v>
      </c>
      <c r="C19" s="350"/>
      <c r="D19" s="893">
        <v>76774</v>
      </c>
      <c r="E19" s="350"/>
      <c r="F19" s="765">
        <v>1919</v>
      </c>
      <c r="G19" s="766">
        <v>2.4995441164977725</v>
      </c>
      <c r="H19" s="350"/>
      <c r="I19" s="765">
        <v>873</v>
      </c>
      <c r="J19" s="766">
        <v>1.1371037069841352</v>
      </c>
      <c r="K19" s="765">
        <v>785</v>
      </c>
      <c r="L19" s="766">
        <v>89.919816723940443</v>
      </c>
      <c r="M19" s="765">
        <v>21</v>
      </c>
      <c r="N19" s="766">
        <v>2.4054982817869419</v>
      </c>
      <c r="O19" s="765">
        <v>10</v>
      </c>
      <c r="P19" s="766">
        <v>1.1454753722794959</v>
      </c>
      <c r="Q19" s="765">
        <v>6</v>
      </c>
      <c r="R19" s="766">
        <v>0.6872852233676976</v>
      </c>
      <c r="S19" s="765">
        <v>0</v>
      </c>
      <c r="T19" s="766">
        <v>0</v>
      </c>
      <c r="U19" s="765">
        <v>22</v>
      </c>
      <c r="V19" s="766">
        <v>2.5200458190148911</v>
      </c>
      <c r="W19" s="765">
        <v>29</v>
      </c>
      <c r="X19" s="766">
        <f t="shared" si="0"/>
        <v>3.3218785796105386</v>
      </c>
      <c r="Z19" s="360"/>
      <c r="AA19" s="360"/>
      <c r="AB19" s="360"/>
      <c r="AC19" s="604">
        <v>44530</v>
      </c>
      <c r="AD19" s="602">
        <v>25655</v>
      </c>
      <c r="AE19" s="602">
        <v>14422</v>
      </c>
      <c r="AF19" s="567"/>
      <c r="AG19" s="360"/>
      <c r="AH19" s="360"/>
      <c r="AI19" s="361"/>
      <c r="AJ19" s="607"/>
    </row>
    <row r="20" spans="1:36" s="331" customFormat="1" x14ac:dyDescent="0.35">
      <c r="A20" s="330"/>
      <c r="B20" s="763" t="s">
        <v>41</v>
      </c>
      <c r="C20" s="350"/>
      <c r="D20" s="893">
        <v>227099</v>
      </c>
      <c r="E20" s="350"/>
      <c r="F20" s="765">
        <v>4697</v>
      </c>
      <c r="G20" s="766">
        <v>2.0682609786921122</v>
      </c>
      <c r="H20" s="350"/>
      <c r="I20" s="765">
        <v>2714</v>
      </c>
      <c r="J20" s="766">
        <v>1.1950735141942501</v>
      </c>
      <c r="K20" s="765">
        <v>2142</v>
      </c>
      <c r="L20" s="766">
        <v>78.924097273397194</v>
      </c>
      <c r="M20" s="765">
        <v>10</v>
      </c>
      <c r="N20" s="766">
        <v>0.36845983787767134</v>
      </c>
      <c r="O20" s="765">
        <v>505</v>
      </c>
      <c r="P20" s="766">
        <v>18.607221812822402</v>
      </c>
      <c r="Q20" s="765">
        <v>0</v>
      </c>
      <c r="R20" s="766">
        <v>0</v>
      </c>
      <c r="S20" s="765">
        <v>5</v>
      </c>
      <c r="T20" s="766">
        <v>0.18422991893883567</v>
      </c>
      <c r="U20" s="765">
        <v>47</v>
      </c>
      <c r="V20" s="766">
        <v>1.7317612380250553</v>
      </c>
      <c r="W20" s="765">
        <v>5</v>
      </c>
      <c r="X20" s="766">
        <f t="shared" si="0"/>
        <v>0.18422991893883567</v>
      </c>
      <c r="Z20" s="360"/>
      <c r="AA20" s="360"/>
      <c r="AB20" s="360"/>
      <c r="AC20" s="604">
        <v>44561</v>
      </c>
      <c r="AD20" s="602">
        <v>24712</v>
      </c>
      <c r="AE20" s="602">
        <v>14501</v>
      </c>
      <c r="AF20" s="567"/>
      <c r="AG20" s="360"/>
      <c r="AH20" s="360"/>
      <c r="AI20" s="361"/>
      <c r="AJ20" s="607"/>
    </row>
    <row r="21" spans="1:36" s="331" customFormat="1" x14ac:dyDescent="0.35">
      <c r="A21" s="330"/>
      <c r="B21" s="763" t="s">
        <v>3</v>
      </c>
      <c r="C21" s="350"/>
      <c r="D21" s="893">
        <v>163267</v>
      </c>
      <c r="E21" s="350"/>
      <c r="F21" s="765">
        <v>4407</v>
      </c>
      <c r="G21" s="766">
        <v>2.6992594951827376</v>
      </c>
      <c r="H21" s="350"/>
      <c r="I21" s="765">
        <v>1703</v>
      </c>
      <c r="J21" s="766">
        <v>1.0430766780794649</v>
      </c>
      <c r="K21" s="765">
        <v>1538</v>
      </c>
      <c r="L21" s="766">
        <v>90.311215502055191</v>
      </c>
      <c r="M21" s="765">
        <v>16</v>
      </c>
      <c r="N21" s="766">
        <v>0.93951849677040511</v>
      </c>
      <c r="O21" s="765">
        <v>129</v>
      </c>
      <c r="P21" s="766">
        <v>7.574867880211392</v>
      </c>
      <c r="Q21" s="765">
        <v>7</v>
      </c>
      <c r="R21" s="766">
        <v>0.41103934233705219</v>
      </c>
      <c r="S21" s="765">
        <v>2</v>
      </c>
      <c r="T21" s="766">
        <v>0.11743981209630064</v>
      </c>
      <c r="U21" s="765">
        <v>0</v>
      </c>
      <c r="V21" s="766">
        <v>0</v>
      </c>
      <c r="W21" s="765">
        <v>11</v>
      </c>
      <c r="X21" s="766">
        <f t="shared" si="0"/>
        <v>0.64591896652965353</v>
      </c>
      <c r="Z21" s="360"/>
      <c r="AA21" s="360"/>
      <c r="AB21" s="360"/>
      <c r="AC21" s="604">
        <v>44592</v>
      </c>
      <c r="AD21" s="602">
        <v>15800</v>
      </c>
      <c r="AE21" s="602">
        <v>18653</v>
      </c>
      <c r="AF21" s="567"/>
      <c r="AG21" s="360"/>
      <c r="AH21" s="360"/>
      <c r="AI21" s="361"/>
      <c r="AJ21" s="607"/>
    </row>
    <row r="22" spans="1:36" s="331" customFormat="1" x14ac:dyDescent="0.35">
      <c r="A22" s="330"/>
      <c r="B22" s="763" t="s">
        <v>2</v>
      </c>
      <c r="C22" s="350"/>
      <c r="D22" s="893">
        <v>37195</v>
      </c>
      <c r="E22" s="350"/>
      <c r="F22" s="765">
        <v>872</v>
      </c>
      <c r="G22" s="766">
        <v>2.3444011291840301</v>
      </c>
      <c r="H22" s="350"/>
      <c r="I22" s="765">
        <v>421</v>
      </c>
      <c r="J22" s="766">
        <v>1.1318725635166016</v>
      </c>
      <c r="K22" s="765">
        <v>321</v>
      </c>
      <c r="L22" s="766">
        <v>76.24703087885986</v>
      </c>
      <c r="M22" s="765">
        <v>8</v>
      </c>
      <c r="N22" s="766">
        <v>1.9002375296912115</v>
      </c>
      <c r="O22" s="765">
        <v>45</v>
      </c>
      <c r="P22" s="766">
        <v>10.688836104513063</v>
      </c>
      <c r="Q22" s="765">
        <v>9</v>
      </c>
      <c r="R22" s="766">
        <v>2.1377672209026128</v>
      </c>
      <c r="S22" s="765">
        <v>0</v>
      </c>
      <c r="T22" s="766">
        <v>0</v>
      </c>
      <c r="U22" s="765">
        <v>10</v>
      </c>
      <c r="V22" s="766">
        <v>2.3752969121140142</v>
      </c>
      <c r="W22" s="765">
        <v>28</v>
      </c>
      <c r="X22" s="766">
        <f t="shared" si="0"/>
        <v>6.6508313539192399</v>
      </c>
      <c r="Z22" s="360"/>
      <c r="AA22" s="360"/>
      <c r="AB22" s="360"/>
      <c r="AC22" s="604">
        <v>44620</v>
      </c>
      <c r="AD22" s="602">
        <v>21660</v>
      </c>
      <c r="AE22" s="602">
        <v>18762</v>
      </c>
      <c r="AF22" s="567"/>
      <c r="AG22" s="360"/>
      <c r="AH22" s="360"/>
      <c r="AI22" s="361"/>
      <c r="AJ22" s="607"/>
    </row>
    <row r="23" spans="1:36" s="331" customFormat="1" x14ac:dyDescent="0.35">
      <c r="A23" s="330"/>
      <c r="B23" s="763" t="s">
        <v>35</v>
      </c>
      <c r="C23" s="350"/>
      <c r="D23" s="893">
        <v>77075</v>
      </c>
      <c r="E23" s="350"/>
      <c r="F23" s="765">
        <v>1341</v>
      </c>
      <c r="G23" s="766">
        <v>1.7398637690561141</v>
      </c>
      <c r="H23" s="350"/>
      <c r="I23" s="765">
        <v>829</v>
      </c>
      <c r="J23" s="766">
        <v>1.0755757379176127</v>
      </c>
      <c r="K23" s="765">
        <v>819</v>
      </c>
      <c r="L23" s="766">
        <v>98.793727382388425</v>
      </c>
      <c r="M23" s="765">
        <v>8</v>
      </c>
      <c r="N23" s="766">
        <v>0.96501809408926409</v>
      </c>
      <c r="O23" s="765">
        <v>0</v>
      </c>
      <c r="P23" s="766">
        <v>0</v>
      </c>
      <c r="Q23" s="765">
        <v>2</v>
      </c>
      <c r="R23" s="766">
        <v>0.24125452352231602</v>
      </c>
      <c r="S23" s="765">
        <v>0</v>
      </c>
      <c r="T23" s="766">
        <v>0</v>
      </c>
      <c r="U23" s="765">
        <v>0</v>
      </c>
      <c r="V23" s="766">
        <v>0</v>
      </c>
      <c r="W23" s="765">
        <v>0</v>
      </c>
      <c r="X23" s="766">
        <f t="shared" si="0"/>
        <v>0</v>
      </c>
      <c r="Z23" s="360"/>
      <c r="AA23" s="360"/>
      <c r="AB23" s="360"/>
      <c r="AC23" s="604">
        <v>44651</v>
      </c>
      <c r="AD23" s="602">
        <v>28954</v>
      </c>
      <c r="AE23" s="602">
        <v>17183</v>
      </c>
      <c r="AF23" s="567"/>
      <c r="AG23" s="360"/>
      <c r="AH23" s="360"/>
      <c r="AI23" s="361"/>
      <c r="AJ23" s="607"/>
    </row>
    <row r="24" spans="1:36" s="331" customFormat="1" x14ac:dyDescent="0.35">
      <c r="A24" s="330"/>
      <c r="B24" s="763" t="s">
        <v>42</v>
      </c>
      <c r="C24" s="350"/>
      <c r="D24" s="893">
        <v>189638</v>
      </c>
      <c r="E24" s="350"/>
      <c r="F24" s="765">
        <v>3888</v>
      </c>
      <c r="G24" s="766">
        <v>2.0502220019194461</v>
      </c>
      <c r="H24" s="350"/>
      <c r="I24" s="765">
        <v>2173</v>
      </c>
      <c r="J24" s="766">
        <v>1.1458673894472626</v>
      </c>
      <c r="K24" s="765">
        <v>1655</v>
      </c>
      <c r="L24" s="766">
        <v>76.161988034974698</v>
      </c>
      <c r="M24" s="765">
        <v>80</v>
      </c>
      <c r="N24" s="766">
        <v>3.6815462494247582</v>
      </c>
      <c r="O24" s="765">
        <v>0</v>
      </c>
      <c r="P24" s="766">
        <v>0</v>
      </c>
      <c r="Q24" s="765">
        <v>0</v>
      </c>
      <c r="R24" s="766">
        <v>0</v>
      </c>
      <c r="S24" s="765">
        <v>0</v>
      </c>
      <c r="T24" s="766">
        <v>0</v>
      </c>
      <c r="U24" s="765">
        <v>9</v>
      </c>
      <c r="V24" s="766">
        <v>0.41417395306028537</v>
      </c>
      <c r="W24" s="765">
        <v>429</v>
      </c>
      <c r="X24" s="766">
        <f t="shared" si="0"/>
        <v>19.742291762540269</v>
      </c>
      <c r="Z24" s="360"/>
      <c r="AA24" s="360"/>
      <c r="AB24" s="360"/>
      <c r="AC24" s="604">
        <v>44681</v>
      </c>
      <c r="AD24" s="602">
        <v>20498</v>
      </c>
      <c r="AE24" s="602">
        <v>16055</v>
      </c>
      <c r="AF24" s="567"/>
      <c r="AG24" s="360"/>
      <c r="AH24" s="360"/>
      <c r="AI24" s="361"/>
      <c r="AJ24" s="607"/>
    </row>
    <row r="25" spans="1:36" x14ac:dyDescent="0.35">
      <c r="A25" s="332"/>
      <c r="B25" s="763" t="s">
        <v>43</v>
      </c>
      <c r="C25" s="350"/>
      <c r="D25" s="893">
        <v>44420</v>
      </c>
      <c r="E25" s="350"/>
      <c r="F25" s="765">
        <v>557</v>
      </c>
      <c r="G25" s="766">
        <v>1.2539396668167491</v>
      </c>
      <c r="H25" s="350"/>
      <c r="I25" s="765">
        <v>386</v>
      </c>
      <c r="J25" s="766">
        <v>0.86897793786582622</v>
      </c>
      <c r="K25" s="765">
        <v>325</v>
      </c>
      <c r="L25" s="766">
        <v>84.196891191709838</v>
      </c>
      <c r="M25" s="765">
        <v>4</v>
      </c>
      <c r="N25" s="766">
        <v>1.0362694300518136</v>
      </c>
      <c r="O25" s="765">
        <v>1</v>
      </c>
      <c r="P25" s="766">
        <v>0.2590673575129534</v>
      </c>
      <c r="Q25" s="765">
        <v>37</v>
      </c>
      <c r="R25" s="766">
        <v>9.5854922279792731</v>
      </c>
      <c r="S25" s="765">
        <v>14</v>
      </c>
      <c r="T25" s="766">
        <v>3.6269430051813467</v>
      </c>
      <c r="U25" s="765">
        <v>1</v>
      </c>
      <c r="V25" s="766">
        <v>0.2590673575129534</v>
      </c>
      <c r="W25" s="765">
        <v>4</v>
      </c>
      <c r="X25" s="766">
        <f t="shared" si="0"/>
        <v>1.0362694300518136</v>
      </c>
      <c r="Z25" s="360"/>
      <c r="AA25" s="360"/>
      <c r="AB25" s="360"/>
      <c r="AC25" s="604">
        <v>44712</v>
      </c>
      <c r="AD25" s="602">
        <v>23876</v>
      </c>
      <c r="AE25" s="602">
        <v>15983</v>
      </c>
      <c r="AF25" s="567"/>
      <c r="AG25" s="360"/>
      <c r="AH25" s="360"/>
      <c r="AI25" s="361"/>
      <c r="AJ25" s="607"/>
    </row>
    <row r="26" spans="1:36" s="331" customFormat="1" x14ac:dyDescent="0.35">
      <c r="B26" s="763" t="s">
        <v>44</v>
      </c>
      <c r="C26" s="350"/>
      <c r="D26" s="895">
        <v>16137</v>
      </c>
      <c r="E26" s="350"/>
      <c r="F26" s="769">
        <v>202</v>
      </c>
      <c r="G26" s="766">
        <v>1.2517816198797793</v>
      </c>
      <c r="H26" s="350"/>
      <c r="I26" s="769">
        <v>234</v>
      </c>
      <c r="J26" s="766">
        <v>1.4500836586726158</v>
      </c>
      <c r="K26" s="769">
        <v>234</v>
      </c>
      <c r="L26" s="766">
        <v>100</v>
      </c>
      <c r="M26" s="769">
        <v>0</v>
      </c>
      <c r="N26" s="766">
        <v>0</v>
      </c>
      <c r="O26" s="769">
        <v>0</v>
      </c>
      <c r="P26" s="766">
        <v>0</v>
      </c>
      <c r="Q26" s="769">
        <v>0</v>
      </c>
      <c r="R26" s="766">
        <v>0</v>
      </c>
      <c r="S26" s="769">
        <v>0</v>
      </c>
      <c r="T26" s="766">
        <v>0</v>
      </c>
      <c r="U26" s="769">
        <v>0</v>
      </c>
      <c r="V26" s="766">
        <v>0</v>
      </c>
      <c r="W26" s="769">
        <v>0</v>
      </c>
      <c r="X26" s="766">
        <f t="shared" si="0"/>
        <v>0</v>
      </c>
      <c r="Z26" s="360"/>
      <c r="AA26" s="360"/>
      <c r="AB26" s="360"/>
      <c r="AC26" s="604">
        <v>44742</v>
      </c>
      <c r="AD26" s="602">
        <v>25318</v>
      </c>
      <c r="AE26" s="602">
        <v>16449</v>
      </c>
      <c r="AF26" s="567"/>
      <c r="AG26" s="360"/>
      <c r="AH26" s="360"/>
      <c r="AI26" s="361"/>
      <c r="AJ26" s="607"/>
    </row>
    <row r="27" spans="1:36" s="331" customFormat="1" x14ac:dyDescent="0.35">
      <c r="B27" s="763" t="s">
        <v>45</v>
      </c>
      <c r="C27" s="350"/>
      <c r="D27" s="895">
        <v>70589</v>
      </c>
      <c r="E27" s="350"/>
      <c r="F27" s="769">
        <v>1531</v>
      </c>
      <c r="G27" s="766">
        <v>2.168893170323988</v>
      </c>
      <c r="H27" s="350"/>
      <c r="I27" s="769">
        <v>1099</v>
      </c>
      <c r="J27" s="766">
        <v>1.5568998002521639</v>
      </c>
      <c r="K27" s="769">
        <v>866</v>
      </c>
      <c r="L27" s="766">
        <v>78.798908098271156</v>
      </c>
      <c r="M27" s="769">
        <v>12</v>
      </c>
      <c r="N27" s="766">
        <v>1.0919017288444042</v>
      </c>
      <c r="O27" s="769">
        <v>180</v>
      </c>
      <c r="P27" s="766">
        <v>16.378525932666061</v>
      </c>
      <c r="Q27" s="769">
        <v>6</v>
      </c>
      <c r="R27" s="766">
        <v>0.54595086442220209</v>
      </c>
      <c r="S27" s="769">
        <v>7</v>
      </c>
      <c r="T27" s="766">
        <v>0.63694267515923575</v>
      </c>
      <c r="U27" s="769">
        <v>24</v>
      </c>
      <c r="V27" s="766">
        <v>2.1838034576888083</v>
      </c>
      <c r="W27" s="769">
        <v>4</v>
      </c>
      <c r="X27" s="766">
        <f t="shared" si="0"/>
        <v>0.36396724294813471</v>
      </c>
      <c r="Z27" s="360"/>
      <c r="AA27" s="360"/>
      <c r="AB27" s="360"/>
      <c r="AC27" s="604">
        <v>44773</v>
      </c>
      <c r="AD27" s="602">
        <v>29962</v>
      </c>
      <c r="AE27" s="602">
        <v>16217</v>
      </c>
      <c r="AF27" s="567"/>
      <c r="AG27" s="360"/>
      <c r="AH27" s="360"/>
      <c r="AI27" s="361"/>
      <c r="AJ27" s="607"/>
    </row>
    <row r="28" spans="1:36" s="331" customFormat="1" x14ac:dyDescent="0.35">
      <c r="B28" s="763" t="s">
        <v>46</v>
      </c>
      <c r="C28" s="350"/>
      <c r="D28" s="895">
        <v>9320</v>
      </c>
      <c r="E28" s="350"/>
      <c r="F28" s="769">
        <v>86</v>
      </c>
      <c r="G28" s="775">
        <v>0.92274678111587982</v>
      </c>
      <c r="H28" s="350"/>
      <c r="I28" s="769">
        <v>118</v>
      </c>
      <c r="J28" s="775">
        <v>1.2660944206008584</v>
      </c>
      <c r="K28" s="769">
        <v>23</v>
      </c>
      <c r="L28" s="775">
        <v>19.491525423728813</v>
      </c>
      <c r="M28" s="769">
        <v>1</v>
      </c>
      <c r="N28" s="775">
        <v>0.84745762711864403</v>
      </c>
      <c r="O28" s="769">
        <v>93</v>
      </c>
      <c r="P28" s="775">
        <v>78.813559322033896</v>
      </c>
      <c r="Q28" s="769">
        <v>0</v>
      </c>
      <c r="R28" s="775">
        <v>0</v>
      </c>
      <c r="S28" s="769">
        <v>0</v>
      </c>
      <c r="T28" s="775">
        <v>0</v>
      </c>
      <c r="U28" s="769">
        <v>1</v>
      </c>
      <c r="V28" s="775">
        <v>0.84745762711864403</v>
      </c>
      <c r="W28" s="769">
        <v>0</v>
      </c>
      <c r="X28" s="775">
        <f t="shared" si="0"/>
        <v>0</v>
      </c>
      <c r="Z28" s="360"/>
      <c r="AA28" s="360"/>
      <c r="AB28" s="360"/>
      <c r="AC28" s="604">
        <v>44804</v>
      </c>
      <c r="AD28" s="602">
        <v>19002</v>
      </c>
      <c r="AE28" s="602">
        <v>17806</v>
      </c>
      <c r="AF28" s="567"/>
      <c r="AG28" s="360"/>
      <c r="AH28" s="360"/>
      <c r="AI28" s="361"/>
      <c r="AJ28" s="607"/>
    </row>
    <row r="29" spans="1:36" s="331" customFormat="1" x14ac:dyDescent="0.35">
      <c r="B29" s="884" t="s">
        <v>1</v>
      </c>
      <c r="C29" s="350"/>
      <c r="D29" s="896">
        <v>3690</v>
      </c>
      <c r="E29" s="350"/>
      <c r="F29" s="885">
        <v>57</v>
      </c>
      <c r="G29" s="897">
        <v>1.5447154471544715</v>
      </c>
      <c r="H29" s="350"/>
      <c r="I29" s="885">
        <v>31</v>
      </c>
      <c r="J29" s="897">
        <v>0.84010840108401075</v>
      </c>
      <c r="K29" s="885">
        <v>22</v>
      </c>
      <c r="L29" s="897">
        <v>70.967741935483872</v>
      </c>
      <c r="M29" s="885">
        <v>3</v>
      </c>
      <c r="N29" s="897">
        <v>9.67741935483871</v>
      </c>
      <c r="O29" s="885">
        <v>0</v>
      </c>
      <c r="P29" s="897">
        <v>0</v>
      </c>
      <c r="Q29" s="885">
        <v>0</v>
      </c>
      <c r="R29" s="897">
        <v>0</v>
      </c>
      <c r="S29" s="885">
        <v>0</v>
      </c>
      <c r="T29" s="897">
        <v>0</v>
      </c>
      <c r="U29" s="885">
        <v>2</v>
      </c>
      <c r="V29" s="897">
        <v>6.4516129032258061</v>
      </c>
      <c r="W29" s="885">
        <v>4</v>
      </c>
      <c r="X29" s="897">
        <f t="shared" si="0"/>
        <v>12.903225806451612</v>
      </c>
      <c r="Z29" s="360"/>
      <c r="AA29" s="360"/>
      <c r="AB29" s="360"/>
      <c r="AC29" s="604">
        <v>44834</v>
      </c>
      <c r="AD29" s="602">
        <v>23558</v>
      </c>
      <c r="AE29" s="602">
        <v>17545</v>
      </c>
      <c r="AF29" s="567"/>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396"/>
      <c r="AG30" s="329"/>
      <c r="AH30" s="360"/>
      <c r="AI30" s="361"/>
      <c r="AJ30" s="607"/>
    </row>
    <row r="31" spans="1:36" s="329" customFormat="1" x14ac:dyDescent="0.35">
      <c r="B31" s="1260" t="s">
        <v>0</v>
      </c>
      <c r="C31" s="320"/>
      <c r="D31" s="1277">
        <v>1504725</v>
      </c>
      <c r="E31" s="320"/>
      <c r="F31" s="1261">
        <v>31086</v>
      </c>
      <c r="G31" s="1262">
        <v>2.0658924388177242</v>
      </c>
      <c r="H31" s="320"/>
      <c r="I31" s="1261">
        <v>15962</v>
      </c>
      <c r="J31" s="1262">
        <v>1.0607918390403563</v>
      </c>
      <c r="K31" s="1261">
        <v>13642</v>
      </c>
      <c r="L31" s="1262">
        <v>85.465480516226037</v>
      </c>
      <c r="M31" s="1261">
        <v>259</v>
      </c>
      <c r="N31" s="1262">
        <v>1.6226036837489035</v>
      </c>
      <c r="O31" s="1261">
        <v>1133</v>
      </c>
      <c r="P31" s="1262">
        <v>7.0981080065154742</v>
      </c>
      <c r="Q31" s="1261">
        <v>177</v>
      </c>
      <c r="R31" s="1262">
        <v>1.1088835985465479</v>
      </c>
      <c r="S31" s="1261">
        <v>32</v>
      </c>
      <c r="T31" s="1262">
        <v>0.20047613081067536</v>
      </c>
      <c r="U31" s="1261">
        <v>166</v>
      </c>
      <c r="V31" s="1262">
        <v>1.0399699285803783</v>
      </c>
      <c r="W31" s="1261">
        <f>SUM(W12:W29)</f>
        <v>553</v>
      </c>
      <c r="X31" s="1262">
        <f>W31/$I31*100</f>
        <v>3.4644781355719836</v>
      </c>
      <c r="Z31" s="360"/>
      <c r="AA31" s="360"/>
      <c r="AC31" s="604">
        <v>44895</v>
      </c>
      <c r="AD31" s="602">
        <v>25864</v>
      </c>
      <c r="AE31" s="602">
        <v>14618</v>
      </c>
      <c r="AF31" s="567"/>
      <c r="AG31" s="360"/>
      <c r="AJ31" s="395"/>
    </row>
    <row r="32" spans="1:36" s="328" customFormat="1" ht="6.75" customHeight="1" x14ac:dyDescent="0.25">
      <c r="B32" s="397" t="s">
        <v>39</v>
      </c>
      <c r="C32" s="449"/>
      <c r="E32" s="449"/>
      <c r="Z32" s="329"/>
      <c r="AA32" s="329"/>
      <c r="AB32" s="329"/>
      <c r="AC32" s="604">
        <v>44926</v>
      </c>
      <c r="AD32" s="602">
        <v>27618</v>
      </c>
      <c r="AE32" s="602">
        <v>15332</v>
      </c>
      <c r="AF32" s="396"/>
      <c r="AG32" s="329"/>
      <c r="AH32" s="329"/>
      <c r="AI32" s="329"/>
    </row>
    <row r="33" spans="2:35" s="394" customFormat="1" ht="15" customHeight="1" x14ac:dyDescent="0.25">
      <c r="B33" s="1472" t="s">
        <v>390</v>
      </c>
      <c r="C33" s="1472"/>
      <c r="D33" s="1472"/>
      <c r="E33" s="1472"/>
      <c r="F33" s="1472"/>
      <c r="G33" s="1472"/>
      <c r="H33" s="1472"/>
      <c r="I33" s="1472"/>
      <c r="J33" s="1472"/>
      <c r="K33" s="1472"/>
      <c r="L33" s="1472"/>
      <c r="M33" s="1472"/>
      <c r="N33" s="1472"/>
      <c r="O33" s="1472"/>
      <c r="P33" s="1472"/>
      <c r="Q33" s="1472"/>
      <c r="R33" s="1472"/>
      <c r="S33" s="1472"/>
      <c r="T33" s="1472"/>
      <c r="U33" s="1472"/>
      <c r="V33" s="1472"/>
      <c r="W33" s="1472"/>
      <c r="X33" s="1472"/>
      <c r="Z33" s="329"/>
      <c r="AA33" s="329"/>
      <c r="AB33" s="329"/>
      <c r="AC33" s="604">
        <v>44957</v>
      </c>
      <c r="AD33" s="602">
        <v>19275</v>
      </c>
      <c r="AE33" s="602">
        <v>18183</v>
      </c>
      <c r="AF33" s="396"/>
      <c r="AG33" s="329"/>
      <c r="AH33" s="329"/>
      <c r="AI33" s="329"/>
    </row>
    <row r="34" spans="2:35" s="394" customFormat="1" ht="11.25" customHeight="1" x14ac:dyDescent="0.25">
      <c r="B34" s="1472"/>
      <c r="C34" s="1472"/>
      <c r="D34" s="1472"/>
      <c r="E34" s="1472"/>
      <c r="F34" s="1472"/>
      <c r="G34" s="1472"/>
      <c r="H34" s="1472"/>
      <c r="I34" s="1472"/>
      <c r="J34" s="1472"/>
      <c r="K34" s="1472"/>
      <c r="L34" s="1472"/>
      <c r="M34" s="1472"/>
      <c r="N34" s="1472"/>
      <c r="O34" s="1472"/>
      <c r="P34" s="1472"/>
      <c r="Q34" s="1472"/>
      <c r="R34" s="1472"/>
      <c r="S34" s="1472"/>
      <c r="T34" s="1472"/>
      <c r="U34" s="1472"/>
      <c r="V34" s="1472"/>
      <c r="W34" s="1472"/>
      <c r="X34" s="1472"/>
      <c r="Z34" s="329"/>
      <c r="AA34" s="329"/>
      <c r="AB34" s="329"/>
      <c r="AC34" s="604">
        <v>44985</v>
      </c>
      <c r="AD34" s="602">
        <v>22255</v>
      </c>
      <c r="AE34" s="602">
        <v>17384</v>
      </c>
      <c r="AF34" s="396"/>
      <c r="AG34" s="329"/>
      <c r="AH34" s="329"/>
      <c r="AI34" s="329"/>
    </row>
    <row r="35" spans="2:35" x14ac:dyDescent="0.25">
      <c r="B35" s="1438"/>
      <c r="C35" s="1438"/>
      <c r="D35" s="1438"/>
      <c r="AC35" s="604">
        <v>45016</v>
      </c>
      <c r="AD35" s="602">
        <v>31089</v>
      </c>
      <c r="AE35" s="602">
        <v>20191</v>
      </c>
    </row>
    <row r="36" spans="2:35" x14ac:dyDescent="0.25">
      <c r="B36" s="1418"/>
      <c r="C36" s="1418"/>
      <c r="D36" s="1418"/>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604"/>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32">
        <v>45382</v>
      </c>
      <c r="AD47" s="602">
        <v>28951</v>
      </c>
      <c r="AE47" s="602">
        <v>17739</v>
      </c>
    </row>
    <row r="48" spans="2:35" x14ac:dyDescent="0.25">
      <c r="AC48" s="1332">
        <v>45412</v>
      </c>
      <c r="AD48" s="602">
        <v>28355</v>
      </c>
      <c r="AE48" s="602">
        <v>17505</v>
      </c>
    </row>
    <row r="49" spans="29:31" x14ac:dyDescent="0.25">
      <c r="AC49" s="1332">
        <v>45443</v>
      </c>
      <c r="AD49" s="602">
        <v>27570</v>
      </c>
      <c r="AE49" s="602">
        <v>17074</v>
      </c>
    </row>
    <row r="50" spans="29:31" x14ac:dyDescent="0.25">
      <c r="AC50" s="1332">
        <v>45473</v>
      </c>
      <c r="AD50" s="602">
        <v>28451</v>
      </c>
      <c r="AE50" s="602">
        <v>16876</v>
      </c>
    </row>
    <row r="51" spans="29:31" x14ac:dyDescent="0.25">
      <c r="AC51" s="1332">
        <v>45504</v>
      </c>
      <c r="AD51" s="602">
        <v>23693</v>
      </c>
      <c r="AE51" s="602">
        <v>14856</v>
      </c>
    </row>
    <row r="52" spans="29:31" x14ac:dyDescent="0.25">
      <c r="AC52" s="1332">
        <v>45535</v>
      </c>
      <c r="AD52" s="602">
        <v>21725</v>
      </c>
      <c r="AE52" s="602">
        <v>15859</v>
      </c>
    </row>
    <row r="53" spans="29:31" x14ac:dyDescent="0.25">
      <c r="AC53" s="1332">
        <v>45565</v>
      </c>
      <c r="AD53" s="602">
        <v>21233</v>
      </c>
      <c r="AE53" s="602">
        <v>16108</v>
      </c>
    </row>
    <row r="54" spans="29:31" x14ac:dyDescent="0.25">
      <c r="AC54" s="1332">
        <v>45596</v>
      </c>
      <c r="AD54" s="602">
        <v>27120</v>
      </c>
      <c r="AE54" s="602">
        <v>14590</v>
      </c>
    </row>
    <row r="55" spans="29:31" x14ac:dyDescent="0.25">
      <c r="AC55" s="1332">
        <v>45626</v>
      </c>
      <c r="AD55" s="602">
        <v>31086</v>
      </c>
      <c r="AE55" s="602">
        <v>15962</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1" orientation="landscape" horizontalDpi="300" verticalDpi="300"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481"/>
      <c r="C3" s="1481"/>
      <c r="D3" s="1481"/>
      <c r="E3" s="1481"/>
      <c r="F3" s="1481"/>
      <c r="G3" s="1481"/>
      <c r="H3" s="1481"/>
      <c r="I3" s="1481"/>
      <c r="J3" s="1481"/>
      <c r="K3" s="1481"/>
      <c r="L3" s="618"/>
      <c r="M3" s="618"/>
      <c r="W3" s="620"/>
      <c r="AA3" s="620"/>
      <c r="AD3" s="620"/>
    </row>
    <row r="4" spans="2:32" s="621" customFormat="1" ht="2.25" customHeight="1" x14ac:dyDescent="0.25">
      <c r="B4" s="1482"/>
      <c r="C4" s="1482"/>
      <c r="D4" s="1482"/>
      <c r="E4" s="1482"/>
      <c r="F4" s="1482"/>
      <c r="G4" s="1482"/>
      <c r="H4" s="1482"/>
      <c r="I4" s="1482"/>
      <c r="J4" s="1482"/>
      <c r="K4" s="1482"/>
      <c r="L4" s="1482"/>
      <c r="M4" s="1482"/>
      <c r="N4" s="1482"/>
      <c r="O4" s="1482"/>
      <c r="P4" s="1482"/>
      <c r="Q4" s="1482"/>
      <c r="R4" s="1482"/>
      <c r="S4" s="1482"/>
      <c r="T4" s="1482"/>
      <c r="U4" s="1482"/>
      <c r="V4" s="1482"/>
      <c r="W4" s="1482"/>
      <c r="X4" s="1482"/>
      <c r="Y4" s="1482"/>
      <c r="Z4" s="1482"/>
      <c r="AA4" s="1482"/>
      <c r="AB4" s="1482"/>
      <c r="AC4" s="1482"/>
      <c r="AD4" s="1482"/>
    </row>
    <row r="5" spans="2:32" s="621" customFormat="1" ht="39" customHeight="1" x14ac:dyDescent="0.25">
      <c r="B5" s="1499" t="s">
        <v>429</v>
      </c>
      <c r="C5" s="1499"/>
      <c r="D5" s="1499"/>
      <c r="E5" s="1499"/>
      <c r="F5" s="1499"/>
      <c r="G5" s="1499"/>
      <c r="H5" s="1499"/>
      <c r="I5" s="1499"/>
      <c r="J5" s="1499"/>
      <c r="K5" s="1499"/>
      <c r="L5" s="1499"/>
      <c r="M5" s="1499"/>
      <c r="N5" s="1499"/>
      <c r="O5" s="1499"/>
      <c r="P5" s="1499"/>
      <c r="Q5" s="1499"/>
      <c r="R5" s="1499"/>
      <c r="S5" s="1499"/>
      <c r="T5" s="1499"/>
      <c r="U5" s="1499"/>
      <c r="V5" s="1499"/>
      <c r="W5" s="1499"/>
      <c r="X5" s="1499"/>
      <c r="Y5" s="1499"/>
      <c r="Z5" s="1499"/>
      <c r="AA5" s="1499"/>
      <c r="AB5" s="1499"/>
      <c r="AC5" s="1499"/>
      <c r="AD5" s="1499"/>
      <c r="AE5" s="821"/>
    </row>
    <row r="6" spans="2:32" s="621" customFormat="1" ht="14.25" customHeight="1" x14ac:dyDescent="0.25">
      <c r="B6" s="1420" t="str">
        <f>porsaad!$B$6</f>
        <v>Situación a 30 de noviembre de 2024</v>
      </c>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497" t="s">
        <v>27</v>
      </c>
      <c r="C8" s="625"/>
      <c r="D8" s="1514" t="s">
        <v>112</v>
      </c>
      <c r="E8" s="1512" t="s">
        <v>26</v>
      </c>
      <c r="F8" s="1513"/>
      <c r="G8" s="1513"/>
      <c r="H8" s="1513"/>
      <c r="I8" s="1513"/>
      <c r="J8" s="1513"/>
      <c r="K8" s="1513"/>
      <c r="L8" s="1513"/>
      <c r="M8" s="1513"/>
      <c r="N8" s="1513"/>
      <c r="O8" s="1513"/>
      <c r="P8" s="1513"/>
      <c r="Q8" s="1513"/>
      <c r="R8" s="1513"/>
      <c r="S8" s="1513"/>
      <c r="T8" s="1513"/>
      <c r="U8" s="1513"/>
      <c r="V8" s="1513"/>
      <c r="W8" s="1513"/>
      <c r="X8" s="1513"/>
      <c r="Y8" s="1513"/>
      <c r="Z8" s="1513"/>
      <c r="AA8" s="1493"/>
      <c r="AB8" s="625"/>
      <c r="AC8" s="1514" t="s">
        <v>0</v>
      </c>
      <c r="AD8" s="1515"/>
    </row>
    <row r="9" spans="2:32" s="626" customFormat="1" ht="21.75" customHeight="1" x14ac:dyDescent="0.25">
      <c r="B9" s="1511"/>
      <c r="C9" s="625"/>
      <c r="D9" s="1520"/>
      <c r="E9" s="1582" t="s">
        <v>22</v>
      </c>
      <c r="F9" s="1517"/>
      <c r="G9" s="627"/>
      <c r="H9" s="1520" t="s">
        <v>21</v>
      </c>
      <c r="I9" s="1583"/>
      <c r="J9" s="627"/>
      <c r="K9" s="1520" t="s">
        <v>20</v>
      </c>
      <c r="L9" s="1583"/>
      <c r="M9" s="627"/>
      <c r="N9" s="1520" t="s">
        <v>19</v>
      </c>
      <c r="O9" s="1583"/>
      <c r="P9" s="627"/>
      <c r="Q9" s="1520" t="s">
        <v>18</v>
      </c>
      <c r="R9" s="1583"/>
      <c r="S9" s="627"/>
      <c r="T9" s="1520" t="s">
        <v>17</v>
      </c>
      <c r="U9" s="1583"/>
      <c r="V9" s="627"/>
      <c r="W9" s="1520" t="s">
        <v>16</v>
      </c>
      <c r="X9" s="1583"/>
      <c r="Y9" s="627"/>
      <c r="Z9" s="1520" t="s">
        <v>15</v>
      </c>
      <c r="AA9" s="1583"/>
      <c r="AB9" s="625"/>
      <c r="AC9" s="1516"/>
      <c r="AD9" s="1517"/>
    </row>
    <row r="10" spans="2:32" s="626" customFormat="1" ht="21.75" customHeight="1" x14ac:dyDescent="0.25">
      <c r="B10" s="1498"/>
      <c r="C10" s="628"/>
      <c r="D10" s="1521"/>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22" t="s">
        <v>24</v>
      </c>
      <c r="D12" s="793" t="s">
        <v>31</v>
      </c>
      <c r="E12" s="796">
        <v>497</v>
      </c>
      <c r="F12" s="795">
        <v>0.18837959435846705</v>
      </c>
      <c r="G12" s="634"/>
      <c r="H12" s="796">
        <v>10174</v>
      </c>
      <c r="I12" s="795">
        <v>3.8562857002073314</v>
      </c>
      <c r="J12" s="634"/>
      <c r="K12" s="796">
        <v>6127</v>
      </c>
      <c r="L12" s="795">
        <v>2.3223375747169568</v>
      </c>
      <c r="M12" s="634"/>
      <c r="N12" s="796">
        <v>8810</v>
      </c>
      <c r="O12" s="795">
        <v>3.3392841575414378</v>
      </c>
      <c r="P12" s="634"/>
      <c r="Q12" s="796">
        <v>8385</v>
      </c>
      <c r="R12" s="795">
        <v>3.1781949671946603</v>
      </c>
      <c r="S12" s="634"/>
      <c r="T12" s="796">
        <v>11403</v>
      </c>
      <c r="U12" s="795">
        <v>4.3221177353513074</v>
      </c>
      <c r="V12" s="634"/>
      <c r="W12" s="796">
        <v>37895</v>
      </c>
      <c r="X12" s="795">
        <v>14.363470278096797</v>
      </c>
      <c r="Y12" s="634"/>
      <c r="Z12" s="796">
        <v>180538</v>
      </c>
      <c r="AA12" s="795">
        <f t="shared" ref="AA12:AA19" si="0">Z12*100/$AC12</f>
        <v>68.429929992533047</v>
      </c>
      <c r="AB12" s="637"/>
      <c r="AC12" s="675">
        <f>E12+H12+K12+N12+Q12+T12+W12+Z12</f>
        <v>263829</v>
      </c>
      <c r="AD12" s="676">
        <f>F12+I12+L12+O12+R12+U12+X12+AA12</f>
        <v>100</v>
      </c>
      <c r="AF12" s="797"/>
    </row>
    <row r="13" spans="2:32" s="633" customFormat="1" ht="21" customHeight="1" x14ac:dyDescent="0.25">
      <c r="B13" s="1523"/>
      <c r="D13" s="798" t="s">
        <v>49</v>
      </c>
      <c r="E13" s="801">
        <v>681</v>
      </c>
      <c r="F13" s="800">
        <v>0.18962175888799787</v>
      </c>
      <c r="G13" s="634"/>
      <c r="H13" s="801">
        <v>11817</v>
      </c>
      <c r="I13" s="800">
        <v>3.2903969526864474</v>
      </c>
      <c r="J13" s="634"/>
      <c r="K13" s="801">
        <v>7754</v>
      </c>
      <c r="L13" s="800">
        <v>2.159070658469215</v>
      </c>
      <c r="M13" s="634"/>
      <c r="N13" s="801">
        <v>11232</v>
      </c>
      <c r="O13" s="800">
        <v>3.1275060144346432</v>
      </c>
      <c r="P13" s="634"/>
      <c r="Q13" s="801">
        <v>12495</v>
      </c>
      <c r="R13" s="800">
        <v>3.4791833734295641</v>
      </c>
      <c r="S13" s="634"/>
      <c r="T13" s="801">
        <v>20296</v>
      </c>
      <c r="U13" s="800">
        <v>5.6513409961685825</v>
      </c>
      <c r="V13" s="634"/>
      <c r="W13" s="801">
        <v>64500</v>
      </c>
      <c r="X13" s="800">
        <v>17.959770114942529</v>
      </c>
      <c r="Y13" s="634"/>
      <c r="Z13" s="801">
        <v>230361</v>
      </c>
      <c r="AA13" s="800">
        <f t="shared" si="0"/>
        <v>64.143110130981015</v>
      </c>
      <c r="AB13" s="637"/>
      <c r="AC13" s="683">
        <f t="shared" ref="AC13:AD15" si="1">E13+H13+K13+N13+Q13+T13+W13+Z13</f>
        <v>359136</v>
      </c>
      <c r="AD13" s="684">
        <f t="shared" si="1"/>
        <v>100</v>
      </c>
      <c r="AF13" s="797"/>
    </row>
    <row r="14" spans="2:32" s="633" customFormat="1" ht="21" customHeight="1" x14ac:dyDescent="0.25">
      <c r="B14" s="1523"/>
      <c r="D14" s="802" t="s">
        <v>50</v>
      </c>
      <c r="E14" s="805">
        <v>332</v>
      </c>
      <c r="F14" s="804">
        <v>0.10187424054594774</v>
      </c>
      <c r="G14" s="634"/>
      <c r="H14" s="805">
        <v>8565</v>
      </c>
      <c r="I14" s="804">
        <v>2.6281712960121757</v>
      </c>
      <c r="J14" s="634"/>
      <c r="K14" s="805">
        <v>6771</v>
      </c>
      <c r="L14" s="804">
        <v>2.0776821769175062</v>
      </c>
      <c r="M14" s="634"/>
      <c r="N14" s="805">
        <v>8873</v>
      </c>
      <c r="O14" s="804">
        <v>2.7226811336270913</v>
      </c>
      <c r="P14" s="634"/>
      <c r="Q14" s="805">
        <v>11808</v>
      </c>
      <c r="R14" s="804">
        <v>3.6232862420679242</v>
      </c>
      <c r="S14" s="634"/>
      <c r="T14" s="805">
        <v>20983</v>
      </c>
      <c r="U14" s="804">
        <v>6.4386361125771732</v>
      </c>
      <c r="V14" s="634"/>
      <c r="W14" s="805">
        <v>75504</v>
      </c>
      <c r="X14" s="804">
        <v>23.168411621027825</v>
      </c>
      <c r="Y14" s="634"/>
      <c r="Z14" s="805">
        <v>193056</v>
      </c>
      <c r="AA14" s="804">
        <f t="shared" si="0"/>
        <v>59.23925717722436</v>
      </c>
      <c r="AB14" s="637"/>
      <c r="AC14" s="691">
        <f t="shared" si="1"/>
        <v>325892</v>
      </c>
      <c r="AD14" s="692">
        <f t="shared" si="1"/>
        <v>100</v>
      </c>
      <c r="AF14" s="797"/>
    </row>
    <row r="15" spans="2:32" s="633" customFormat="1" ht="21" customHeight="1" x14ac:dyDescent="0.25">
      <c r="B15" s="1524"/>
      <c r="D15" s="904" t="s">
        <v>68</v>
      </c>
      <c r="E15" s="809">
        <f>SUM(E12:E14)</f>
        <v>1510</v>
      </c>
      <c r="F15" s="810">
        <f t="shared" ref="F15:F19" si="2">E15*100/$AC15</f>
        <v>0.15913883756983402</v>
      </c>
      <c r="G15" s="634"/>
      <c r="H15" s="809">
        <f>SUM(H12:H14)</f>
        <v>30556</v>
      </c>
      <c r="I15" s="810">
        <f t="shared" ref="I15:I19" si="3">H15*100/$AC15</f>
        <v>3.2202955766780454</v>
      </c>
      <c r="J15" s="634"/>
      <c r="K15" s="809">
        <f>SUM(K12:K14)</f>
        <v>20652</v>
      </c>
      <c r="L15" s="810">
        <f t="shared" ref="L15:L19" si="4">K15*100/$AC15</f>
        <v>2.1765134261537828</v>
      </c>
      <c r="M15" s="634"/>
      <c r="N15" s="809">
        <f>SUM(N12:N14)</f>
        <v>28915</v>
      </c>
      <c r="O15" s="810">
        <f t="shared" ref="O15:O19" si="5">N15*100/$AC15</f>
        <v>3.0473506545243381</v>
      </c>
      <c r="P15" s="634"/>
      <c r="Q15" s="809">
        <f>SUM(Q12:Q14)</f>
        <v>32688</v>
      </c>
      <c r="R15" s="810">
        <f t="shared" ref="R15:R19" si="6">Q15*100/$AC15</f>
        <v>3.4449869685316123</v>
      </c>
      <c r="S15" s="634"/>
      <c r="T15" s="809">
        <f>SUM(T12:T14)</f>
        <v>52682</v>
      </c>
      <c r="U15" s="810">
        <f t="shared" ref="U15:U19" si="7">T15*100/$AC15</f>
        <v>5.5521538018900634</v>
      </c>
      <c r="V15" s="634"/>
      <c r="W15" s="809">
        <f>SUM(W12:W14)</f>
        <v>177899</v>
      </c>
      <c r="X15" s="810">
        <f t="shared" ref="X15:X19" si="8">W15*100/$AC15</f>
        <v>18.748768254858213</v>
      </c>
      <c r="Y15" s="634"/>
      <c r="Z15" s="809">
        <f>SUM(Z12:Z14)</f>
        <v>603955</v>
      </c>
      <c r="AA15" s="810">
        <f t="shared" si="0"/>
        <v>63.650792479794113</v>
      </c>
      <c r="AB15" s="637"/>
      <c r="AC15" s="811">
        <f>SUM(AC12:AC14)</f>
        <v>948857</v>
      </c>
      <c r="AD15" s="812">
        <f t="shared" si="1"/>
        <v>100</v>
      </c>
      <c r="AF15" s="797"/>
    </row>
    <row r="16" spans="2:32" s="633" customFormat="1" ht="21" customHeight="1" x14ac:dyDescent="0.25">
      <c r="B16" s="1522" t="s">
        <v>23</v>
      </c>
      <c r="D16" s="793" t="s">
        <v>31</v>
      </c>
      <c r="E16" s="796">
        <v>596</v>
      </c>
      <c r="F16" s="795">
        <v>0.3982572902467057</v>
      </c>
      <c r="G16" s="634"/>
      <c r="H16" s="796">
        <v>21562</v>
      </c>
      <c r="I16" s="795">
        <v>14.408093443455483</v>
      </c>
      <c r="J16" s="634"/>
      <c r="K16" s="796">
        <v>9510</v>
      </c>
      <c r="L16" s="795">
        <v>6.3547430037687436</v>
      </c>
      <c r="M16" s="634"/>
      <c r="N16" s="796">
        <v>10856</v>
      </c>
      <c r="O16" s="795">
        <v>7.2541629914735521</v>
      </c>
      <c r="P16" s="634"/>
      <c r="Q16" s="796">
        <v>9413</v>
      </c>
      <c r="R16" s="795">
        <v>6.2899259615641618</v>
      </c>
      <c r="S16" s="634"/>
      <c r="T16" s="796">
        <v>12426</v>
      </c>
      <c r="U16" s="795">
        <v>8.3032635714858465</v>
      </c>
      <c r="V16" s="634"/>
      <c r="W16" s="796">
        <v>28320</v>
      </c>
      <c r="X16" s="795">
        <v>18.92390345601796</v>
      </c>
      <c r="Y16" s="634"/>
      <c r="Z16" s="796">
        <v>56969</v>
      </c>
      <c r="AA16" s="795">
        <f t="shared" si="0"/>
        <v>38.067650281987547</v>
      </c>
      <c r="AB16" s="637"/>
      <c r="AC16" s="675">
        <f>E16+H16+K16+N16+Q16+T16+W16+Z16</f>
        <v>149652</v>
      </c>
      <c r="AD16" s="676">
        <f>F16+I16+L16+O16+R16+U16+X16+AA16</f>
        <v>100</v>
      </c>
      <c r="AF16" s="797"/>
    </row>
    <row r="17" spans="2:32" s="633" customFormat="1" ht="21" customHeight="1" x14ac:dyDescent="0.25">
      <c r="B17" s="1523"/>
      <c r="D17" s="798" t="s">
        <v>49</v>
      </c>
      <c r="E17" s="801">
        <v>895</v>
      </c>
      <c r="F17" s="800">
        <v>0.41641852155140324</v>
      </c>
      <c r="G17" s="634"/>
      <c r="H17" s="801">
        <v>29233</v>
      </c>
      <c r="I17" s="800">
        <v>13.601299039678404</v>
      </c>
      <c r="J17" s="634"/>
      <c r="K17" s="801">
        <v>12253</v>
      </c>
      <c r="L17" s="800">
        <v>5.700978932479714</v>
      </c>
      <c r="M17" s="634"/>
      <c r="N17" s="801">
        <v>14712</v>
      </c>
      <c r="O17" s="800">
        <v>6.8450830045410553</v>
      </c>
      <c r="P17" s="634"/>
      <c r="Q17" s="801">
        <v>14927</v>
      </c>
      <c r="R17" s="800">
        <v>6.9451165041316161</v>
      </c>
      <c r="S17" s="634"/>
      <c r="T17" s="801">
        <v>21769</v>
      </c>
      <c r="U17" s="800">
        <v>10.128508151567036</v>
      </c>
      <c r="V17" s="634"/>
      <c r="W17" s="801">
        <v>43366</v>
      </c>
      <c r="X17" s="800">
        <v>20.176989503461623</v>
      </c>
      <c r="Y17" s="634"/>
      <c r="Z17" s="801">
        <v>77773</v>
      </c>
      <c r="AA17" s="800">
        <f t="shared" si="0"/>
        <v>36.185606342589146</v>
      </c>
      <c r="AB17" s="637"/>
      <c r="AC17" s="683">
        <f t="shared" ref="AC17:AD19" si="9">E17+H17+K17+N17+Q17+T17+W17+Z17</f>
        <v>214928</v>
      </c>
      <c r="AD17" s="684">
        <f t="shared" si="9"/>
        <v>100</v>
      </c>
      <c r="AF17" s="797"/>
    </row>
    <row r="18" spans="2:32" s="633" customFormat="1" ht="21" customHeight="1" x14ac:dyDescent="0.25">
      <c r="B18" s="1523"/>
      <c r="D18" s="802" t="s">
        <v>50</v>
      </c>
      <c r="E18" s="805">
        <v>365</v>
      </c>
      <c r="F18" s="804">
        <v>0.19081176027769645</v>
      </c>
      <c r="G18" s="634"/>
      <c r="H18" s="805">
        <v>19650</v>
      </c>
      <c r="I18" s="804">
        <v>10.272468738237631</v>
      </c>
      <c r="J18" s="634"/>
      <c r="K18" s="805">
        <v>11504</v>
      </c>
      <c r="L18" s="804">
        <v>6.0139684663962196</v>
      </c>
      <c r="M18" s="634"/>
      <c r="N18" s="805">
        <v>12457</v>
      </c>
      <c r="O18" s="804">
        <v>6.5121701309020956</v>
      </c>
      <c r="P18" s="634"/>
      <c r="Q18" s="805">
        <v>13482</v>
      </c>
      <c r="R18" s="804">
        <v>7.048011375517544</v>
      </c>
      <c r="S18" s="634"/>
      <c r="T18" s="805">
        <v>20439</v>
      </c>
      <c r="U18" s="804">
        <v>10.684935803605036</v>
      </c>
      <c r="V18" s="634"/>
      <c r="W18" s="805">
        <v>39695</v>
      </c>
      <c r="X18" s="804">
        <v>20.751432395131946</v>
      </c>
      <c r="Y18" s="634"/>
      <c r="Z18" s="805">
        <v>73696</v>
      </c>
      <c r="AA18" s="804">
        <f t="shared" si="0"/>
        <v>38.52620132993183</v>
      </c>
      <c r="AB18" s="637"/>
      <c r="AC18" s="691">
        <f t="shared" si="9"/>
        <v>191288</v>
      </c>
      <c r="AD18" s="692">
        <f t="shared" si="9"/>
        <v>100</v>
      </c>
      <c r="AF18" s="797"/>
    </row>
    <row r="19" spans="2:32" s="633" customFormat="1" ht="21" customHeight="1" x14ac:dyDescent="0.25">
      <c r="B19" s="1524"/>
      <c r="D19" s="905" t="s">
        <v>68</v>
      </c>
      <c r="E19" s="809">
        <f>SUM(E16:E18)</f>
        <v>1856</v>
      </c>
      <c r="F19" s="810">
        <f t="shared" si="2"/>
        <v>0.33389221901602539</v>
      </c>
      <c r="G19" s="634"/>
      <c r="H19" s="809">
        <f>SUM(H16:H18)</f>
        <v>70445</v>
      </c>
      <c r="I19" s="810">
        <f t="shared" si="3"/>
        <v>12.672972720142193</v>
      </c>
      <c r="J19" s="634"/>
      <c r="K19" s="809">
        <f>SUM(K16:K18)</f>
        <v>33267</v>
      </c>
      <c r="L19" s="810">
        <f t="shared" si="4"/>
        <v>5.9846942079774337</v>
      </c>
      <c r="M19" s="634"/>
      <c r="N19" s="809">
        <f>SUM(N16:N18)</f>
        <v>38025</v>
      </c>
      <c r="O19" s="810">
        <f t="shared" si="5"/>
        <v>6.8406528168558003</v>
      </c>
      <c r="P19" s="634"/>
      <c r="Q19" s="809">
        <f>SUM(Q16:Q18)</f>
        <v>37822</v>
      </c>
      <c r="R19" s="810">
        <f t="shared" si="6"/>
        <v>6.8041333554009222</v>
      </c>
      <c r="S19" s="634"/>
      <c r="T19" s="809">
        <f>SUM(T16:T18)</f>
        <v>54634</v>
      </c>
      <c r="U19" s="810">
        <f t="shared" si="7"/>
        <v>9.8285923996344451</v>
      </c>
      <c r="V19" s="634"/>
      <c r="W19" s="809">
        <f>SUM(W16:W18)</f>
        <v>111381</v>
      </c>
      <c r="X19" s="810">
        <f t="shared" si="8"/>
        <v>20.037311016284441</v>
      </c>
      <c r="Y19" s="634"/>
      <c r="Z19" s="809">
        <f>SUM(Z16:Z18)</f>
        <v>208438</v>
      </c>
      <c r="AA19" s="810">
        <f t="shared" si="0"/>
        <v>37.497751264688738</v>
      </c>
      <c r="AB19" s="637"/>
      <c r="AC19" s="811">
        <f>SUM(AC16:AC18)</f>
        <v>555868</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584" t="s">
        <v>0</v>
      </c>
      <c r="C21" s="1585"/>
      <c r="D21" s="1586"/>
      <c r="E21" s="1254">
        <f>E15+E19</f>
        <v>3366</v>
      </c>
      <c r="F21" s="1255">
        <f>E21*100/$AC21</f>
        <v>0.2236953596172058</v>
      </c>
      <c r="G21" s="1249"/>
      <c r="H21" s="1254">
        <f>H15+H19</f>
        <v>101001</v>
      </c>
      <c r="I21" s="1255">
        <f>H21*100/$AC21</f>
        <v>6.7122563923640532</v>
      </c>
      <c r="J21" s="1249"/>
      <c r="K21" s="1254">
        <f>K15+K19</f>
        <v>53919</v>
      </c>
      <c r="L21" s="1255">
        <f>K21*100/$AC21</f>
        <v>3.5833125654189302</v>
      </c>
      <c r="M21" s="1249"/>
      <c r="N21" s="1254">
        <f>N15+N19</f>
        <v>66940</v>
      </c>
      <c r="O21" s="1255">
        <f>N21*100/$AC21</f>
        <v>4.4486534084301121</v>
      </c>
      <c r="P21" s="1249"/>
      <c r="Q21" s="1254">
        <f>Q15+Q19</f>
        <v>70510</v>
      </c>
      <c r="R21" s="1255">
        <f>Q21*100/$AC21</f>
        <v>4.6859060625695728</v>
      </c>
      <c r="S21" s="1249"/>
      <c r="T21" s="1254">
        <f>T15+T19</f>
        <v>107316</v>
      </c>
      <c r="U21" s="1255">
        <f>T21*100/$AC21</f>
        <v>7.1319344066191492</v>
      </c>
      <c r="V21" s="1249"/>
      <c r="W21" s="1254">
        <f>W15+W19</f>
        <v>289280</v>
      </c>
      <c r="X21" s="1255">
        <f>W21*100/$AC21</f>
        <v>19.224775291166161</v>
      </c>
      <c r="Y21" s="1249"/>
      <c r="Z21" s="1254">
        <f>Z15+Z19</f>
        <v>812393</v>
      </c>
      <c r="AA21" s="1255">
        <f>Z21*100/$AC21</f>
        <v>53.989466513814818</v>
      </c>
      <c r="AB21" s="1249"/>
      <c r="AC21" s="1254">
        <f>AC15+AC19</f>
        <v>1504725</v>
      </c>
      <c r="AD21" s="1255">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587" t="s">
        <v>14</v>
      </c>
      <c r="D35" s="1587"/>
      <c r="E35" s="1587"/>
      <c r="F35" s="1587"/>
      <c r="G35" s="1587"/>
      <c r="H35" s="1587"/>
      <c r="I35" s="1587"/>
      <c r="J35" s="1587"/>
      <c r="K35" s="1587"/>
      <c r="L35" s="1587"/>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490"/>
      <c r="C44" s="1491"/>
      <c r="D44" s="1491"/>
      <c r="E44" s="1491"/>
      <c r="F44" s="1491"/>
      <c r="G44" s="1491"/>
      <c r="H44" s="1491"/>
      <c r="I44" s="1491"/>
      <c r="J44" s="1491"/>
      <c r="K44" s="1491"/>
      <c r="L44" s="1491"/>
      <c r="M44" s="1491"/>
      <c r="N44" s="1491"/>
      <c r="O44" s="1491"/>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90" orientation="landscape" horizontalDpi="300" verticalDpi="300"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47"/>
      <c r="C2" s="1447"/>
      <c r="D2" s="1447"/>
      <c r="E2" s="1447"/>
      <c r="F2" s="1447"/>
      <c r="G2" s="1447"/>
      <c r="H2" s="1447"/>
      <c r="I2" s="1447"/>
      <c r="O2" s="37"/>
    </row>
    <row r="3" spans="1:50" s="38" customFormat="1" ht="4.5" customHeight="1" x14ac:dyDescent="0.25">
      <c r="B3" s="1448"/>
      <c r="C3" s="1448"/>
      <c r="D3" s="1448"/>
      <c r="E3" s="1448"/>
      <c r="F3" s="1448"/>
      <c r="G3" s="1448"/>
      <c r="H3" s="1448"/>
      <c r="I3" s="1448"/>
      <c r="O3" s="37"/>
    </row>
    <row r="4" spans="1:50" s="38" customFormat="1" ht="37.5" customHeight="1" x14ac:dyDescent="0.25">
      <c r="A4" s="1588" t="s">
        <v>207</v>
      </c>
      <c r="B4" s="1588"/>
      <c r="C4" s="1588"/>
      <c r="D4" s="1588"/>
      <c r="E4" s="1588"/>
      <c r="F4" s="1588"/>
      <c r="G4" s="1588"/>
      <c r="H4" s="1588"/>
      <c r="I4" s="1588"/>
      <c r="J4" s="1588"/>
      <c r="K4" s="1588"/>
      <c r="L4" s="1588"/>
      <c r="M4" s="1588"/>
      <c r="N4" s="1588"/>
      <c r="O4" s="1588"/>
      <c r="P4" s="1588"/>
      <c r="Q4" s="1588"/>
      <c r="R4" s="1588"/>
      <c r="S4" s="1588"/>
      <c r="T4" s="1588"/>
      <c r="U4" s="1588"/>
      <c r="V4" s="1588"/>
      <c r="W4" s="1588"/>
      <c r="X4" s="1588"/>
      <c r="Y4" s="1588"/>
      <c r="Z4" s="1588"/>
    </row>
    <row r="5" spans="1:50" s="38" customFormat="1" ht="17.25" customHeight="1" x14ac:dyDescent="0.25">
      <c r="B5" s="1456" t="e">
        <f>#REF!</f>
        <v>#REF!</v>
      </c>
      <c r="C5" s="1456"/>
      <c r="D5" s="1456"/>
      <c r="E5" s="1456"/>
      <c r="F5" s="1456"/>
      <c r="G5" s="1456"/>
      <c r="H5" s="1456"/>
      <c r="I5" s="1456"/>
      <c r="J5" s="1456"/>
      <c r="K5" s="1456"/>
      <c r="L5" s="1456"/>
      <c r="M5" s="1456"/>
      <c r="N5" s="1456"/>
      <c r="O5" s="1456"/>
      <c r="P5" s="1456"/>
      <c r="Q5" s="1456"/>
      <c r="R5" s="1456"/>
      <c r="S5" s="1456"/>
      <c r="T5" s="1456"/>
      <c r="U5" s="1456"/>
      <c r="V5" s="1456"/>
      <c r="W5" s="1456"/>
      <c r="X5" s="1456"/>
      <c r="Y5" s="1456"/>
      <c r="Z5" s="1456"/>
    </row>
    <row r="6" spans="1:50" s="38" customFormat="1" ht="6" customHeight="1" x14ac:dyDescent="0.25">
      <c r="O6" s="37"/>
    </row>
    <row r="7" spans="1:50" s="41" customFormat="1" ht="12.75" customHeight="1" x14ac:dyDescent="0.25">
      <c r="A7" s="39"/>
      <c r="B7" s="1449" t="s">
        <v>12</v>
      </c>
      <c r="C7" s="40"/>
      <c r="D7" s="1444" t="s">
        <v>109</v>
      </c>
      <c r="E7" s="1442"/>
      <c r="F7" s="181"/>
      <c r="G7" s="1442"/>
      <c r="H7" s="1442"/>
      <c r="I7" s="181"/>
      <c r="J7" s="1442"/>
      <c r="K7" s="1442"/>
      <c r="L7" s="181"/>
      <c r="M7" s="1442"/>
      <c r="N7" s="1443"/>
      <c r="O7" s="40"/>
      <c r="P7" s="1444" t="s">
        <v>179</v>
      </c>
      <c r="Q7" s="1442"/>
      <c r="R7" s="181"/>
      <c r="S7" s="1442"/>
      <c r="T7" s="1442"/>
      <c r="U7" s="181"/>
      <c r="V7" s="1442"/>
      <c r="W7" s="1442"/>
      <c r="X7" s="181"/>
      <c r="Y7" s="1442"/>
      <c r="Z7" s="1443"/>
      <c r="AA7" s="116"/>
      <c r="AB7" s="116"/>
      <c r="AC7" s="117"/>
      <c r="AD7" s="117"/>
      <c r="AE7" s="117"/>
      <c r="AF7" s="117"/>
      <c r="AG7" s="117"/>
      <c r="AH7" s="117"/>
      <c r="AI7" s="118"/>
    </row>
    <row r="8" spans="1:50" s="41" customFormat="1" ht="37.5" customHeight="1" x14ac:dyDescent="0.25">
      <c r="A8" s="39"/>
      <c r="B8" s="1450"/>
      <c r="C8" s="40"/>
      <c r="D8" s="1453"/>
      <c r="E8" s="1454"/>
      <c r="F8" s="40"/>
      <c r="G8" s="1444" t="s">
        <v>169</v>
      </c>
      <c r="H8" s="1443"/>
      <c r="I8" s="40"/>
      <c r="J8" s="1444" t="s">
        <v>175</v>
      </c>
      <c r="K8" s="1443"/>
      <c r="L8" s="40"/>
      <c r="M8" s="1444" t="s">
        <v>170</v>
      </c>
      <c r="N8" s="1443"/>
      <c r="O8" s="40"/>
      <c r="P8" s="1453"/>
      <c r="Q8" s="1455"/>
      <c r="R8" s="130"/>
      <c r="S8" s="1444" t="s">
        <v>180</v>
      </c>
      <c r="T8" s="1443"/>
      <c r="U8" s="40"/>
      <c r="V8" s="1444" t="s">
        <v>181</v>
      </c>
      <c r="W8" s="1443"/>
      <c r="X8" s="40"/>
      <c r="Y8" s="1444" t="s">
        <v>182</v>
      </c>
      <c r="Z8" s="1443"/>
      <c r="AA8" s="116"/>
      <c r="AB8" s="116"/>
      <c r="AC8" s="117"/>
      <c r="AD8" s="117"/>
      <c r="AE8" s="117"/>
      <c r="AF8" s="117"/>
      <c r="AG8" s="117"/>
      <c r="AH8" s="117"/>
      <c r="AI8" s="118"/>
    </row>
    <row r="9" spans="1:50" s="46" customFormat="1" ht="36.75" customHeight="1" x14ac:dyDescent="0.25">
      <c r="A9" s="42"/>
      <c r="B9" s="1451"/>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52" t="s">
        <v>217</v>
      </c>
      <c r="C33" s="1452"/>
      <c r="D33" s="1452"/>
      <c r="E33" s="1452"/>
      <c r="F33" s="1452"/>
      <c r="G33" s="1452"/>
      <c r="H33" s="1452"/>
      <c r="I33" s="1452"/>
      <c r="J33" s="1452"/>
      <c r="K33" s="1452"/>
      <c r="L33" s="1452"/>
      <c r="M33" s="1452"/>
      <c r="O33" s="86"/>
    </row>
    <row r="34" spans="2:19" ht="29.25" customHeight="1" x14ac:dyDescent="0.25">
      <c r="B34" s="1446"/>
      <c r="C34" s="1446"/>
      <c r="D34" s="1446"/>
      <c r="E34" s="1446"/>
      <c r="F34" s="1446"/>
      <c r="G34" s="1446"/>
      <c r="H34" s="1446"/>
      <c r="I34" s="1446"/>
      <c r="J34" s="1446"/>
      <c r="K34" s="1446"/>
      <c r="L34" s="1446"/>
      <c r="M34" s="1446"/>
      <c r="N34" s="1446"/>
      <c r="O34" s="1446"/>
      <c r="P34" s="1446"/>
      <c r="Q34" s="89"/>
      <c r="R34" s="89"/>
      <c r="S34" s="89"/>
    </row>
    <row r="35" spans="2:19" ht="4.5" customHeight="1" x14ac:dyDescent="0.25">
      <c r="B35" s="1445"/>
      <c r="C35" s="1445"/>
      <c r="D35" s="1445"/>
      <c r="E35" s="1445"/>
      <c r="F35" s="1445"/>
      <c r="G35" s="1445"/>
      <c r="H35" s="1445"/>
      <c r="I35" s="1445"/>
      <c r="J35" s="1445"/>
      <c r="K35" s="1445"/>
      <c r="L35" s="1445"/>
      <c r="M35" s="1445"/>
      <c r="N35" s="1445"/>
      <c r="O35" s="1445"/>
      <c r="P35" s="1445"/>
      <c r="Q35" s="89"/>
      <c r="R35" s="89"/>
      <c r="S35" s="89"/>
    </row>
    <row r="38" spans="2:19" x14ac:dyDescent="0.25">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481"/>
      <c r="C3" s="1481"/>
      <c r="D3" s="1481"/>
      <c r="E3" s="1481"/>
      <c r="F3" s="1481"/>
      <c r="G3" s="1481"/>
      <c r="H3" s="1481"/>
      <c r="I3" s="1481"/>
      <c r="J3" s="618"/>
      <c r="Q3" s="620"/>
    </row>
    <row r="4" spans="2:30" s="621" customFormat="1" ht="2.25" customHeight="1" x14ac:dyDescent="0.25">
      <c r="B4" s="1482"/>
      <c r="C4" s="1482"/>
      <c r="D4" s="1482"/>
      <c r="E4" s="1482"/>
      <c r="F4" s="1482"/>
      <c r="G4" s="1482"/>
      <c r="H4" s="1482"/>
      <c r="I4" s="1482"/>
      <c r="J4" s="1482"/>
      <c r="K4" s="1482"/>
      <c r="L4" s="1482"/>
      <c r="M4" s="1482"/>
      <c r="N4" s="1482"/>
      <c r="O4" s="1482"/>
      <c r="P4" s="1482"/>
      <c r="Q4" s="1482"/>
      <c r="R4" s="1482"/>
      <c r="S4" s="1482"/>
      <c r="T4" s="1482"/>
    </row>
    <row r="5" spans="2:30" s="621" customFormat="1" ht="16.5" customHeight="1" x14ac:dyDescent="0.25">
      <c r="B5" s="1483" t="s">
        <v>430</v>
      </c>
      <c r="C5" s="1483"/>
      <c r="D5" s="1483"/>
      <c r="E5" s="1483"/>
      <c r="F5" s="1483"/>
      <c r="G5" s="1483"/>
      <c r="H5" s="1483"/>
      <c r="I5" s="1483"/>
      <c r="J5" s="1483"/>
      <c r="K5" s="1483"/>
      <c r="L5" s="1483"/>
      <c r="M5" s="1483"/>
      <c r="N5" s="1483"/>
      <c r="O5" s="1483"/>
      <c r="P5" s="1483"/>
      <c r="Q5" s="1483"/>
      <c r="R5" s="1483"/>
      <c r="S5" s="1483"/>
      <c r="T5" s="1483"/>
      <c r="U5" s="1483"/>
      <c r="V5" s="1483"/>
      <c r="W5" s="1483"/>
      <c r="X5" s="1483"/>
      <c r="Y5" s="1483"/>
      <c r="Z5" s="1483"/>
      <c r="AA5" s="1483"/>
      <c r="AB5" s="1483"/>
      <c r="AC5" s="1483"/>
    </row>
    <row r="6" spans="2:30" s="621" customFormat="1" ht="14.25" customHeight="1" x14ac:dyDescent="0.25">
      <c r="B6" s="1420" t="str">
        <f>porsaad!$B$6</f>
        <v>Situación a 30 de noviembre de 2024</v>
      </c>
      <c r="C6" s="1420"/>
      <c r="D6" s="1420"/>
      <c r="E6" s="1420"/>
      <c r="F6" s="1420"/>
      <c r="G6" s="1420"/>
      <c r="H6" s="1420"/>
      <c r="I6" s="1420"/>
      <c r="J6" s="1420"/>
      <c r="K6" s="1420"/>
      <c r="L6" s="1420"/>
      <c r="M6" s="1420"/>
      <c r="N6" s="1420"/>
      <c r="O6" s="1420"/>
      <c r="P6" s="1420"/>
      <c r="Q6" s="1420"/>
      <c r="R6" s="1420"/>
      <c r="S6" s="1420"/>
      <c r="T6" s="1420"/>
      <c r="U6" s="1420"/>
      <c r="V6" s="1420"/>
      <c r="W6" s="1420"/>
      <c r="X6" s="1420"/>
      <c r="Y6" s="1420"/>
      <c r="Z6" s="1420"/>
      <c r="AA6" s="1420"/>
      <c r="AB6" s="1420"/>
      <c r="AC6" s="1420"/>
    </row>
    <row r="7" spans="2:30" s="906" customFormat="1" ht="5.25" customHeight="1" x14ac:dyDescent="0.25"/>
    <row r="8" spans="2:30" s="715" customFormat="1" ht="21.75" customHeight="1" x14ac:dyDescent="0.25">
      <c r="B8" s="1501" t="s">
        <v>27</v>
      </c>
      <c r="D8" s="1501" t="s">
        <v>112</v>
      </c>
      <c r="E8" s="1501" t="s">
        <v>26</v>
      </c>
      <c r="F8" s="1501"/>
      <c r="G8" s="1501"/>
      <c r="H8" s="1501"/>
      <c r="I8" s="1501"/>
      <c r="J8" s="1501"/>
      <c r="K8" s="1501"/>
      <c r="L8" s="1501"/>
      <c r="M8" s="1501"/>
      <c r="N8" s="1501"/>
      <c r="O8" s="1501"/>
      <c r="P8" s="1501"/>
      <c r="Q8" s="1501"/>
      <c r="R8" s="1501"/>
      <c r="S8" s="1501"/>
    </row>
    <row r="9" spans="2:30" s="715" customFormat="1" ht="21.75" customHeight="1" x14ac:dyDescent="0.25">
      <c r="B9" s="1501"/>
      <c r="D9" s="1501"/>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01"/>
      <c r="D10" s="1501"/>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01" t="s">
        <v>24</v>
      </c>
      <c r="D12" s="907" t="s">
        <v>31</v>
      </c>
      <c r="E12" s="908">
        <f>'46perfpbsaad'!E12</f>
        <v>497</v>
      </c>
      <c r="F12" s="907"/>
      <c r="G12" s="908">
        <f>'46perfpbsaad'!H12</f>
        <v>10174</v>
      </c>
      <c r="H12" s="907"/>
      <c r="I12" s="908">
        <f>'46perfpbsaad'!K12</f>
        <v>6127</v>
      </c>
      <c r="J12" s="907"/>
      <c r="K12" s="908">
        <f>'46perfpbsaad'!N12</f>
        <v>8810</v>
      </c>
      <c r="L12" s="907"/>
      <c r="M12" s="908">
        <f>'46perfpbsaad'!Q12</f>
        <v>8385</v>
      </c>
      <c r="N12" s="907"/>
      <c r="O12" s="908">
        <f>'46perfpbsaad'!T12</f>
        <v>11403</v>
      </c>
      <c r="P12" s="907"/>
      <c r="Q12" s="908">
        <f>'46perfpbsaad'!W12</f>
        <v>37895</v>
      </c>
      <c r="R12" s="907"/>
      <c r="S12" s="908">
        <f>'46perfpbsaad'!Z12</f>
        <v>180538</v>
      </c>
      <c r="T12" s="909"/>
      <c r="V12" s="910">
        <f>E12/E$15</f>
        <v>0.32913907284768212</v>
      </c>
      <c r="W12" s="910">
        <f>G12/G$15</f>
        <v>0.33296242963738709</v>
      </c>
      <c r="X12" s="910">
        <f>I12/I$15</f>
        <v>0.29667828781716055</v>
      </c>
      <c r="Y12" s="910">
        <f>K12/K$15</f>
        <v>0.30468614905758257</v>
      </c>
      <c r="Z12" s="910">
        <f>M12/M$15</f>
        <v>0.25651615271659323</v>
      </c>
      <c r="AA12" s="910">
        <f>O12/O$15</f>
        <v>0.21644964124368854</v>
      </c>
      <c r="AB12" s="910">
        <f>Q12/Q$15</f>
        <v>0.21301412599283864</v>
      </c>
      <c r="AC12" s="910">
        <f>S12/S$15</f>
        <v>0.29892624450497141</v>
      </c>
      <c r="AD12" s="910"/>
    </row>
    <row r="13" spans="2:30" s="697" customFormat="1" ht="21" customHeight="1" x14ac:dyDescent="0.25">
      <c r="B13" s="1501"/>
      <c r="D13" s="907" t="s">
        <v>49</v>
      </c>
      <c r="E13" s="908">
        <f>'46perfpbsaad'!E13</f>
        <v>681</v>
      </c>
      <c r="F13" s="907"/>
      <c r="G13" s="908">
        <f>'46perfpbsaad'!H13</f>
        <v>11817</v>
      </c>
      <c r="H13" s="907"/>
      <c r="I13" s="908">
        <f>'46perfpbsaad'!K13</f>
        <v>7754</v>
      </c>
      <c r="J13" s="907"/>
      <c r="K13" s="908">
        <f>'46perfpbsaad'!N13</f>
        <v>11232</v>
      </c>
      <c r="L13" s="907"/>
      <c r="M13" s="908">
        <f>'46perfpbsaad'!Q13</f>
        <v>12495</v>
      </c>
      <c r="N13" s="907"/>
      <c r="O13" s="908">
        <f>'46perfpbsaad'!T13</f>
        <v>20296</v>
      </c>
      <c r="P13" s="907"/>
      <c r="Q13" s="908">
        <f>'46perfpbsaad'!W13</f>
        <v>64500</v>
      </c>
      <c r="R13" s="907"/>
      <c r="S13" s="908">
        <f>'46perfpbsaad'!Z13</f>
        <v>230361</v>
      </c>
      <c r="T13" s="909"/>
      <c r="V13" s="910">
        <f>E13/E$15</f>
        <v>0.4509933774834437</v>
      </c>
      <c r="W13" s="910">
        <f>G13/G$15</f>
        <v>0.38673255661735828</v>
      </c>
      <c r="X13" s="910">
        <f>I13/I$15</f>
        <v>0.37546000387371681</v>
      </c>
      <c r="Y13" s="910">
        <f>K13/K$15</f>
        <v>0.38844890195400311</v>
      </c>
      <c r="Z13" s="910">
        <f>M13/M$15</f>
        <v>0.38225036710719529</v>
      </c>
      <c r="AA13" s="910">
        <f>O13/O$15</f>
        <v>0.38525492578110171</v>
      </c>
      <c r="AB13" s="910">
        <f>Q13/Q$15</f>
        <v>0.36256527580256215</v>
      </c>
      <c r="AC13" s="910">
        <f>S13/S$15</f>
        <v>0.38142080121863386</v>
      </c>
      <c r="AD13" s="910"/>
    </row>
    <row r="14" spans="2:30" s="697" customFormat="1" ht="21" customHeight="1" x14ac:dyDescent="0.25">
      <c r="B14" s="1501"/>
      <c r="D14" s="907" t="s">
        <v>50</v>
      </c>
      <c r="E14" s="908">
        <f>'46perfpbsaad'!E14</f>
        <v>332</v>
      </c>
      <c r="F14" s="907"/>
      <c r="G14" s="908">
        <f>'46perfpbsaad'!H14</f>
        <v>8565</v>
      </c>
      <c r="H14" s="907"/>
      <c r="I14" s="908">
        <f>'46perfpbsaad'!K14</f>
        <v>6771</v>
      </c>
      <c r="J14" s="907"/>
      <c r="K14" s="908">
        <f>'46perfpbsaad'!N14</f>
        <v>8873</v>
      </c>
      <c r="L14" s="907"/>
      <c r="M14" s="908">
        <f>'46perfpbsaad'!Q14</f>
        <v>11808</v>
      </c>
      <c r="N14" s="907"/>
      <c r="O14" s="908">
        <f>'46perfpbsaad'!T14</f>
        <v>20983</v>
      </c>
      <c r="P14" s="907"/>
      <c r="Q14" s="908">
        <f>'46perfpbsaad'!W14</f>
        <v>75504</v>
      </c>
      <c r="R14" s="907"/>
      <c r="S14" s="908">
        <f>'46perfpbsaad'!Z14</f>
        <v>193056</v>
      </c>
      <c r="T14" s="909"/>
      <c r="V14" s="910">
        <f>E14/E$15</f>
        <v>0.21986754966887417</v>
      </c>
      <c r="W14" s="910">
        <f>G14/G$15</f>
        <v>0.28030501374525463</v>
      </c>
      <c r="X14" s="910">
        <f>I14/I$15</f>
        <v>0.32786170830912259</v>
      </c>
      <c r="Y14" s="910">
        <f>K14/K$15</f>
        <v>0.30686494898841432</v>
      </c>
      <c r="Z14" s="910">
        <f>M14/M$15</f>
        <v>0.36123348017621143</v>
      </c>
      <c r="AA14" s="910">
        <f>O14/O$15</f>
        <v>0.39829543297520975</v>
      </c>
      <c r="AB14" s="910">
        <f>Q14/Q$15</f>
        <v>0.42442059820459926</v>
      </c>
      <c r="AC14" s="910">
        <f>S14/S$15</f>
        <v>0.31965295427639479</v>
      </c>
      <c r="AD14" s="910"/>
    </row>
    <row r="15" spans="2:30" s="697" customFormat="1" ht="21" customHeight="1" x14ac:dyDescent="0.25">
      <c r="B15" s="1501"/>
      <c r="D15" s="911" t="s">
        <v>68</v>
      </c>
      <c r="E15" s="908">
        <f>'46perfpbsaad'!E15</f>
        <v>1510</v>
      </c>
      <c r="F15" s="907"/>
      <c r="G15" s="908">
        <f>SUM(G12:G14)</f>
        <v>30556</v>
      </c>
      <c r="H15" s="908">
        <f t="shared" ref="H15:T15" si="0">SUM(H12:H14)</f>
        <v>0</v>
      </c>
      <c r="I15" s="908">
        <f t="shared" si="0"/>
        <v>20652</v>
      </c>
      <c r="J15" s="908">
        <f t="shared" si="0"/>
        <v>0</v>
      </c>
      <c r="K15" s="908">
        <f t="shared" si="0"/>
        <v>28915</v>
      </c>
      <c r="L15" s="908">
        <f t="shared" si="0"/>
        <v>0</v>
      </c>
      <c r="M15" s="908">
        <f t="shared" si="0"/>
        <v>32688</v>
      </c>
      <c r="N15" s="908">
        <f t="shared" si="0"/>
        <v>0</v>
      </c>
      <c r="O15" s="908">
        <f t="shared" si="0"/>
        <v>52682</v>
      </c>
      <c r="P15" s="908">
        <f t="shared" si="0"/>
        <v>0</v>
      </c>
      <c r="Q15" s="908">
        <f t="shared" si="0"/>
        <v>177899</v>
      </c>
      <c r="R15" s="908">
        <f t="shared" si="0"/>
        <v>0</v>
      </c>
      <c r="S15" s="908">
        <f t="shared" si="0"/>
        <v>603955</v>
      </c>
      <c r="T15" s="908">
        <f t="shared" si="0"/>
        <v>0</v>
      </c>
      <c r="V15" s="910"/>
    </row>
    <row r="16" spans="2:30" s="697" customFormat="1" ht="21" customHeight="1" x14ac:dyDescent="0.25">
      <c r="B16" s="1501" t="s">
        <v>23</v>
      </c>
      <c r="D16" s="907" t="s">
        <v>31</v>
      </c>
      <c r="E16" s="908">
        <f>'46perfpbsaad'!E16</f>
        <v>596</v>
      </c>
      <c r="F16" s="907"/>
      <c r="G16" s="908">
        <f>'46perfpbsaad'!H16</f>
        <v>21562</v>
      </c>
      <c r="H16" s="907"/>
      <c r="I16" s="908">
        <f>'46perfpbsaad'!K16</f>
        <v>9510</v>
      </c>
      <c r="J16" s="907"/>
      <c r="K16" s="908">
        <f>'46perfpbsaad'!N16</f>
        <v>10856</v>
      </c>
      <c r="L16" s="907"/>
      <c r="M16" s="908">
        <f>'46perfpbsaad'!Q16</f>
        <v>9413</v>
      </c>
      <c r="N16" s="907"/>
      <c r="O16" s="908">
        <f>'46perfpbsaad'!T16</f>
        <v>12426</v>
      </c>
      <c r="P16" s="907"/>
      <c r="Q16" s="908">
        <f>'46perfpbsaad'!W16</f>
        <v>28320</v>
      </c>
      <c r="R16" s="907"/>
      <c r="S16" s="908">
        <f>'46perfpbsaad'!Z16</f>
        <v>56969</v>
      </c>
      <c r="T16" s="909"/>
      <c r="V16" s="910">
        <f>E16/E$19</f>
        <v>0.32112068965517243</v>
      </c>
      <c r="W16" s="910">
        <f>G16/G$19</f>
        <v>0.30608275959968773</v>
      </c>
      <c r="X16" s="910">
        <f>I16/I$19</f>
        <v>0.28586887906934799</v>
      </c>
      <c r="Y16" s="910">
        <f>K16/K$19</f>
        <v>0.28549638395792243</v>
      </c>
      <c r="Z16" s="910">
        <f>M16/M$19</f>
        <v>0.24887631537200572</v>
      </c>
      <c r="AA16" s="910">
        <f>O16/O$19</f>
        <v>0.22744078778782442</v>
      </c>
      <c r="AB16" s="910">
        <f>Q16/Q$19</f>
        <v>0.25426239663856492</v>
      </c>
      <c r="AC16" s="910">
        <f>S16/S$19</f>
        <v>0.27331388710311938</v>
      </c>
    </row>
    <row r="17" spans="2:29" s="697" customFormat="1" ht="21" customHeight="1" x14ac:dyDescent="0.25">
      <c r="B17" s="1501"/>
      <c r="D17" s="907" t="s">
        <v>49</v>
      </c>
      <c r="E17" s="908">
        <f>'46perfpbsaad'!E17</f>
        <v>895</v>
      </c>
      <c r="F17" s="907"/>
      <c r="G17" s="908">
        <f>'46perfpbsaad'!H17</f>
        <v>29233</v>
      </c>
      <c r="H17" s="907"/>
      <c r="I17" s="908">
        <f>'46perfpbsaad'!K17</f>
        <v>12253</v>
      </c>
      <c r="J17" s="907"/>
      <c r="K17" s="908">
        <f>'46perfpbsaad'!N17</f>
        <v>14712</v>
      </c>
      <c r="L17" s="907"/>
      <c r="M17" s="908">
        <f>'46perfpbsaad'!Q17</f>
        <v>14927</v>
      </c>
      <c r="N17" s="907"/>
      <c r="O17" s="908">
        <f>'46perfpbsaad'!T17</f>
        <v>21769</v>
      </c>
      <c r="P17" s="907"/>
      <c r="Q17" s="908">
        <f>'46perfpbsaad'!W17</f>
        <v>43366</v>
      </c>
      <c r="R17" s="907"/>
      <c r="S17" s="908">
        <f>'46perfpbsaad'!Z17</f>
        <v>77773</v>
      </c>
      <c r="T17" s="909"/>
      <c r="V17" s="910">
        <f>E17/E$19</f>
        <v>0.48221982758620691</v>
      </c>
      <c r="W17" s="910">
        <f>G17/G$19</f>
        <v>0.41497622258499539</v>
      </c>
      <c r="X17" s="910">
        <f>I17/I$19</f>
        <v>0.36832296269576459</v>
      </c>
      <c r="Y17" s="910">
        <f>K17/K$19</f>
        <v>0.3869033530571992</v>
      </c>
      <c r="Z17" s="910">
        <f>M17/M$19</f>
        <v>0.39466448098990004</v>
      </c>
      <c r="AA17" s="910">
        <f>O17/O$19</f>
        <v>0.39845151370941173</v>
      </c>
      <c r="AB17" s="910">
        <f>Q17/Q$19</f>
        <v>0.38934827304477426</v>
      </c>
      <c r="AC17" s="910">
        <f>S17/S$19</f>
        <v>0.37312294303342003</v>
      </c>
    </row>
    <row r="18" spans="2:29" s="697" customFormat="1" ht="21" customHeight="1" x14ac:dyDescent="0.25">
      <c r="B18" s="1501"/>
      <c r="D18" s="907" t="s">
        <v>50</v>
      </c>
      <c r="E18" s="908">
        <f>'46perfpbsaad'!E18</f>
        <v>365</v>
      </c>
      <c r="F18" s="907"/>
      <c r="G18" s="908">
        <f>'46perfpbsaad'!H18</f>
        <v>19650</v>
      </c>
      <c r="H18" s="907"/>
      <c r="I18" s="908">
        <f>'46perfpbsaad'!K18</f>
        <v>11504</v>
      </c>
      <c r="J18" s="907"/>
      <c r="K18" s="908">
        <f>'46perfpbsaad'!N18</f>
        <v>12457</v>
      </c>
      <c r="L18" s="907"/>
      <c r="M18" s="908">
        <f>'46perfpbsaad'!Q18</f>
        <v>13482</v>
      </c>
      <c r="N18" s="907"/>
      <c r="O18" s="908">
        <f>'46perfpbsaad'!T18</f>
        <v>20439</v>
      </c>
      <c r="P18" s="907"/>
      <c r="Q18" s="908">
        <f>'46perfpbsaad'!W18</f>
        <v>39695</v>
      </c>
      <c r="R18" s="907"/>
      <c r="S18" s="908">
        <f>'46perfpbsaad'!Z18</f>
        <v>73696</v>
      </c>
      <c r="T18" s="909"/>
      <c r="V18" s="910">
        <f>E18/E$19</f>
        <v>0.19665948275862069</v>
      </c>
      <c r="W18" s="910">
        <f>G18/G$19</f>
        <v>0.27894101781531694</v>
      </c>
      <c r="X18" s="910">
        <f>I18/I$19</f>
        <v>0.34580815823488742</v>
      </c>
      <c r="Y18" s="910">
        <f>K18/K$19</f>
        <v>0.32760026298487838</v>
      </c>
      <c r="Z18" s="910">
        <f>M18/M$19</f>
        <v>0.35645920363809425</v>
      </c>
      <c r="AA18" s="910">
        <f>O18/O$19</f>
        <v>0.37410769850276382</v>
      </c>
      <c r="AB18" s="910">
        <f>Q18/Q$19</f>
        <v>0.35638933031666081</v>
      </c>
      <c r="AC18" s="910">
        <f>S18/S$19</f>
        <v>0.35356316986346059</v>
      </c>
    </row>
    <row r="19" spans="2:29" s="697" customFormat="1" ht="21" customHeight="1" x14ac:dyDescent="0.25">
      <c r="B19" s="1501"/>
      <c r="D19" s="911" t="s">
        <v>68</v>
      </c>
      <c r="E19" s="908">
        <f>'46perfpbsaad'!E19</f>
        <v>1856</v>
      </c>
      <c r="F19" s="907"/>
      <c r="G19" s="908">
        <f>SUM(G16:G18)</f>
        <v>70445</v>
      </c>
      <c r="H19" s="908">
        <f t="shared" ref="H19:T19" si="1">SUM(H16:H18)</f>
        <v>0</v>
      </c>
      <c r="I19" s="908">
        <f t="shared" si="1"/>
        <v>33267</v>
      </c>
      <c r="J19" s="908">
        <f t="shared" si="1"/>
        <v>0</v>
      </c>
      <c r="K19" s="908">
        <f t="shared" si="1"/>
        <v>38025</v>
      </c>
      <c r="L19" s="908">
        <f t="shared" si="1"/>
        <v>0</v>
      </c>
      <c r="M19" s="908">
        <f t="shared" si="1"/>
        <v>37822</v>
      </c>
      <c r="N19" s="908">
        <f t="shared" si="1"/>
        <v>0</v>
      </c>
      <c r="O19" s="908">
        <f t="shared" si="1"/>
        <v>54634</v>
      </c>
      <c r="P19" s="908">
        <f t="shared" si="1"/>
        <v>0</v>
      </c>
      <c r="Q19" s="908">
        <f t="shared" si="1"/>
        <v>111381</v>
      </c>
      <c r="R19" s="908">
        <f t="shared" si="1"/>
        <v>0</v>
      </c>
      <c r="S19" s="908">
        <f t="shared" si="1"/>
        <v>208438</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01" t="s">
        <v>0</v>
      </c>
      <c r="C21" s="1501"/>
      <c r="D21" s="1501"/>
      <c r="E21" s="727">
        <f>'46perfpbsaad'!E21</f>
        <v>3366</v>
      </c>
      <c r="F21" s="909"/>
      <c r="G21" s="727">
        <f>G15+G19</f>
        <v>101001</v>
      </c>
      <c r="H21" s="727">
        <f t="shared" ref="H21:T21" si="2">H15+H19</f>
        <v>0</v>
      </c>
      <c r="I21" s="727">
        <f t="shared" si="2"/>
        <v>53919</v>
      </c>
      <c r="J21" s="727">
        <f t="shared" si="2"/>
        <v>0</v>
      </c>
      <c r="K21" s="727">
        <f t="shared" si="2"/>
        <v>66940</v>
      </c>
      <c r="L21" s="727">
        <f t="shared" si="2"/>
        <v>0</v>
      </c>
      <c r="M21" s="727">
        <f t="shared" si="2"/>
        <v>70510</v>
      </c>
      <c r="N21" s="727">
        <f t="shared" si="2"/>
        <v>0</v>
      </c>
      <c r="O21" s="727">
        <f t="shared" si="2"/>
        <v>107316</v>
      </c>
      <c r="P21" s="727">
        <f t="shared" si="2"/>
        <v>0</v>
      </c>
      <c r="Q21" s="727">
        <f t="shared" si="2"/>
        <v>289280</v>
      </c>
      <c r="R21" s="727">
        <f t="shared" si="2"/>
        <v>0</v>
      </c>
      <c r="S21" s="727">
        <f t="shared" si="2"/>
        <v>812393</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589"/>
      <c r="D35" s="1589"/>
      <c r="E35" s="1589"/>
      <c r="F35" s="1589"/>
      <c r="G35" s="1589"/>
      <c r="H35" s="1589"/>
      <c r="I35" s="1589"/>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490"/>
      <c r="C44" s="1491"/>
      <c r="D44" s="1491"/>
      <c r="E44" s="1491"/>
      <c r="F44" s="1491"/>
      <c r="G44" s="1491"/>
      <c r="H44" s="1491"/>
      <c r="I44" s="1491"/>
      <c r="J44" s="1491"/>
      <c r="K44" s="1491"/>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horizontalDpi="300" verticalDpi="300"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392"/>
      <c r="C2" s="1392"/>
      <c r="D2" s="1392"/>
      <c r="E2" s="344"/>
      <c r="F2" s="344"/>
      <c r="G2" s="1590"/>
      <c r="H2" s="1590"/>
      <c r="I2" s="1590"/>
      <c r="J2" s="1590"/>
      <c r="K2" s="1590"/>
      <c r="L2" s="1590"/>
      <c r="M2" s="1590"/>
      <c r="N2" s="1590"/>
      <c r="O2" s="1590"/>
      <c r="P2" s="1590"/>
      <c r="S2" s="344"/>
    </row>
    <row r="3" spans="1:21" s="343" customFormat="1" ht="3" customHeight="1" x14ac:dyDescent="0.35">
      <c r="B3" s="344"/>
      <c r="C3" s="344"/>
      <c r="D3" s="344"/>
      <c r="E3" s="344"/>
      <c r="F3" s="344"/>
      <c r="K3" s="344"/>
      <c r="O3" s="344"/>
      <c r="S3" s="344"/>
    </row>
    <row r="4" spans="1:21" s="345" customFormat="1" ht="15" customHeight="1" x14ac:dyDescent="0.25">
      <c r="B4" s="1419" t="s">
        <v>439</v>
      </c>
      <c r="C4" s="1419"/>
      <c r="D4" s="1419"/>
      <c r="E4" s="1419"/>
      <c r="F4" s="1419"/>
      <c r="G4" s="1419"/>
      <c r="H4" s="1419"/>
      <c r="I4" s="1419"/>
      <c r="J4" s="1419"/>
      <c r="K4" s="1419"/>
      <c r="L4" s="1419"/>
      <c r="M4" s="1419"/>
      <c r="N4" s="1419"/>
      <c r="O4" s="1419"/>
      <c r="P4" s="1419"/>
      <c r="Q4" s="1419"/>
      <c r="R4" s="924"/>
      <c r="S4" s="924"/>
      <c r="T4" s="924"/>
    </row>
    <row r="5" spans="1:21"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750"/>
      <c r="R5" s="925"/>
      <c r="S5" s="925"/>
      <c r="T5" s="925"/>
      <c r="U5" s="875"/>
    </row>
    <row r="6" spans="1:21" s="345" customFormat="1" ht="4.5" customHeight="1" x14ac:dyDescent="0.25"/>
    <row r="7" spans="1:21" s="322" customFormat="1" ht="15" customHeight="1" x14ac:dyDescent="0.25">
      <c r="A7" s="316"/>
      <c r="B7" s="1591" t="s">
        <v>12</v>
      </c>
      <c r="C7" s="1594" t="s">
        <v>0</v>
      </c>
      <c r="D7" s="1595"/>
      <c r="E7" s="1596"/>
      <c r="F7" s="920"/>
      <c r="G7" s="1473" t="s">
        <v>31</v>
      </c>
      <c r="H7" s="1473"/>
      <c r="I7" s="1473"/>
      <c r="J7" s="921"/>
      <c r="K7" s="1473" t="s">
        <v>49</v>
      </c>
      <c r="L7" s="1473"/>
      <c r="M7" s="1473"/>
      <c r="N7" s="921"/>
      <c r="O7" s="1473" t="s">
        <v>50</v>
      </c>
      <c r="P7" s="1473"/>
      <c r="Q7" s="1473"/>
    </row>
    <row r="8" spans="1:21" s="322" customFormat="1" ht="15" customHeight="1" x14ac:dyDescent="0.25">
      <c r="A8" s="316"/>
      <c r="B8" s="1592"/>
      <c r="C8" s="1597"/>
      <c r="D8" s="1598"/>
      <c r="E8" s="1599"/>
      <c r="F8" s="920"/>
      <c r="G8" s="1467"/>
      <c r="H8" s="1467"/>
      <c r="I8" s="1467"/>
      <c r="J8" s="922"/>
      <c r="K8" s="1467"/>
      <c r="L8" s="1467"/>
      <c r="M8" s="1467"/>
      <c r="N8" s="922"/>
      <c r="O8" s="1467"/>
      <c r="P8" s="1467"/>
      <c r="Q8" s="1467"/>
    </row>
    <row r="9" spans="1:21" s="322" customFormat="1" ht="33.75" customHeight="1" x14ac:dyDescent="0.25">
      <c r="A9" s="316"/>
      <c r="B9" s="1592"/>
      <c r="C9" s="1592" t="s">
        <v>69</v>
      </c>
      <c r="D9" s="1600"/>
      <c r="E9" s="959" t="s">
        <v>286</v>
      </c>
      <c r="F9" s="920"/>
      <c r="G9" s="1602" t="s">
        <v>69</v>
      </c>
      <c r="H9" s="1385"/>
      <c r="I9" s="959" t="s">
        <v>286</v>
      </c>
      <c r="J9" s="922"/>
      <c r="K9" s="1603" t="s">
        <v>69</v>
      </c>
      <c r="L9" s="1604"/>
      <c r="M9" s="941" t="s">
        <v>286</v>
      </c>
      <c r="N9" s="922"/>
      <c r="O9" s="1602" t="s">
        <v>69</v>
      </c>
      <c r="P9" s="1385"/>
      <c r="Q9" s="941" t="s">
        <v>286</v>
      </c>
    </row>
    <row r="10" spans="1:21" s="322" customFormat="1" ht="29.25" customHeight="1" x14ac:dyDescent="0.25">
      <c r="A10" s="316"/>
      <c r="B10" s="1593"/>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432866</v>
      </c>
      <c r="D12" s="928">
        <f t="shared" ref="D12:D29" si="0">C12/C$30*100</f>
        <v>20.661733363945714</v>
      </c>
      <c r="E12" s="929">
        <f>I12+M12+Q12</f>
        <v>291702</v>
      </c>
      <c r="F12" s="930"/>
      <c r="G12" s="927">
        <v>104045</v>
      </c>
      <c r="H12" s="928">
        <v>24.036306847846678</v>
      </c>
      <c r="I12" s="929">
        <v>74480</v>
      </c>
      <c r="J12" s="930"/>
      <c r="K12" s="927">
        <v>194736</v>
      </c>
      <c r="L12" s="928">
        <v>44.987594313251677</v>
      </c>
      <c r="M12" s="929">
        <v>131471</v>
      </c>
      <c r="N12" s="930"/>
      <c r="O12" s="927">
        <v>134085</v>
      </c>
      <c r="P12" s="928">
        <v>30.976098838901645</v>
      </c>
      <c r="Q12" s="929">
        <v>85751</v>
      </c>
    </row>
    <row r="13" spans="1:21" s="331" customFormat="1" ht="18" customHeight="1" x14ac:dyDescent="0.25">
      <c r="A13" s="330"/>
      <c r="B13" s="931" t="s">
        <v>7</v>
      </c>
      <c r="C13" s="932">
        <f t="shared" ref="C13:C29" si="1">G13+K13+O13</f>
        <v>59481</v>
      </c>
      <c r="D13" s="933">
        <f t="shared" si="0"/>
        <v>2.8391709263856599</v>
      </c>
      <c r="E13" s="934">
        <f t="shared" ref="E13:E29" si="2">I13+M13+Q13</f>
        <v>44856</v>
      </c>
      <c r="F13" s="930"/>
      <c r="G13" s="932">
        <v>17165</v>
      </c>
      <c r="H13" s="933">
        <v>28.857954640977791</v>
      </c>
      <c r="I13" s="934">
        <v>13222</v>
      </c>
      <c r="J13" s="930"/>
      <c r="K13" s="932">
        <v>20842</v>
      </c>
      <c r="L13" s="933">
        <v>35.039760595820511</v>
      </c>
      <c r="M13" s="934">
        <v>15997</v>
      </c>
      <c r="N13" s="930"/>
      <c r="O13" s="932">
        <v>21474</v>
      </c>
      <c r="P13" s="933">
        <v>36.102284763201695</v>
      </c>
      <c r="Q13" s="934">
        <v>15637</v>
      </c>
    </row>
    <row r="14" spans="1:21" s="331" customFormat="1" ht="18" customHeight="1" x14ac:dyDescent="0.25">
      <c r="A14" s="330"/>
      <c r="B14" s="931" t="s">
        <v>37</v>
      </c>
      <c r="C14" s="932">
        <f t="shared" si="1"/>
        <v>44821</v>
      </c>
      <c r="D14" s="933">
        <f t="shared" si="0"/>
        <v>2.1394139320376535</v>
      </c>
      <c r="E14" s="934">
        <f t="shared" si="2"/>
        <v>32810</v>
      </c>
      <c r="F14" s="930"/>
      <c r="G14" s="932">
        <v>10893</v>
      </c>
      <c r="H14" s="933">
        <v>24.303339952254525</v>
      </c>
      <c r="I14" s="934">
        <v>7870</v>
      </c>
      <c r="J14" s="930"/>
      <c r="K14" s="932">
        <v>15374</v>
      </c>
      <c r="L14" s="933">
        <v>34.300885745521072</v>
      </c>
      <c r="M14" s="934">
        <v>10928</v>
      </c>
      <c r="N14" s="930"/>
      <c r="O14" s="932">
        <v>18554</v>
      </c>
      <c r="P14" s="933">
        <v>41.395774302224403</v>
      </c>
      <c r="Q14" s="934">
        <v>14012</v>
      </c>
    </row>
    <row r="15" spans="1:21" s="331" customFormat="1" ht="18" customHeight="1" x14ac:dyDescent="0.25">
      <c r="A15" s="330"/>
      <c r="B15" s="931" t="s">
        <v>38</v>
      </c>
      <c r="C15" s="932">
        <f t="shared" si="1"/>
        <v>52918</v>
      </c>
      <c r="D15" s="933">
        <f t="shared" si="0"/>
        <v>2.5259031805530565</v>
      </c>
      <c r="E15" s="934">
        <f t="shared" si="2"/>
        <v>31849</v>
      </c>
      <c r="F15" s="930"/>
      <c r="G15" s="932">
        <v>11418</v>
      </c>
      <c r="H15" s="933">
        <v>21.576779167769001</v>
      </c>
      <c r="I15" s="934">
        <v>8009</v>
      </c>
      <c r="J15" s="930"/>
      <c r="K15" s="932">
        <v>17356</v>
      </c>
      <c r="L15" s="933">
        <v>32.797913753354244</v>
      </c>
      <c r="M15" s="934">
        <v>10489</v>
      </c>
      <c r="N15" s="930"/>
      <c r="O15" s="932">
        <v>24144</v>
      </c>
      <c r="P15" s="933">
        <v>45.625307078876752</v>
      </c>
      <c r="Q15" s="934">
        <v>13351</v>
      </c>
    </row>
    <row r="16" spans="1:21" s="331" customFormat="1" ht="18" customHeight="1" x14ac:dyDescent="0.25">
      <c r="A16" s="330"/>
      <c r="B16" s="931" t="s">
        <v>6</v>
      </c>
      <c r="C16" s="932">
        <f t="shared" si="1"/>
        <v>58771</v>
      </c>
      <c r="D16" s="933">
        <f t="shared" si="0"/>
        <v>2.8052809218844943</v>
      </c>
      <c r="E16" s="934">
        <f t="shared" si="2"/>
        <v>44273</v>
      </c>
      <c r="F16" s="930"/>
      <c r="G16" s="932">
        <v>19452</v>
      </c>
      <c r="H16" s="933">
        <v>33.097956475132293</v>
      </c>
      <c r="I16" s="934">
        <v>14936</v>
      </c>
      <c r="J16" s="930"/>
      <c r="K16" s="932">
        <v>20963</v>
      </c>
      <c r="L16" s="933">
        <v>35.6689523744704</v>
      </c>
      <c r="M16" s="934">
        <v>15716</v>
      </c>
      <c r="N16" s="930"/>
      <c r="O16" s="932">
        <v>18356</v>
      </c>
      <c r="P16" s="933">
        <v>31.233091150397307</v>
      </c>
      <c r="Q16" s="934">
        <v>13621</v>
      </c>
    </row>
    <row r="17" spans="1:18" s="331" customFormat="1" ht="18" customHeight="1" x14ac:dyDescent="0.25">
      <c r="A17" s="330"/>
      <c r="B17" s="931" t="s">
        <v>5</v>
      </c>
      <c r="C17" s="932">
        <f t="shared" si="1"/>
        <v>28846</v>
      </c>
      <c r="D17" s="933">
        <f t="shared" si="0"/>
        <v>1.3768888307614322</v>
      </c>
      <c r="E17" s="934">
        <f t="shared" si="2"/>
        <v>18285</v>
      </c>
      <c r="F17" s="930"/>
      <c r="G17" s="932">
        <v>8795</v>
      </c>
      <c r="H17" s="933">
        <v>30.489495943978369</v>
      </c>
      <c r="I17" s="934">
        <v>5338</v>
      </c>
      <c r="J17" s="930"/>
      <c r="K17" s="932">
        <v>12826</v>
      </c>
      <c r="L17" s="933">
        <v>44.463703806420298</v>
      </c>
      <c r="M17" s="934">
        <v>7844</v>
      </c>
      <c r="N17" s="930"/>
      <c r="O17" s="932">
        <v>7225</v>
      </c>
      <c r="P17" s="933">
        <v>25.046800249601333</v>
      </c>
      <c r="Q17" s="934">
        <v>5103</v>
      </c>
    </row>
    <row r="18" spans="1:18" s="331" customFormat="1" ht="18" customHeight="1" x14ac:dyDescent="0.25">
      <c r="A18" s="330"/>
      <c r="B18" s="931" t="s">
        <v>4</v>
      </c>
      <c r="C18" s="932">
        <f t="shared" si="1"/>
        <v>173137</v>
      </c>
      <c r="D18" s="933">
        <f t="shared" si="0"/>
        <v>8.2642446610116505</v>
      </c>
      <c r="E18" s="934">
        <f t="shared" si="2"/>
        <v>125746</v>
      </c>
      <c r="F18" s="930"/>
      <c r="G18" s="932">
        <v>47631</v>
      </c>
      <c r="H18" s="933">
        <v>27.510584103917708</v>
      </c>
      <c r="I18" s="934">
        <v>35075</v>
      </c>
      <c r="J18" s="930"/>
      <c r="K18" s="932">
        <v>57202</v>
      </c>
      <c r="L18" s="933">
        <v>33.038576387485051</v>
      </c>
      <c r="M18" s="934">
        <v>41350</v>
      </c>
      <c r="N18" s="930"/>
      <c r="O18" s="932">
        <v>68304</v>
      </c>
      <c r="P18" s="933">
        <v>39.450839508597241</v>
      </c>
      <c r="Q18" s="934">
        <v>49321</v>
      </c>
    </row>
    <row r="19" spans="1:18" s="331" customFormat="1" ht="18" customHeight="1" x14ac:dyDescent="0.25">
      <c r="A19" s="330"/>
      <c r="B19" s="931" t="s">
        <v>40</v>
      </c>
      <c r="C19" s="932">
        <f t="shared" si="1"/>
        <v>104688</v>
      </c>
      <c r="D19" s="933">
        <f t="shared" si="0"/>
        <v>4.9970095650957775</v>
      </c>
      <c r="E19" s="934">
        <f t="shared" si="2"/>
        <v>76774</v>
      </c>
      <c r="F19" s="930"/>
      <c r="G19" s="932">
        <v>31908</v>
      </c>
      <c r="H19" s="933">
        <v>30.479138010087116</v>
      </c>
      <c r="I19" s="934">
        <v>23176</v>
      </c>
      <c r="J19" s="930"/>
      <c r="K19" s="932">
        <v>34609</v>
      </c>
      <c r="L19" s="933">
        <v>33.059185388965304</v>
      </c>
      <c r="M19" s="934">
        <v>25304</v>
      </c>
      <c r="N19" s="930"/>
      <c r="O19" s="932">
        <v>38171</v>
      </c>
      <c r="P19" s="933">
        <v>36.461676600947577</v>
      </c>
      <c r="Q19" s="934">
        <v>28294</v>
      </c>
    </row>
    <row r="20" spans="1:18" s="331" customFormat="1" ht="18" customHeight="1" x14ac:dyDescent="0.25">
      <c r="A20" s="330"/>
      <c r="B20" s="931" t="s">
        <v>41</v>
      </c>
      <c r="C20" s="932">
        <f t="shared" si="1"/>
        <v>279729</v>
      </c>
      <c r="D20" s="933">
        <f t="shared" si="0"/>
        <v>13.352136717051396</v>
      </c>
      <c r="E20" s="934">
        <f t="shared" si="2"/>
        <v>227099</v>
      </c>
      <c r="F20" s="930"/>
      <c r="G20" s="932">
        <v>56390</v>
      </c>
      <c r="H20" s="933">
        <v>20.158796549517568</v>
      </c>
      <c r="I20" s="934">
        <v>45728</v>
      </c>
      <c r="J20" s="930"/>
      <c r="K20" s="932">
        <v>113307</v>
      </c>
      <c r="L20" s="933">
        <v>40.505989725770299</v>
      </c>
      <c r="M20" s="934">
        <v>90389</v>
      </c>
      <c r="N20" s="930"/>
      <c r="O20" s="932">
        <v>110032</v>
      </c>
      <c r="P20" s="933">
        <v>39.335213724712133</v>
      </c>
      <c r="Q20" s="934">
        <v>90982</v>
      </c>
    </row>
    <row r="21" spans="1:18" s="331" customFormat="1" ht="18" customHeight="1" x14ac:dyDescent="0.25">
      <c r="A21" s="330"/>
      <c r="B21" s="931" t="s">
        <v>3</v>
      </c>
      <c r="C21" s="932">
        <f t="shared" si="1"/>
        <v>247512</v>
      </c>
      <c r="D21" s="933">
        <f t="shared" si="0"/>
        <v>11.814341963510488</v>
      </c>
      <c r="E21" s="934">
        <f t="shared" si="2"/>
        <v>163267</v>
      </c>
      <c r="F21" s="930"/>
      <c r="G21" s="932">
        <v>68856</v>
      </c>
      <c r="H21" s="933">
        <v>27.819257248133422</v>
      </c>
      <c r="I21" s="934">
        <v>46329</v>
      </c>
      <c r="J21" s="930"/>
      <c r="K21" s="932">
        <v>92779</v>
      </c>
      <c r="L21" s="933">
        <v>37.48464720902421</v>
      </c>
      <c r="M21" s="934">
        <v>61280</v>
      </c>
      <c r="N21" s="930"/>
      <c r="O21" s="932">
        <v>85877</v>
      </c>
      <c r="P21" s="933">
        <v>34.696095542842365</v>
      </c>
      <c r="Q21" s="934">
        <v>55658</v>
      </c>
    </row>
    <row r="22" spans="1:18" s="331" customFormat="1" ht="18" customHeight="1" x14ac:dyDescent="0.25">
      <c r="A22" s="330"/>
      <c r="B22" s="931" t="s">
        <v>2</v>
      </c>
      <c r="C22" s="932">
        <f t="shared" si="1"/>
        <v>44584</v>
      </c>
      <c r="D22" s="933">
        <f t="shared" si="0"/>
        <v>2.1281013530703627</v>
      </c>
      <c r="E22" s="934">
        <f t="shared" si="2"/>
        <v>37195</v>
      </c>
      <c r="F22" s="930"/>
      <c r="G22" s="932">
        <v>14098</v>
      </c>
      <c r="H22" s="933">
        <v>31.621209402476225</v>
      </c>
      <c r="I22" s="934">
        <v>12574</v>
      </c>
      <c r="J22" s="930"/>
      <c r="K22" s="932">
        <v>15024</v>
      </c>
      <c r="L22" s="933">
        <v>33.698187690651352</v>
      </c>
      <c r="M22" s="934">
        <v>12484</v>
      </c>
      <c r="N22" s="930"/>
      <c r="O22" s="932">
        <v>15462</v>
      </c>
      <c r="P22" s="933">
        <v>34.680602906872423</v>
      </c>
      <c r="Q22" s="934">
        <v>12137</v>
      </c>
    </row>
    <row r="23" spans="1:18" s="331" customFormat="1" ht="18" customHeight="1" x14ac:dyDescent="0.25">
      <c r="A23" s="330"/>
      <c r="B23" s="931" t="s">
        <v>35</v>
      </c>
      <c r="C23" s="932">
        <f t="shared" si="1"/>
        <v>104554</v>
      </c>
      <c r="D23" s="933">
        <f t="shared" si="0"/>
        <v>4.9906134234011912</v>
      </c>
      <c r="E23" s="934">
        <f t="shared" si="2"/>
        <v>77075</v>
      </c>
      <c r="F23" s="930"/>
      <c r="G23" s="932">
        <v>33993</v>
      </c>
      <c r="H23" s="933">
        <v>32.512385944105439</v>
      </c>
      <c r="I23" s="934">
        <v>25890</v>
      </c>
      <c r="J23" s="930"/>
      <c r="K23" s="932">
        <v>36209</v>
      </c>
      <c r="L23" s="933">
        <v>34.631864873653804</v>
      </c>
      <c r="M23" s="934">
        <v>26693</v>
      </c>
      <c r="N23" s="930"/>
      <c r="O23" s="932">
        <v>34352</v>
      </c>
      <c r="P23" s="933">
        <v>32.855749182240757</v>
      </c>
      <c r="Q23" s="934">
        <v>24492</v>
      </c>
    </row>
    <row r="24" spans="1:18" s="331" customFormat="1" ht="18" customHeight="1" x14ac:dyDescent="0.25">
      <c r="A24" s="330"/>
      <c r="B24" s="931" t="s">
        <v>42</v>
      </c>
      <c r="C24" s="932">
        <f t="shared" si="1"/>
        <v>263380</v>
      </c>
      <c r="D24" s="933">
        <f t="shared" si="0"/>
        <v>12.571759697911183</v>
      </c>
      <c r="E24" s="934">
        <f t="shared" si="2"/>
        <v>189638</v>
      </c>
      <c r="F24" s="930"/>
      <c r="G24" s="932">
        <v>86901</v>
      </c>
      <c r="H24" s="933">
        <v>32.994532614473385</v>
      </c>
      <c r="I24" s="934">
        <v>63179</v>
      </c>
      <c r="J24" s="930"/>
      <c r="K24" s="932">
        <v>101115</v>
      </c>
      <c r="L24" s="933">
        <v>38.391297744703465</v>
      </c>
      <c r="M24" s="934">
        <v>71376</v>
      </c>
      <c r="N24" s="930"/>
      <c r="O24" s="932">
        <v>75364</v>
      </c>
      <c r="P24" s="933">
        <v>28.614169640823146</v>
      </c>
      <c r="Q24" s="934">
        <v>55083</v>
      </c>
    </row>
    <row r="25" spans="1:18" s="331" customFormat="1" ht="18" customHeight="1" x14ac:dyDescent="0.25">
      <c r="A25" s="330">
        <v>47094</v>
      </c>
      <c r="B25" s="931" t="s">
        <v>43</v>
      </c>
      <c r="C25" s="932">
        <f t="shared" si="1"/>
        <v>57422</v>
      </c>
      <c r="D25" s="933">
        <f t="shared" si="0"/>
        <v>2.7408899133322802</v>
      </c>
      <c r="E25" s="934">
        <f t="shared" si="2"/>
        <v>44420</v>
      </c>
      <c r="F25" s="930"/>
      <c r="G25" s="932">
        <v>16748</v>
      </c>
      <c r="H25" s="933">
        <v>29.166521542266032</v>
      </c>
      <c r="I25" s="934">
        <v>13593</v>
      </c>
      <c r="J25" s="930"/>
      <c r="K25" s="932">
        <v>22494</v>
      </c>
      <c r="L25" s="933">
        <v>39.173139214935041</v>
      </c>
      <c r="M25" s="934">
        <v>17357</v>
      </c>
      <c r="N25" s="930"/>
      <c r="O25" s="932">
        <v>18180</v>
      </c>
      <c r="P25" s="933">
        <v>31.66033924279893</v>
      </c>
      <c r="Q25" s="934">
        <v>13470</v>
      </c>
    </row>
    <row r="26" spans="1:18" s="331" customFormat="1" ht="18" customHeight="1" x14ac:dyDescent="0.25">
      <c r="B26" s="931" t="s">
        <v>44</v>
      </c>
      <c r="C26" s="932">
        <f t="shared" si="1"/>
        <v>22638</v>
      </c>
      <c r="D26" s="933">
        <f t="shared" si="0"/>
        <v>1.0805660871794112</v>
      </c>
      <c r="E26" s="934">
        <f t="shared" si="2"/>
        <v>16137</v>
      </c>
      <c r="F26" s="930"/>
      <c r="G26" s="932">
        <v>4112</v>
      </c>
      <c r="H26" s="933">
        <v>18.164148776393674</v>
      </c>
      <c r="I26" s="934">
        <v>3236</v>
      </c>
      <c r="J26" s="930"/>
      <c r="K26" s="932">
        <v>8308</v>
      </c>
      <c r="L26" s="933">
        <v>36.699355066702005</v>
      </c>
      <c r="M26" s="934">
        <v>6257</v>
      </c>
      <c r="N26" s="930"/>
      <c r="O26" s="932">
        <v>10218</v>
      </c>
      <c r="P26" s="933">
        <v>45.136496156904322</v>
      </c>
      <c r="Q26" s="934">
        <v>6644</v>
      </c>
    </row>
    <row r="27" spans="1:18" s="331" customFormat="1" ht="18" customHeight="1" x14ac:dyDescent="0.25">
      <c r="B27" s="931" t="s">
        <v>45</v>
      </c>
      <c r="C27" s="932">
        <f t="shared" si="1"/>
        <v>100513</v>
      </c>
      <c r="D27" s="933">
        <f t="shared" si="0"/>
        <v>4.7977267921487838</v>
      </c>
      <c r="E27" s="934">
        <f t="shared" si="2"/>
        <v>70589</v>
      </c>
      <c r="F27" s="930"/>
      <c r="G27" s="932">
        <v>24281</v>
      </c>
      <c r="H27" s="933">
        <v>24.157074209306259</v>
      </c>
      <c r="I27" s="934">
        <v>17325</v>
      </c>
      <c r="J27" s="930"/>
      <c r="K27" s="932">
        <v>34642</v>
      </c>
      <c r="L27" s="933">
        <v>34.465193557052324</v>
      </c>
      <c r="M27" s="934">
        <v>23699</v>
      </c>
      <c r="N27" s="930"/>
      <c r="O27" s="932">
        <v>41590</v>
      </c>
      <c r="P27" s="933">
        <v>41.377732233641417</v>
      </c>
      <c r="Q27" s="934">
        <v>29565</v>
      </c>
    </row>
    <row r="28" spans="1:18" s="331" customFormat="1" ht="18" customHeight="1" x14ac:dyDescent="0.25">
      <c r="B28" s="931" t="s">
        <v>46</v>
      </c>
      <c r="C28" s="932">
        <f t="shared" si="1"/>
        <v>14223</v>
      </c>
      <c r="D28" s="933">
        <f t="shared" si="0"/>
        <v>0.67889793523954267</v>
      </c>
      <c r="E28" s="934">
        <f t="shared" si="2"/>
        <v>9320</v>
      </c>
      <c r="F28" s="930"/>
      <c r="G28" s="932">
        <v>3676</v>
      </c>
      <c r="H28" s="933">
        <v>25.845461576320044</v>
      </c>
      <c r="I28" s="934">
        <v>2333</v>
      </c>
      <c r="J28" s="930"/>
      <c r="K28" s="932">
        <v>6382</v>
      </c>
      <c r="L28" s="933">
        <v>44.870983618083386</v>
      </c>
      <c r="M28" s="934">
        <v>4061</v>
      </c>
      <c r="N28" s="930"/>
      <c r="O28" s="932">
        <v>4165</v>
      </c>
      <c r="P28" s="933">
        <v>29.283554805596566</v>
      </c>
      <c r="Q28" s="934">
        <v>2926</v>
      </c>
    </row>
    <row r="29" spans="1:18" s="331" customFormat="1" ht="18" customHeight="1" x14ac:dyDescent="0.25">
      <c r="B29" s="952" t="s">
        <v>1</v>
      </c>
      <c r="C29" s="946">
        <f t="shared" si="1"/>
        <v>4930</v>
      </c>
      <c r="D29" s="933">
        <f t="shared" si="0"/>
        <v>0.23532073547992302</v>
      </c>
      <c r="E29" s="948">
        <f t="shared" si="2"/>
        <v>3690</v>
      </c>
      <c r="F29" s="930"/>
      <c r="G29" s="932">
        <v>1532</v>
      </c>
      <c r="H29" s="949">
        <v>31.075050709939152</v>
      </c>
      <c r="I29" s="934">
        <v>1188</v>
      </c>
      <c r="J29" s="930"/>
      <c r="K29" s="946">
        <v>1823</v>
      </c>
      <c r="L29" s="949">
        <v>36.977687626774845</v>
      </c>
      <c r="M29" s="948">
        <v>1369</v>
      </c>
      <c r="N29" s="930"/>
      <c r="O29" s="946">
        <v>1575</v>
      </c>
      <c r="P29" s="949">
        <v>31.947261663286003</v>
      </c>
      <c r="Q29" s="934">
        <v>1133</v>
      </c>
    </row>
    <row r="30" spans="1:18" s="319" customFormat="1" ht="18" customHeight="1" x14ac:dyDescent="0.25">
      <c r="B30" s="1278" t="s">
        <v>0</v>
      </c>
      <c r="C30" s="1279">
        <f>SUM(C12:C29)</f>
        <v>2095013</v>
      </c>
      <c r="D30" s="1280">
        <f>C30/C$30*100</f>
        <v>100</v>
      </c>
      <c r="E30" s="1281">
        <f>SUM(E12:E29)</f>
        <v>1504725</v>
      </c>
      <c r="F30" s="1282"/>
      <c r="G30" s="1283">
        <f>SUM(G12:G29)</f>
        <v>561894</v>
      </c>
      <c r="H30" s="1284">
        <f t="shared" ref="H30" si="3">G30/$C30*100</f>
        <v>26.820549562222283</v>
      </c>
      <c r="I30" s="1283">
        <f>SUM(I12:I29)</f>
        <v>413481</v>
      </c>
      <c r="J30" s="1282"/>
      <c r="K30" s="1283">
        <f>SUM(K12:K29)</f>
        <v>805991</v>
      </c>
      <c r="L30" s="1285">
        <f t="shared" ref="L30" si="4">K30/$C30*100</f>
        <v>38.471885377322238</v>
      </c>
      <c r="M30" s="1281">
        <f>SUM(M12:M29)</f>
        <v>574064</v>
      </c>
      <c r="N30" s="1282"/>
      <c r="O30" s="1286">
        <f>SUM(O12:O29)</f>
        <v>727128</v>
      </c>
      <c r="P30" s="1287">
        <f t="shared" ref="P30" si="5">O30/$C30*100</f>
        <v>34.707565060455472</v>
      </c>
      <c r="Q30" s="1283">
        <f>SUM(Q12:Q29)</f>
        <v>517180</v>
      </c>
      <c r="R30" s="1119"/>
    </row>
    <row r="31" spans="1:18" s="328" customFormat="1" ht="6.75" customHeight="1" x14ac:dyDescent="0.25">
      <c r="B31" s="1605"/>
      <c r="C31" s="1605"/>
      <c r="D31" s="1605"/>
      <c r="E31" s="947"/>
      <c r="F31" s="779"/>
      <c r="G31" s="950"/>
      <c r="I31" s="951"/>
      <c r="M31" s="950"/>
    </row>
    <row r="32" spans="1:18" ht="24.75" customHeight="1" x14ac:dyDescent="0.35">
      <c r="B32" s="1601" t="s">
        <v>78</v>
      </c>
      <c r="C32" s="1601"/>
      <c r="D32" s="1601"/>
      <c r="E32" s="1601"/>
      <c r="F32" s="1601"/>
      <c r="G32" s="1601"/>
      <c r="H32" s="1601"/>
      <c r="I32" s="1601"/>
      <c r="J32" s="1601"/>
      <c r="K32" s="1601"/>
      <c r="L32" s="1601"/>
      <c r="M32" s="1601"/>
      <c r="N32" s="1601"/>
      <c r="O32" s="1601"/>
      <c r="P32" s="1601"/>
      <c r="Q32" s="1601"/>
    </row>
    <row r="33" spans="2:11" x14ac:dyDescent="0.35">
      <c r="G33" s="935"/>
      <c r="K33" s="935"/>
    </row>
    <row r="34" spans="2:11" x14ac:dyDescent="0.35">
      <c r="B34" s="935"/>
      <c r="K34" s="935"/>
    </row>
  </sheetData>
  <mergeCells count="15">
    <mergeCell ref="B32:Q32"/>
    <mergeCell ref="G9:H9"/>
    <mergeCell ref="K9:L9"/>
    <mergeCell ref="O9:P9"/>
    <mergeCell ref="B31:D31"/>
    <mergeCell ref="B2:D2"/>
    <mergeCell ref="G2:P2"/>
    <mergeCell ref="B5:P5"/>
    <mergeCell ref="B7:B10"/>
    <mergeCell ref="C7:E8"/>
    <mergeCell ref="C9:D9"/>
    <mergeCell ref="B4:Q4"/>
    <mergeCell ref="G7:I8"/>
    <mergeCell ref="K7:M8"/>
    <mergeCell ref="O7:Q8"/>
  </mergeCells>
  <printOptions horizontalCentered="1"/>
  <pageMargins left="0" right="0" top="0.43307086614173229" bottom="0.43307086614173229" header="0" footer="0"/>
  <pageSetup paperSize="9" orientation="landscape" horizontalDpi="300" verticalDpi="300"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438</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72</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287</v>
      </c>
      <c r="J8" s="1607"/>
      <c r="K8" s="957"/>
      <c r="L8" s="1617" t="s">
        <v>69</v>
      </c>
      <c r="M8" s="1618"/>
      <c r="N8" s="1606" t="s">
        <v>287</v>
      </c>
      <c r="O8" s="1607"/>
      <c r="P8" s="957"/>
      <c r="Q8" s="1617" t="s">
        <v>69</v>
      </c>
      <c r="R8" s="1618"/>
      <c r="S8" s="1606" t="s">
        <v>287</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601</v>
      </c>
      <c r="E11" s="928">
        <f>D11/D$29*100</f>
        <v>0.77906253240692724</v>
      </c>
      <c r="F11" s="930"/>
      <c r="G11" s="927">
        <v>4</v>
      </c>
      <c r="H11" s="928">
        <v>0.66555740432612309</v>
      </c>
      <c r="I11" s="927">
        <v>2</v>
      </c>
      <c r="J11" s="928">
        <v>50</v>
      </c>
      <c r="K11" s="930"/>
      <c r="L11" s="927">
        <v>22</v>
      </c>
      <c r="M11" s="928">
        <v>3.6605657237936775</v>
      </c>
      <c r="N11" s="927">
        <v>18</v>
      </c>
      <c r="O11" s="928">
        <v>81.818181818181827</v>
      </c>
      <c r="P11" s="930"/>
      <c r="Q11" s="927">
        <v>575</v>
      </c>
      <c r="R11" s="928">
        <v>95.673876871880196</v>
      </c>
      <c r="S11" s="927">
        <v>394</v>
      </c>
      <c r="T11" s="928">
        <f>S11/Q11*100</f>
        <v>68.521739130434781</v>
      </c>
    </row>
    <row r="12" spans="1:22" s="331" customFormat="1" ht="18" customHeight="1" x14ac:dyDescent="0.25">
      <c r="A12" s="330"/>
      <c r="B12" s="931" t="s">
        <v>7</v>
      </c>
      <c r="C12" s="930"/>
      <c r="D12" s="932">
        <f t="shared" ref="D12:D28" si="0">G12+L12+Q12</f>
        <v>4501</v>
      </c>
      <c r="E12" s="933">
        <f t="shared" ref="E12:E29" si="1">D12/D$29*100</f>
        <v>5.8345431919527115</v>
      </c>
      <c r="F12" s="930"/>
      <c r="G12" s="932">
        <v>2122</v>
      </c>
      <c r="H12" s="933">
        <v>47.145078871361918</v>
      </c>
      <c r="I12" s="932">
        <v>2</v>
      </c>
      <c r="J12" s="933">
        <v>9.4250706880301599E-2</v>
      </c>
      <c r="K12" s="930"/>
      <c r="L12" s="932">
        <v>1300</v>
      </c>
      <c r="M12" s="933">
        <v>28.882470562097311</v>
      </c>
      <c r="N12" s="932">
        <v>24</v>
      </c>
      <c r="O12" s="933">
        <v>1.8461538461538463</v>
      </c>
      <c r="P12" s="930"/>
      <c r="Q12" s="932">
        <v>1079</v>
      </c>
      <c r="R12" s="933">
        <v>23.972450566540768</v>
      </c>
      <c r="S12" s="932">
        <v>260</v>
      </c>
      <c r="T12" s="933">
        <f t="shared" ref="T12:T29" si="2">S12/Q12*100</f>
        <v>24.096385542168676</v>
      </c>
    </row>
    <row r="13" spans="1:22" s="331" customFormat="1" ht="18" customHeight="1" x14ac:dyDescent="0.25">
      <c r="A13" s="330"/>
      <c r="B13" s="931" t="s">
        <v>37</v>
      </c>
      <c r="C13" s="930"/>
      <c r="D13" s="932">
        <f t="shared" si="0"/>
        <v>7667</v>
      </c>
      <c r="E13" s="933">
        <f t="shared" si="1"/>
        <v>9.9385564658301355</v>
      </c>
      <c r="F13" s="930"/>
      <c r="G13" s="932">
        <v>2364</v>
      </c>
      <c r="H13" s="933">
        <v>30.833442024259817</v>
      </c>
      <c r="I13" s="932">
        <v>6</v>
      </c>
      <c r="J13" s="933">
        <v>0.25380710659898476</v>
      </c>
      <c r="K13" s="930"/>
      <c r="L13" s="932">
        <v>2743</v>
      </c>
      <c r="M13" s="933">
        <v>35.776705360636498</v>
      </c>
      <c r="N13" s="932">
        <v>10</v>
      </c>
      <c r="O13" s="933">
        <v>0.36456434560699963</v>
      </c>
      <c r="P13" s="930"/>
      <c r="Q13" s="932">
        <v>2560</v>
      </c>
      <c r="R13" s="933">
        <v>33.389852615103692</v>
      </c>
      <c r="S13" s="932">
        <v>1754</v>
      </c>
      <c r="T13" s="933">
        <f t="shared" si="2"/>
        <v>68.515625</v>
      </c>
    </row>
    <row r="14" spans="1:22" s="331" customFormat="1" ht="18" customHeight="1" x14ac:dyDescent="0.25">
      <c r="A14" s="330"/>
      <c r="B14" s="931" t="s">
        <v>38</v>
      </c>
      <c r="C14" s="930"/>
      <c r="D14" s="932">
        <f t="shared" si="0"/>
        <v>4277</v>
      </c>
      <c r="E14" s="933">
        <f t="shared" si="1"/>
        <v>5.5441771233018775</v>
      </c>
      <c r="F14" s="930"/>
      <c r="G14" s="932">
        <v>369</v>
      </c>
      <c r="H14" s="933">
        <v>8.6275426700958615</v>
      </c>
      <c r="I14" s="932">
        <v>23</v>
      </c>
      <c r="J14" s="933">
        <v>6.2330623306233059</v>
      </c>
      <c r="K14" s="930"/>
      <c r="L14" s="932">
        <v>936</v>
      </c>
      <c r="M14" s="933">
        <v>21.88449848024316</v>
      </c>
      <c r="N14" s="932">
        <v>38</v>
      </c>
      <c r="O14" s="933">
        <v>4.0598290598290596</v>
      </c>
      <c r="P14" s="930"/>
      <c r="Q14" s="932">
        <v>2972</v>
      </c>
      <c r="R14" s="933">
        <v>69.487958849660984</v>
      </c>
      <c r="S14" s="932">
        <v>280</v>
      </c>
      <c r="T14" s="933">
        <f t="shared" si="2"/>
        <v>9.4212651413189761</v>
      </c>
    </row>
    <row r="15" spans="1:22" s="331" customFormat="1" ht="18" customHeight="1" x14ac:dyDescent="0.25">
      <c r="A15" s="330"/>
      <c r="B15" s="931" t="s">
        <v>6</v>
      </c>
      <c r="C15" s="930"/>
      <c r="D15" s="932">
        <f t="shared" si="0"/>
        <v>4505</v>
      </c>
      <c r="E15" s="933">
        <f t="shared" si="1"/>
        <v>5.8397283003214771</v>
      </c>
      <c r="F15" s="930"/>
      <c r="G15" s="932">
        <v>1398</v>
      </c>
      <c r="H15" s="933">
        <v>31.032186459489459</v>
      </c>
      <c r="I15" s="932">
        <v>84</v>
      </c>
      <c r="J15" s="933">
        <v>6.0085836909871242</v>
      </c>
      <c r="K15" s="930"/>
      <c r="L15" s="932">
        <v>1575</v>
      </c>
      <c r="M15" s="933">
        <v>34.961154273029962</v>
      </c>
      <c r="N15" s="932">
        <v>112</v>
      </c>
      <c r="O15" s="933">
        <v>7.1111111111111107</v>
      </c>
      <c r="P15" s="930"/>
      <c r="Q15" s="932">
        <v>1532</v>
      </c>
      <c r="R15" s="933">
        <v>34.006659267480579</v>
      </c>
      <c r="S15" s="932">
        <v>152</v>
      </c>
      <c r="T15" s="933">
        <f t="shared" si="2"/>
        <v>9.9216710182767613</v>
      </c>
    </row>
    <row r="16" spans="1:22" s="331" customFormat="1" ht="18" customHeight="1" x14ac:dyDescent="0.25">
      <c r="A16" s="330"/>
      <c r="B16" s="931" t="s">
        <v>5</v>
      </c>
      <c r="C16" s="930"/>
      <c r="D16" s="932">
        <f t="shared" si="0"/>
        <v>6748</v>
      </c>
      <c r="E16" s="933">
        <f t="shared" si="1"/>
        <v>8.747277818106399</v>
      </c>
      <c r="F16" s="930"/>
      <c r="G16" s="932">
        <v>2581</v>
      </c>
      <c r="H16" s="933">
        <v>38.248369887374032</v>
      </c>
      <c r="I16" s="932">
        <v>0</v>
      </c>
      <c r="J16" s="933">
        <v>0</v>
      </c>
      <c r="K16" s="930"/>
      <c r="L16" s="932">
        <v>3382</v>
      </c>
      <c r="M16" s="933">
        <v>50.118553645524599</v>
      </c>
      <c r="N16" s="932">
        <v>0</v>
      </c>
      <c r="O16" s="933">
        <v>0</v>
      </c>
      <c r="P16" s="930"/>
      <c r="Q16" s="932">
        <v>785</v>
      </c>
      <c r="R16" s="933">
        <v>11.633076467101363</v>
      </c>
      <c r="S16" s="932">
        <v>107</v>
      </c>
      <c r="T16" s="933">
        <f t="shared" si="2"/>
        <v>13.630573248407643</v>
      </c>
    </row>
    <row r="17" spans="1:20" s="331" customFormat="1" ht="18" customHeight="1" x14ac:dyDescent="0.25">
      <c r="A17" s="330"/>
      <c r="B17" s="931" t="s">
        <v>4</v>
      </c>
      <c r="C17" s="930"/>
      <c r="D17" s="932">
        <f t="shared" si="0"/>
        <v>14293</v>
      </c>
      <c r="E17" s="933">
        <f t="shared" si="1"/>
        <v>18.527688478689207</v>
      </c>
      <c r="F17" s="930"/>
      <c r="G17" s="932">
        <v>5904</v>
      </c>
      <c r="H17" s="933">
        <v>41.30693346393339</v>
      </c>
      <c r="I17" s="932">
        <v>18</v>
      </c>
      <c r="J17" s="933">
        <v>0.3048780487804878</v>
      </c>
      <c r="K17" s="930"/>
      <c r="L17" s="932">
        <v>4733</v>
      </c>
      <c r="M17" s="933">
        <v>33.114111802980482</v>
      </c>
      <c r="N17" s="932">
        <v>38</v>
      </c>
      <c r="O17" s="933">
        <v>0.80287344179167541</v>
      </c>
      <c r="P17" s="930"/>
      <c r="Q17" s="932">
        <v>3656</v>
      </c>
      <c r="R17" s="933">
        <v>25.578954733086125</v>
      </c>
      <c r="S17" s="932">
        <v>49</v>
      </c>
      <c r="T17" s="933">
        <f t="shared" si="2"/>
        <v>1.3402625820568927</v>
      </c>
    </row>
    <row r="18" spans="1:20" s="331" customFormat="1" ht="18" customHeight="1" x14ac:dyDescent="0.25">
      <c r="A18" s="330"/>
      <c r="B18" s="931" t="s">
        <v>40</v>
      </c>
      <c r="C18" s="930"/>
      <c r="D18" s="932">
        <f t="shared" si="0"/>
        <v>10230</v>
      </c>
      <c r="E18" s="933">
        <f t="shared" si="1"/>
        <v>13.260914653116252</v>
      </c>
      <c r="F18" s="930"/>
      <c r="G18" s="932">
        <v>3177</v>
      </c>
      <c r="H18" s="933">
        <v>31.055718475073313</v>
      </c>
      <c r="I18" s="932">
        <v>281</v>
      </c>
      <c r="J18" s="933">
        <v>8.8448221592697518</v>
      </c>
      <c r="K18" s="930"/>
      <c r="L18" s="932">
        <v>2736</v>
      </c>
      <c r="M18" s="933">
        <v>26.744868035190617</v>
      </c>
      <c r="N18" s="932">
        <v>474</v>
      </c>
      <c r="O18" s="933">
        <v>17.324561403508774</v>
      </c>
      <c r="P18" s="930"/>
      <c r="Q18" s="932">
        <v>4317</v>
      </c>
      <c r="R18" s="933">
        <v>42.199413489736074</v>
      </c>
      <c r="S18" s="932">
        <v>1435</v>
      </c>
      <c r="T18" s="933">
        <f t="shared" si="2"/>
        <v>33.240676395645124</v>
      </c>
    </row>
    <row r="19" spans="1:20" s="331" customFormat="1" ht="18" customHeight="1" x14ac:dyDescent="0.25">
      <c r="A19" s="330"/>
      <c r="B19" s="931" t="s">
        <v>41</v>
      </c>
      <c r="C19" s="930"/>
      <c r="D19" s="932">
        <f t="shared" si="0"/>
        <v>17</v>
      </c>
      <c r="E19" s="933">
        <f t="shared" si="1"/>
        <v>2.2036710567250855E-2</v>
      </c>
      <c r="F19" s="930"/>
      <c r="G19" s="932">
        <v>10</v>
      </c>
      <c r="H19" s="933">
        <v>58.82352941176471</v>
      </c>
      <c r="I19" s="932">
        <v>9</v>
      </c>
      <c r="J19" s="933">
        <v>90</v>
      </c>
      <c r="K19" s="930"/>
      <c r="L19" s="932">
        <v>5</v>
      </c>
      <c r="M19" s="933">
        <v>29.411764705882355</v>
      </c>
      <c r="N19" s="932">
        <v>5</v>
      </c>
      <c r="O19" s="933">
        <v>100</v>
      </c>
      <c r="P19" s="930"/>
      <c r="Q19" s="932">
        <v>2</v>
      </c>
      <c r="R19" s="933">
        <v>11.76470588235294</v>
      </c>
      <c r="S19" s="932">
        <v>2</v>
      </c>
      <c r="T19" s="933">
        <f t="shared" si="2"/>
        <v>100</v>
      </c>
    </row>
    <row r="20" spans="1:20" s="331" customFormat="1" ht="18" customHeight="1" x14ac:dyDescent="0.25">
      <c r="A20" s="330"/>
      <c r="B20" s="931" t="s">
        <v>3</v>
      </c>
      <c r="C20" s="930"/>
      <c r="D20" s="932">
        <f t="shared" si="0"/>
        <v>1630</v>
      </c>
      <c r="E20" s="933">
        <f t="shared" si="1"/>
        <v>2.1129316602716997</v>
      </c>
      <c r="F20" s="930"/>
      <c r="G20" s="932">
        <v>19</v>
      </c>
      <c r="H20" s="933">
        <v>1.165644171779141</v>
      </c>
      <c r="I20" s="932">
        <v>1</v>
      </c>
      <c r="J20" s="933">
        <v>5.2631578947368416</v>
      </c>
      <c r="K20" s="930"/>
      <c r="L20" s="932">
        <v>316</v>
      </c>
      <c r="M20" s="933">
        <v>19.386503067484661</v>
      </c>
      <c r="N20" s="932">
        <v>67</v>
      </c>
      <c r="O20" s="933">
        <v>21.202531645569618</v>
      </c>
      <c r="P20" s="930"/>
      <c r="Q20" s="932">
        <v>1295</v>
      </c>
      <c r="R20" s="933">
        <v>79.447852760736197</v>
      </c>
      <c r="S20" s="932">
        <v>377</v>
      </c>
      <c r="T20" s="933">
        <f t="shared" si="2"/>
        <v>29.11196911196911</v>
      </c>
    </row>
    <row r="21" spans="1:20" s="331" customFormat="1" ht="18" customHeight="1" x14ac:dyDescent="0.25">
      <c r="A21" s="330"/>
      <c r="B21" s="931" t="s">
        <v>2</v>
      </c>
      <c r="C21" s="930"/>
      <c r="D21" s="932">
        <f t="shared" si="0"/>
        <v>1716</v>
      </c>
      <c r="E21" s="933">
        <f t="shared" si="1"/>
        <v>2.2244114902001453</v>
      </c>
      <c r="F21" s="930"/>
      <c r="G21" s="932">
        <v>385</v>
      </c>
      <c r="H21" s="933">
        <v>22.435897435897438</v>
      </c>
      <c r="I21" s="932">
        <v>48</v>
      </c>
      <c r="J21" s="933">
        <v>12.467532467532468</v>
      </c>
      <c r="K21" s="930"/>
      <c r="L21" s="932">
        <v>389</v>
      </c>
      <c r="M21" s="933">
        <v>22.668997668997669</v>
      </c>
      <c r="N21" s="932">
        <v>76</v>
      </c>
      <c r="O21" s="933">
        <v>19.537275064267352</v>
      </c>
      <c r="P21" s="930"/>
      <c r="Q21" s="932">
        <v>942</v>
      </c>
      <c r="R21" s="933">
        <v>54.895104895104893</v>
      </c>
      <c r="S21" s="932">
        <v>788</v>
      </c>
      <c r="T21" s="933">
        <f t="shared" si="2"/>
        <v>83.651804670912952</v>
      </c>
    </row>
    <row r="22" spans="1:20" s="331" customFormat="1" ht="18" customHeight="1" x14ac:dyDescent="0.25">
      <c r="A22" s="330"/>
      <c r="B22" s="931" t="s">
        <v>35</v>
      </c>
      <c r="C22" s="930"/>
      <c r="D22" s="932">
        <f t="shared" si="0"/>
        <v>6242</v>
      </c>
      <c r="E22" s="933">
        <f t="shared" si="1"/>
        <v>8.091361609457639</v>
      </c>
      <c r="F22" s="930"/>
      <c r="G22" s="932">
        <v>1558</v>
      </c>
      <c r="H22" s="933">
        <v>24.959948734380006</v>
      </c>
      <c r="I22" s="932">
        <v>9</v>
      </c>
      <c r="J22" s="933">
        <v>0.5776636713735559</v>
      </c>
      <c r="K22" s="930"/>
      <c r="L22" s="932">
        <v>2295</v>
      </c>
      <c r="M22" s="933">
        <v>36.767061839154117</v>
      </c>
      <c r="N22" s="932">
        <v>72</v>
      </c>
      <c r="O22" s="933">
        <v>3.1372549019607843</v>
      </c>
      <c r="P22" s="930"/>
      <c r="Q22" s="932">
        <v>2389</v>
      </c>
      <c r="R22" s="933">
        <v>38.272989426465877</v>
      </c>
      <c r="S22" s="932">
        <v>186</v>
      </c>
      <c r="T22" s="933">
        <f t="shared" si="2"/>
        <v>7.7856843867727079</v>
      </c>
    </row>
    <row r="23" spans="1:20" s="331" customFormat="1" ht="18" customHeight="1" x14ac:dyDescent="0.25">
      <c r="A23" s="330"/>
      <c r="B23" s="931" t="s">
        <v>42</v>
      </c>
      <c r="C23" s="930"/>
      <c r="D23" s="932">
        <f t="shared" si="0"/>
        <v>5901</v>
      </c>
      <c r="E23" s="933">
        <f t="shared" si="1"/>
        <v>7.6493311210204293</v>
      </c>
      <c r="F23" s="930"/>
      <c r="G23" s="932">
        <v>2317</v>
      </c>
      <c r="H23" s="933">
        <v>39.264531435349944</v>
      </c>
      <c r="I23" s="932">
        <v>13</v>
      </c>
      <c r="J23" s="933">
        <v>0.56107034958998703</v>
      </c>
      <c r="K23" s="930"/>
      <c r="L23" s="932">
        <v>2608</v>
      </c>
      <c r="M23" s="933">
        <v>44.195899000169462</v>
      </c>
      <c r="N23" s="932">
        <v>49</v>
      </c>
      <c r="O23" s="933">
        <v>1.8788343558282208</v>
      </c>
      <c r="P23" s="930"/>
      <c r="Q23" s="932">
        <v>976</v>
      </c>
      <c r="R23" s="933">
        <v>16.539569564480598</v>
      </c>
      <c r="S23" s="932">
        <v>96</v>
      </c>
      <c r="T23" s="933">
        <f t="shared" si="2"/>
        <v>9.8360655737704921</v>
      </c>
    </row>
    <row r="24" spans="1:20" s="331" customFormat="1" ht="18" customHeight="1" x14ac:dyDescent="0.25">
      <c r="A24" s="330">
        <v>47094</v>
      </c>
      <c r="B24" s="931" t="s">
        <v>43</v>
      </c>
      <c r="C24" s="930"/>
      <c r="D24" s="932">
        <f t="shared" si="0"/>
        <v>3579</v>
      </c>
      <c r="E24" s="933">
        <f t="shared" si="1"/>
        <v>4.6393757129524014</v>
      </c>
      <c r="F24" s="930"/>
      <c r="G24" s="932">
        <v>1277</v>
      </c>
      <c r="H24" s="933">
        <v>35.68035764179939</v>
      </c>
      <c r="I24" s="932">
        <v>42</v>
      </c>
      <c r="J24" s="933">
        <v>3.2889584964761158</v>
      </c>
      <c r="K24" s="930"/>
      <c r="L24" s="932">
        <v>1819</v>
      </c>
      <c r="M24" s="933">
        <v>50.824252584520814</v>
      </c>
      <c r="N24" s="932">
        <v>174</v>
      </c>
      <c r="O24" s="933">
        <v>9.5656954370533267</v>
      </c>
      <c r="P24" s="930"/>
      <c r="Q24" s="932">
        <v>483</v>
      </c>
      <c r="R24" s="933">
        <v>13.495389773679801</v>
      </c>
      <c r="S24" s="932">
        <v>78</v>
      </c>
      <c r="T24" s="933">
        <f t="shared" si="2"/>
        <v>16.149068322981368</v>
      </c>
    </row>
    <row r="25" spans="1:20" s="331" customFormat="1" ht="18" customHeight="1" x14ac:dyDescent="0.25">
      <c r="B25" s="931" t="s">
        <v>44</v>
      </c>
      <c r="C25" s="930"/>
      <c r="D25" s="932">
        <f t="shared" si="0"/>
        <v>2262</v>
      </c>
      <c r="E25" s="933">
        <f t="shared" si="1"/>
        <v>2.9321787825365551</v>
      </c>
      <c r="F25" s="930"/>
      <c r="G25" s="932">
        <v>325</v>
      </c>
      <c r="H25" s="933">
        <v>14.367816091954023</v>
      </c>
      <c r="I25" s="932">
        <v>7</v>
      </c>
      <c r="J25" s="933">
        <v>2.1538461538461537</v>
      </c>
      <c r="K25" s="930"/>
      <c r="L25" s="932">
        <v>609</v>
      </c>
      <c r="M25" s="933">
        <v>26.923076923076923</v>
      </c>
      <c r="N25" s="932">
        <v>18</v>
      </c>
      <c r="O25" s="933">
        <v>2.9556650246305418</v>
      </c>
      <c r="P25" s="930"/>
      <c r="Q25" s="932">
        <v>1328</v>
      </c>
      <c r="R25" s="933">
        <v>58.709106984969054</v>
      </c>
      <c r="S25" s="932">
        <v>330</v>
      </c>
      <c r="T25" s="933">
        <f t="shared" si="2"/>
        <v>24.849397590361448</v>
      </c>
    </row>
    <row r="26" spans="1:20" s="331" customFormat="1" ht="18" customHeight="1" x14ac:dyDescent="0.25">
      <c r="B26" s="931" t="s">
        <v>45</v>
      </c>
      <c r="C26" s="930"/>
      <c r="D26" s="932">
        <f t="shared" si="0"/>
        <v>1134</v>
      </c>
      <c r="E26" s="933">
        <f t="shared" si="1"/>
        <v>1.4699782225448512</v>
      </c>
      <c r="F26" s="930"/>
      <c r="G26" s="932">
        <v>258</v>
      </c>
      <c r="H26" s="933">
        <v>22.75132275132275</v>
      </c>
      <c r="I26" s="932">
        <v>15</v>
      </c>
      <c r="J26" s="933">
        <v>5.8139534883720927</v>
      </c>
      <c r="K26" s="930"/>
      <c r="L26" s="932">
        <v>483</v>
      </c>
      <c r="M26" s="933">
        <v>42.592592592592595</v>
      </c>
      <c r="N26" s="932">
        <v>44</v>
      </c>
      <c r="O26" s="933">
        <v>9.1097308488612825</v>
      </c>
      <c r="P26" s="930"/>
      <c r="Q26" s="932">
        <v>393</v>
      </c>
      <c r="R26" s="933">
        <v>34.656084656084658</v>
      </c>
      <c r="S26" s="932">
        <v>16</v>
      </c>
      <c r="T26" s="933">
        <f t="shared" si="2"/>
        <v>4.0712468193384224</v>
      </c>
    </row>
    <row r="27" spans="1:20" s="331" customFormat="1" ht="18" customHeight="1" x14ac:dyDescent="0.25">
      <c r="B27" s="931" t="s">
        <v>46</v>
      </c>
      <c r="C27" s="930"/>
      <c r="D27" s="932">
        <f t="shared" si="0"/>
        <v>1149</v>
      </c>
      <c r="E27" s="933">
        <f t="shared" si="1"/>
        <v>1.4894223789277194</v>
      </c>
      <c r="F27" s="930"/>
      <c r="G27" s="932">
        <v>395</v>
      </c>
      <c r="H27" s="933">
        <v>34.37771975630983</v>
      </c>
      <c r="I27" s="932">
        <v>14</v>
      </c>
      <c r="J27" s="933">
        <v>3.5443037974683547</v>
      </c>
      <c r="K27" s="930"/>
      <c r="L27" s="932">
        <v>583</v>
      </c>
      <c r="M27" s="933">
        <v>50.739773716275025</v>
      </c>
      <c r="N27" s="932">
        <v>26</v>
      </c>
      <c r="O27" s="933">
        <v>4.4596912521440828</v>
      </c>
      <c r="P27" s="930"/>
      <c r="Q27" s="932">
        <v>171</v>
      </c>
      <c r="R27" s="933">
        <v>14.882506527415144</v>
      </c>
      <c r="S27" s="932">
        <v>13</v>
      </c>
      <c r="T27" s="933">
        <f t="shared" si="2"/>
        <v>7.6023391812865491</v>
      </c>
    </row>
    <row r="28" spans="1:20" s="331" customFormat="1" ht="18" customHeight="1" x14ac:dyDescent="0.25">
      <c r="B28" s="953" t="s">
        <v>1</v>
      </c>
      <c r="C28" s="930"/>
      <c r="D28" s="954">
        <f t="shared" si="0"/>
        <v>692</v>
      </c>
      <c r="E28" s="955">
        <f t="shared" si="1"/>
        <v>0.89702374779632899</v>
      </c>
      <c r="F28" s="930"/>
      <c r="G28" s="954">
        <v>182</v>
      </c>
      <c r="H28" s="955">
        <v>26.300578034682083</v>
      </c>
      <c r="I28" s="954">
        <v>17</v>
      </c>
      <c r="J28" s="955">
        <v>9.3406593406593412</v>
      </c>
      <c r="K28" s="930"/>
      <c r="L28" s="954">
        <v>244</v>
      </c>
      <c r="M28" s="955">
        <v>35.260115606936417</v>
      </c>
      <c r="N28" s="954">
        <v>27</v>
      </c>
      <c r="O28" s="955">
        <v>11.065573770491802</v>
      </c>
      <c r="P28" s="930"/>
      <c r="Q28" s="954">
        <v>266</v>
      </c>
      <c r="R28" s="955">
        <v>38.439306358381501</v>
      </c>
      <c r="S28" s="954">
        <v>44</v>
      </c>
      <c r="T28" s="955">
        <f t="shared" si="2"/>
        <v>16.541353383458645</v>
      </c>
    </row>
    <row r="29" spans="1:20" s="319" customFormat="1" ht="18" customHeight="1" x14ac:dyDescent="0.25">
      <c r="B29" s="1288" t="s">
        <v>0</v>
      </c>
      <c r="C29" s="1281"/>
      <c r="D29" s="1289">
        <f>SUM(D11:D28)</f>
        <v>77144</v>
      </c>
      <c r="E29" s="1290">
        <f t="shared" si="1"/>
        <v>100</v>
      </c>
      <c r="F29" s="1281"/>
      <c r="G29" s="1289">
        <f>SUM(G11:G28)</f>
        <v>24645</v>
      </c>
      <c r="H29" s="1290">
        <f t="shared" ref="H29" si="3">G29/$D29*100</f>
        <v>31.946748937052782</v>
      </c>
      <c r="I29" s="1289">
        <f>SUM(I11:I28)</f>
        <v>591</v>
      </c>
      <c r="J29" s="1290">
        <f t="shared" ref="J29" si="4">I29/G29*100</f>
        <v>2.398052343274498</v>
      </c>
      <c r="K29" s="1281"/>
      <c r="L29" s="1289">
        <f>SUM(L11:L28)</f>
        <v>26778</v>
      </c>
      <c r="M29" s="1290">
        <f t="shared" ref="M29" si="5">L29/$D29*100</f>
        <v>34.711707974696672</v>
      </c>
      <c r="N29" s="1289">
        <f>SUM(N11:N28)</f>
        <v>1272</v>
      </c>
      <c r="O29" s="1290">
        <f t="shared" ref="O29" si="6">N29/L29*100</f>
        <v>4.7501680483979385</v>
      </c>
      <c r="P29" s="1281"/>
      <c r="Q29" s="1289">
        <f>SUM(Q11:Q28)</f>
        <v>25721</v>
      </c>
      <c r="R29" s="1290">
        <f t="shared" ref="R29" si="7">Q29/$D29*100</f>
        <v>33.341543088250546</v>
      </c>
      <c r="S29" s="1289">
        <f>SUM(S11:S28)</f>
        <v>6361</v>
      </c>
      <c r="T29" s="1290">
        <f t="shared" si="2"/>
        <v>24.730764744761093</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437</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73</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129</v>
      </c>
      <c r="J8" s="1607"/>
      <c r="K8" s="957"/>
      <c r="L8" s="1617" t="s">
        <v>69</v>
      </c>
      <c r="M8" s="1618"/>
      <c r="N8" s="1606" t="s">
        <v>129</v>
      </c>
      <c r="O8" s="1607"/>
      <c r="P8" s="957"/>
      <c r="Q8" s="1617" t="s">
        <v>69</v>
      </c>
      <c r="R8" s="1618"/>
      <c r="S8" s="1606" t="s">
        <v>129</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138622</v>
      </c>
      <c r="E11" s="928">
        <f>D11/D$29*100</f>
        <v>27.154641315909583</v>
      </c>
      <c r="F11" s="930"/>
      <c r="G11" s="927">
        <v>26034</v>
      </c>
      <c r="H11" s="928">
        <v>18.780568740892502</v>
      </c>
      <c r="I11" s="927">
        <v>163</v>
      </c>
      <c r="J11" s="928">
        <v>0.62610432511331338</v>
      </c>
      <c r="K11" s="930"/>
      <c r="L11" s="927">
        <v>59278</v>
      </c>
      <c r="M11" s="928">
        <v>42.762332097358282</v>
      </c>
      <c r="N11" s="927">
        <v>483</v>
      </c>
      <c r="O11" s="928">
        <v>0.81480481797631499</v>
      </c>
      <c r="P11" s="930"/>
      <c r="Q11" s="927">
        <v>53310</v>
      </c>
      <c r="R11" s="928">
        <v>38.45709916174922</v>
      </c>
      <c r="S11" s="927">
        <v>4982</v>
      </c>
      <c r="T11" s="928">
        <f>S11/Q11*100</f>
        <v>9.3453385856312128</v>
      </c>
    </row>
    <row r="12" spans="1:22" s="331" customFormat="1" ht="18" customHeight="1" x14ac:dyDescent="0.25">
      <c r="A12" s="330"/>
      <c r="B12" s="931" t="s">
        <v>7</v>
      </c>
      <c r="C12" s="930"/>
      <c r="D12" s="932">
        <f t="shared" ref="D12:D28" si="0">G12+L12+Q12</f>
        <v>10548</v>
      </c>
      <c r="E12" s="933">
        <f t="shared" ref="E12:E29" si="1">D12/D$29*100</f>
        <v>2.0662460258848836</v>
      </c>
      <c r="F12" s="930"/>
      <c r="G12" s="932">
        <v>1818</v>
      </c>
      <c r="H12" s="933">
        <v>17.235494880546078</v>
      </c>
      <c r="I12" s="932">
        <v>7</v>
      </c>
      <c r="J12" s="933">
        <v>0.38503850385038502</v>
      </c>
      <c r="K12" s="930"/>
      <c r="L12" s="932">
        <v>3571</v>
      </c>
      <c r="M12" s="933">
        <v>33.854759196056122</v>
      </c>
      <c r="N12" s="932">
        <v>32</v>
      </c>
      <c r="O12" s="933">
        <v>0.89610753290394851</v>
      </c>
      <c r="P12" s="930"/>
      <c r="Q12" s="932">
        <v>5159</v>
      </c>
      <c r="R12" s="933">
        <v>48.9097459233978</v>
      </c>
      <c r="S12" s="932">
        <v>114</v>
      </c>
      <c r="T12" s="933">
        <f t="shared" ref="T12:T29" si="2">S12/Q12*100</f>
        <v>2.2097305679395234</v>
      </c>
    </row>
    <row r="13" spans="1:22" s="331" customFormat="1" ht="18" customHeight="1" x14ac:dyDescent="0.25">
      <c r="A13" s="330"/>
      <c r="B13" s="931" t="s">
        <v>37</v>
      </c>
      <c r="C13" s="930"/>
      <c r="D13" s="932">
        <f t="shared" si="0"/>
        <v>6158</v>
      </c>
      <c r="E13" s="933">
        <f t="shared" si="1"/>
        <v>1.2062896309631315</v>
      </c>
      <c r="F13" s="930"/>
      <c r="G13" s="932">
        <v>661</v>
      </c>
      <c r="H13" s="933">
        <v>10.734004546930821</v>
      </c>
      <c r="I13" s="932">
        <v>19</v>
      </c>
      <c r="J13" s="933">
        <v>2.8744326777609683</v>
      </c>
      <c r="K13" s="930"/>
      <c r="L13" s="932">
        <v>1766</v>
      </c>
      <c r="M13" s="933">
        <v>28.678142253978567</v>
      </c>
      <c r="N13" s="932">
        <v>92</v>
      </c>
      <c r="O13" s="933">
        <v>5.2095130237825593</v>
      </c>
      <c r="P13" s="930"/>
      <c r="Q13" s="932">
        <v>3731</v>
      </c>
      <c r="R13" s="933">
        <v>60.587853199090617</v>
      </c>
      <c r="S13" s="932">
        <v>147</v>
      </c>
      <c r="T13" s="933">
        <f t="shared" si="2"/>
        <v>3.9399624765478425</v>
      </c>
    </row>
    <row r="14" spans="1:22" s="331" customFormat="1" ht="18" customHeight="1" x14ac:dyDescent="0.25">
      <c r="A14" s="330"/>
      <c r="B14" s="931" t="s">
        <v>38</v>
      </c>
      <c r="C14" s="930"/>
      <c r="D14" s="932">
        <f t="shared" si="0"/>
        <v>16553</v>
      </c>
      <c r="E14" s="933">
        <f t="shared" si="1"/>
        <v>3.242564511421357</v>
      </c>
      <c r="F14" s="930"/>
      <c r="G14" s="932">
        <v>2643</v>
      </c>
      <c r="H14" s="933">
        <v>15.966894218570651</v>
      </c>
      <c r="I14" s="932">
        <v>184</v>
      </c>
      <c r="J14" s="933">
        <v>6.9617858494135447</v>
      </c>
      <c r="K14" s="930"/>
      <c r="L14" s="932">
        <v>5297</v>
      </c>
      <c r="M14" s="933">
        <v>32.000241648039626</v>
      </c>
      <c r="N14" s="932">
        <v>342</v>
      </c>
      <c r="O14" s="933">
        <v>6.4564848027185189</v>
      </c>
      <c r="P14" s="930"/>
      <c r="Q14" s="932">
        <v>8613</v>
      </c>
      <c r="R14" s="933">
        <v>52.032864133389722</v>
      </c>
      <c r="S14" s="932">
        <v>630</v>
      </c>
      <c r="T14" s="933">
        <f t="shared" si="2"/>
        <v>7.3145245559038656</v>
      </c>
    </row>
    <row r="15" spans="1:22" s="331" customFormat="1" ht="18" customHeight="1" x14ac:dyDescent="0.25">
      <c r="A15" s="330"/>
      <c r="B15" s="931" t="s">
        <v>6</v>
      </c>
      <c r="C15" s="930"/>
      <c r="D15" s="932">
        <f t="shared" si="0"/>
        <v>3948</v>
      </c>
      <c r="E15" s="933">
        <f t="shared" si="1"/>
        <v>0.77337308591140685</v>
      </c>
      <c r="F15" s="930"/>
      <c r="G15" s="932">
        <v>869</v>
      </c>
      <c r="H15" s="933">
        <v>22.011144883485308</v>
      </c>
      <c r="I15" s="932">
        <v>53</v>
      </c>
      <c r="J15" s="933">
        <v>6.0989643268124283</v>
      </c>
      <c r="K15" s="930"/>
      <c r="L15" s="932">
        <v>1459</v>
      </c>
      <c r="M15" s="933">
        <v>36.955420466058762</v>
      </c>
      <c r="N15" s="932">
        <v>104</v>
      </c>
      <c r="O15" s="933">
        <v>7.1281699794379723</v>
      </c>
      <c r="P15" s="930"/>
      <c r="Q15" s="932">
        <v>1620</v>
      </c>
      <c r="R15" s="933">
        <v>41.033434650455924</v>
      </c>
      <c r="S15" s="932">
        <v>151</v>
      </c>
      <c r="T15" s="933">
        <f t="shared" si="2"/>
        <v>9.3209876543209873</v>
      </c>
    </row>
    <row r="16" spans="1:22" s="331" customFormat="1" ht="18" customHeight="1" x14ac:dyDescent="0.25">
      <c r="A16" s="330"/>
      <c r="B16" s="931" t="s">
        <v>5</v>
      </c>
      <c r="C16" s="930"/>
      <c r="D16" s="932">
        <f t="shared" si="0"/>
        <v>3917</v>
      </c>
      <c r="E16" s="933">
        <f t="shared" si="1"/>
        <v>0.76730050089031931</v>
      </c>
      <c r="F16" s="930"/>
      <c r="G16" s="932">
        <v>602</v>
      </c>
      <c r="H16" s="933">
        <v>15.368904774061781</v>
      </c>
      <c r="I16" s="932">
        <v>61</v>
      </c>
      <c r="J16" s="933">
        <v>10.132890365448505</v>
      </c>
      <c r="K16" s="930"/>
      <c r="L16" s="932">
        <v>1525</v>
      </c>
      <c r="M16" s="933">
        <v>38.932856778146544</v>
      </c>
      <c r="N16" s="932">
        <v>207</v>
      </c>
      <c r="O16" s="933">
        <v>13.573770491803277</v>
      </c>
      <c r="P16" s="930"/>
      <c r="Q16" s="932">
        <v>1790</v>
      </c>
      <c r="R16" s="933">
        <v>45.698238447791681</v>
      </c>
      <c r="S16" s="932">
        <v>365</v>
      </c>
      <c r="T16" s="933">
        <f t="shared" si="2"/>
        <v>20.391061452513966</v>
      </c>
    </row>
    <row r="17" spans="1:20" s="331" customFormat="1" ht="18" customHeight="1" x14ac:dyDescent="0.25">
      <c r="A17" s="330"/>
      <c r="B17" s="931" t="s">
        <v>4</v>
      </c>
      <c r="C17" s="930"/>
      <c r="D17" s="932">
        <f t="shared" si="0"/>
        <v>28035</v>
      </c>
      <c r="E17" s="933">
        <f t="shared" si="1"/>
        <v>5.4917716472964262</v>
      </c>
      <c r="F17" s="930"/>
      <c r="G17" s="932">
        <v>3905</v>
      </c>
      <c r="H17" s="933">
        <v>13.929017299803817</v>
      </c>
      <c r="I17" s="932">
        <v>69</v>
      </c>
      <c r="J17" s="933">
        <v>1.7669654289372598</v>
      </c>
      <c r="K17" s="930"/>
      <c r="L17" s="932">
        <v>8583</v>
      </c>
      <c r="M17" s="933">
        <v>30.615302300695557</v>
      </c>
      <c r="N17" s="932">
        <v>299</v>
      </c>
      <c r="O17" s="933">
        <v>3.4836304322497966</v>
      </c>
      <c r="P17" s="930"/>
      <c r="Q17" s="932">
        <v>15547</v>
      </c>
      <c r="R17" s="933">
        <v>55.455680399500629</v>
      </c>
      <c r="S17" s="932">
        <v>1363</v>
      </c>
      <c r="T17" s="933">
        <f t="shared" si="2"/>
        <v>8.7669646877211047</v>
      </c>
    </row>
    <row r="18" spans="1:20" s="331" customFormat="1" ht="18" customHeight="1" x14ac:dyDescent="0.25">
      <c r="A18" s="330"/>
      <c r="B18" s="931" t="s">
        <v>40</v>
      </c>
      <c r="C18" s="930"/>
      <c r="D18" s="932">
        <f t="shared" si="0"/>
        <v>31237</v>
      </c>
      <c r="E18" s="933">
        <f t="shared" si="1"/>
        <v>6.1190109130229517</v>
      </c>
      <c r="F18" s="930"/>
      <c r="G18" s="932">
        <v>5334</v>
      </c>
      <c r="H18" s="933">
        <v>17.075903575887569</v>
      </c>
      <c r="I18" s="932">
        <v>998</v>
      </c>
      <c r="J18" s="933">
        <v>18.710161229846271</v>
      </c>
      <c r="K18" s="930"/>
      <c r="L18" s="932">
        <v>9407</v>
      </c>
      <c r="M18" s="933">
        <v>30.114927809968943</v>
      </c>
      <c r="N18" s="932">
        <v>3111</v>
      </c>
      <c r="O18" s="933">
        <v>33.071117253109392</v>
      </c>
      <c r="P18" s="930"/>
      <c r="Q18" s="932">
        <v>16496</v>
      </c>
      <c r="R18" s="933">
        <v>52.809168614143488</v>
      </c>
      <c r="S18" s="932">
        <v>8545</v>
      </c>
      <c r="T18" s="933">
        <f t="shared" si="2"/>
        <v>51.800436469447142</v>
      </c>
    </row>
    <row r="19" spans="1:20" s="331" customFormat="1" ht="18" customHeight="1" x14ac:dyDescent="0.25">
      <c r="A19" s="330"/>
      <c r="B19" s="931" t="s">
        <v>41</v>
      </c>
      <c r="C19" s="930"/>
      <c r="D19" s="932">
        <f t="shared" si="0"/>
        <v>35483</v>
      </c>
      <c r="E19" s="933">
        <f t="shared" si="1"/>
        <v>6.9507591710725558</v>
      </c>
      <c r="F19" s="930"/>
      <c r="G19" s="932">
        <v>4063</v>
      </c>
      <c r="H19" s="933">
        <v>11.45055378632021</v>
      </c>
      <c r="I19" s="932">
        <v>17</v>
      </c>
      <c r="J19" s="933">
        <v>0.41841004184100417</v>
      </c>
      <c r="K19" s="930"/>
      <c r="L19" s="932">
        <v>12439</v>
      </c>
      <c r="M19" s="933">
        <v>35.056224107318997</v>
      </c>
      <c r="N19" s="932">
        <v>43</v>
      </c>
      <c r="O19" s="933">
        <v>0.34568695232735752</v>
      </c>
      <c r="P19" s="930"/>
      <c r="Q19" s="932">
        <v>18981</v>
      </c>
      <c r="R19" s="933">
        <v>53.493222106360797</v>
      </c>
      <c r="S19" s="932">
        <v>27</v>
      </c>
      <c r="T19" s="933">
        <f t="shared" si="2"/>
        <v>0.14224751066856331</v>
      </c>
    </row>
    <row r="20" spans="1:20" s="331" customFormat="1" ht="18" customHeight="1" x14ac:dyDescent="0.25">
      <c r="A20" s="330"/>
      <c r="B20" s="931" t="s">
        <v>3</v>
      </c>
      <c r="C20" s="930"/>
      <c r="D20" s="932">
        <f t="shared" si="0"/>
        <v>82784</v>
      </c>
      <c r="E20" s="933">
        <f t="shared" si="1"/>
        <v>16.216544464055193</v>
      </c>
      <c r="F20" s="930"/>
      <c r="G20" s="932">
        <v>20105</v>
      </c>
      <c r="H20" s="933">
        <v>24.286093931194433</v>
      </c>
      <c r="I20" s="932">
        <v>1270</v>
      </c>
      <c r="J20" s="933">
        <v>6.3168366078090026</v>
      </c>
      <c r="K20" s="930"/>
      <c r="L20" s="932">
        <v>30196</v>
      </c>
      <c r="M20" s="933">
        <v>36.475647468109777</v>
      </c>
      <c r="N20" s="932">
        <v>3107</v>
      </c>
      <c r="O20" s="933">
        <v>10.289442310239767</v>
      </c>
      <c r="P20" s="930"/>
      <c r="Q20" s="932">
        <v>32483</v>
      </c>
      <c r="R20" s="933">
        <v>39.238258600695787</v>
      </c>
      <c r="S20" s="932">
        <v>5143</v>
      </c>
      <c r="T20" s="933">
        <f t="shared" si="2"/>
        <v>15.83289720777022</v>
      </c>
    </row>
    <row r="21" spans="1:20" s="331" customFormat="1" ht="18" customHeight="1" x14ac:dyDescent="0.25">
      <c r="A21" s="330"/>
      <c r="B21" s="931" t="s">
        <v>2</v>
      </c>
      <c r="C21" s="930"/>
      <c r="D21" s="932">
        <f t="shared" si="0"/>
        <v>6924</v>
      </c>
      <c r="E21" s="933">
        <f t="shared" si="1"/>
        <v>1.3563412479358108</v>
      </c>
      <c r="F21" s="930"/>
      <c r="G21" s="932">
        <v>1030</v>
      </c>
      <c r="H21" s="933">
        <v>14.875794338532641</v>
      </c>
      <c r="I21" s="932">
        <v>98</v>
      </c>
      <c r="J21" s="933">
        <v>9.5145631067961158</v>
      </c>
      <c r="K21" s="930"/>
      <c r="L21" s="932">
        <v>2224</v>
      </c>
      <c r="M21" s="933">
        <v>32.12016175621028</v>
      </c>
      <c r="N21" s="932">
        <v>250</v>
      </c>
      <c r="O21" s="933">
        <v>11.241007194244604</v>
      </c>
      <c r="P21" s="930"/>
      <c r="Q21" s="932">
        <v>3670</v>
      </c>
      <c r="R21" s="933">
        <v>53.004043905257078</v>
      </c>
      <c r="S21" s="932">
        <v>632</v>
      </c>
      <c r="T21" s="933">
        <f t="shared" si="2"/>
        <v>17.220708446866485</v>
      </c>
    </row>
    <row r="22" spans="1:20" s="331" customFormat="1" ht="18" customHeight="1" x14ac:dyDescent="0.25">
      <c r="A22" s="330"/>
      <c r="B22" s="931" t="s">
        <v>35</v>
      </c>
      <c r="C22" s="930"/>
      <c r="D22" s="932">
        <f t="shared" si="0"/>
        <v>20502</v>
      </c>
      <c r="E22" s="933">
        <f t="shared" si="1"/>
        <v>4.0161334871721541</v>
      </c>
      <c r="F22" s="930"/>
      <c r="G22" s="932">
        <v>5992</v>
      </c>
      <c r="H22" s="933">
        <v>29.226416934933177</v>
      </c>
      <c r="I22" s="932">
        <v>10</v>
      </c>
      <c r="J22" s="933">
        <v>0.16688918558077437</v>
      </c>
      <c r="K22" s="930"/>
      <c r="L22" s="932">
        <v>6910</v>
      </c>
      <c r="M22" s="933">
        <v>33.704028875231685</v>
      </c>
      <c r="N22" s="932">
        <v>42</v>
      </c>
      <c r="O22" s="933">
        <v>0.6078147612156295</v>
      </c>
      <c r="P22" s="930"/>
      <c r="Q22" s="932">
        <v>7600</v>
      </c>
      <c r="R22" s="933">
        <v>37.069554189835138</v>
      </c>
      <c r="S22" s="932">
        <v>115</v>
      </c>
      <c r="T22" s="933">
        <f t="shared" si="2"/>
        <v>1.513157894736842</v>
      </c>
    </row>
    <row r="23" spans="1:20" s="331" customFormat="1" ht="18" customHeight="1" x14ac:dyDescent="0.25">
      <c r="A23" s="330"/>
      <c r="B23" s="931" t="s">
        <v>42</v>
      </c>
      <c r="C23" s="930"/>
      <c r="D23" s="932">
        <f t="shared" si="0"/>
        <v>79083</v>
      </c>
      <c r="E23" s="933">
        <f t="shared" si="1"/>
        <v>15.491556168473098</v>
      </c>
      <c r="F23" s="930"/>
      <c r="G23" s="932">
        <v>17314</v>
      </c>
      <c r="H23" s="933">
        <v>21.893453713187412</v>
      </c>
      <c r="I23" s="932">
        <v>2080</v>
      </c>
      <c r="J23" s="933">
        <v>12.013399561048862</v>
      </c>
      <c r="K23" s="930"/>
      <c r="L23" s="932">
        <v>29665</v>
      </c>
      <c r="M23" s="933">
        <v>37.511222386606477</v>
      </c>
      <c r="N23" s="932">
        <v>6067</v>
      </c>
      <c r="O23" s="933">
        <v>20.45171077026799</v>
      </c>
      <c r="P23" s="930"/>
      <c r="Q23" s="932">
        <v>32104</v>
      </c>
      <c r="R23" s="933">
        <v>40.595323900206118</v>
      </c>
      <c r="S23" s="932">
        <v>13144</v>
      </c>
      <c r="T23" s="933">
        <f t="shared" si="2"/>
        <v>40.941938699227507</v>
      </c>
    </row>
    <row r="24" spans="1:20" s="331" customFormat="1" ht="18" customHeight="1" x14ac:dyDescent="0.25">
      <c r="A24" s="330">
        <v>47094</v>
      </c>
      <c r="B24" s="931" t="s">
        <v>43</v>
      </c>
      <c r="C24" s="930"/>
      <c r="D24" s="932">
        <f t="shared" si="0"/>
        <v>12623</v>
      </c>
      <c r="E24" s="933">
        <f t="shared" si="1"/>
        <v>2.4727174426189689</v>
      </c>
      <c r="F24" s="930"/>
      <c r="G24" s="932">
        <v>2212</v>
      </c>
      <c r="H24" s="933">
        <v>17.523568089994455</v>
      </c>
      <c r="I24" s="932">
        <v>293</v>
      </c>
      <c r="J24" s="933">
        <v>13.245931283905968</v>
      </c>
      <c r="K24" s="930"/>
      <c r="L24" s="932">
        <v>4395</v>
      </c>
      <c r="M24" s="933">
        <v>34.817396815337084</v>
      </c>
      <c r="N24" s="932">
        <v>882</v>
      </c>
      <c r="O24" s="933">
        <v>20.068259385665531</v>
      </c>
      <c r="P24" s="930"/>
      <c r="Q24" s="932">
        <v>6016</v>
      </c>
      <c r="R24" s="933">
        <v>47.659035094668461</v>
      </c>
      <c r="S24" s="932">
        <v>1703</v>
      </c>
      <c r="T24" s="933">
        <f t="shared" si="2"/>
        <v>28.307845744680847</v>
      </c>
    </row>
    <row r="25" spans="1:20" s="331" customFormat="1" ht="18" customHeight="1" x14ac:dyDescent="0.25">
      <c r="B25" s="931" t="s">
        <v>44</v>
      </c>
      <c r="C25" s="930"/>
      <c r="D25" s="932">
        <f t="shared" si="0"/>
        <v>3419</v>
      </c>
      <c r="E25" s="933">
        <f t="shared" si="1"/>
        <v>0.66974736087413878</v>
      </c>
      <c r="F25" s="930"/>
      <c r="G25" s="932">
        <v>350</v>
      </c>
      <c r="H25" s="933">
        <v>10.236911377595789</v>
      </c>
      <c r="I25" s="932">
        <v>3</v>
      </c>
      <c r="J25" s="933">
        <v>0.85714285714285721</v>
      </c>
      <c r="K25" s="930"/>
      <c r="L25" s="932">
        <v>1117</v>
      </c>
      <c r="M25" s="933">
        <v>32.670371453641415</v>
      </c>
      <c r="N25" s="932">
        <v>5</v>
      </c>
      <c r="O25" s="933">
        <v>0.44762757385854968</v>
      </c>
      <c r="P25" s="930"/>
      <c r="Q25" s="932">
        <v>1952</v>
      </c>
      <c r="R25" s="933">
        <v>57.092717168762796</v>
      </c>
      <c r="S25" s="932">
        <v>10</v>
      </c>
      <c r="T25" s="933">
        <f t="shared" si="2"/>
        <v>0.51229508196721307</v>
      </c>
    </row>
    <row r="26" spans="1:20" s="331" customFormat="1" ht="18" customHeight="1" x14ac:dyDescent="0.25">
      <c r="B26" s="931" t="s">
        <v>45</v>
      </c>
      <c r="C26" s="930"/>
      <c r="D26" s="932">
        <f t="shared" si="0"/>
        <v>26126</v>
      </c>
      <c r="E26" s="933">
        <f t="shared" si="1"/>
        <v>5.117817943901068</v>
      </c>
      <c r="F26" s="930"/>
      <c r="G26" s="932">
        <v>4483</v>
      </c>
      <c r="H26" s="933">
        <v>17.159151802801805</v>
      </c>
      <c r="I26" s="932">
        <v>588</v>
      </c>
      <c r="J26" s="933">
        <v>13.116216819094356</v>
      </c>
      <c r="K26" s="930"/>
      <c r="L26" s="932">
        <v>8408</v>
      </c>
      <c r="M26" s="933">
        <v>32.182500191380235</v>
      </c>
      <c r="N26" s="932">
        <v>1653</v>
      </c>
      <c r="O26" s="933">
        <v>19.659847764034254</v>
      </c>
      <c r="P26" s="930"/>
      <c r="Q26" s="932">
        <v>13235</v>
      </c>
      <c r="R26" s="933">
        <v>50.658348005817956</v>
      </c>
      <c r="S26" s="932">
        <v>4218</v>
      </c>
      <c r="T26" s="933">
        <f t="shared" si="2"/>
        <v>31.870041556479034</v>
      </c>
    </row>
    <row r="27" spans="1:20" s="331" customFormat="1" ht="18" customHeight="1" x14ac:dyDescent="0.25">
      <c r="B27" s="931" t="s">
        <v>46</v>
      </c>
      <c r="C27" s="930"/>
      <c r="D27" s="932">
        <f t="shared" si="0"/>
        <v>3738</v>
      </c>
      <c r="E27" s="933">
        <f t="shared" si="1"/>
        <v>0.73223621963952346</v>
      </c>
      <c r="F27" s="930"/>
      <c r="G27" s="932">
        <v>488</v>
      </c>
      <c r="H27" s="933">
        <v>13.055109684323169</v>
      </c>
      <c r="I27" s="932">
        <v>144</v>
      </c>
      <c r="J27" s="933">
        <v>29.508196721311474</v>
      </c>
      <c r="K27" s="930"/>
      <c r="L27" s="932">
        <v>1273</v>
      </c>
      <c r="M27" s="933">
        <v>34.055644729802033</v>
      </c>
      <c r="N27" s="932">
        <v>452</v>
      </c>
      <c r="O27" s="933">
        <v>35.506677140612723</v>
      </c>
      <c r="P27" s="930"/>
      <c r="Q27" s="932">
        <v>1977</v>
      </c>
      <c r="R27" s="933">
        <v>52.889245585874804</v>
      </c>
      <c r="S27" s="932">
        <v>993</v>
      </c>
      <c r="T27" s="933">
        <f t="shared" si="2"/>
        <v>50.22761760242792</v>
      </c>
    </row>
    <row r="28" spans="1:20" s="331" customFormat="1" ht="18" customHeight="1" x14ac:dyDescent="0.25">
      <c r="B28" s="953" t="s">
        <v>1</v>
      </c>
      <c r="C28" s="930"/>
      <c r="D28" s="954">
        <f t="shared" si="0"/>
        <v>791</v>
      </c>
      <c r="E28" s="955">
        <f t="shared" si="1"/>
        <v>0.15494886295742727</v>
      </c>
      <c r="F28" s="930"/>
      <c r="G28" s="954">
        <v>192</v>
      </c>
      <c r="H28" s="955">
        <v>24.273072060682679</v>
      </c>
      <c r="I28" s="954">
        <v>9</v>
      </c>
      <c r="J28" s="955">
        <v>4.6875</v>
      </c>
      <c r="K28" s="930"/>
      <c r="L28" s="954">
        <v>276</v>
      </c>
      <c r="M28" s="955">
        <v>34.892541087231358</v>
      </c>
      <c r="N28" s="954">
        <v>28</v>
      </c>
      <c r="O28" s="955">
        <v>10.144927536231885</v>
      </c>
      <c r="P28" s="930"/>
      <c r="Q28" s="954">
        <v>323</v>
      </c>
      <c r="R28" s="955">
        <v>40.83438685208597</v>
      </c>
      <c r="S28" s="954">
        <v>64</v>
      </c>
      <c r="T28" s="955">
        <f t="shared" si="2"/>
        <v>19.814241486068113</v>
      </c>
    </row>
    <row r="29" spans="1:20" s="319" customFormat="1" ht="18" customHeight="1" x14ac:dyDescent="0.25">
      <c r="B29" s="1288" t="s">
        <v>0</v>
      </c>
      <c r="C29" s="1281"/>
      <c r="D29" s="1289">
        <f>SUM(D11:D28)</f>
        <v>510491</v>
      </c>
      <c r="E29" s="1290">
        <f t="shared" si="1"/>
        <v>100</v>
      </c>
      <c r="F29" s="1281"/>
      <c r="G29" s="1289">
        <f>SUM(G11:G28)</f>
        <v>98095</v>
      </c>
      <c r="H29" s="1290">
        <f t="shared" ref="H29" si="3">G29/$D29*100</f>
        <v>19.215813794954268</v>
      </c>
      <c r="I29" s="1289">
        <f>SUM(I11:I28)</f>
        <v>6066</v>
      </c>
      <c r="J29" s="1290">
        <f t="shared" ref="J29" si="4">I29/G29*100</f>
        <v>6.1838014169937301</v>
      </c>
      <c r="K29" s="1281"/>
      <c r="L29" s="1289">
        <f>SUM(L11:L28)</f>
        <v>187789</v>
      </c>
      <c r="M29" s="1290">
        <f t="shared" ref="M29" si="5">L29/$D29*100</f>
        <v>36.785957049193811</v>
      </c>
      <c r="N29" s="1289">
        <f>SUM(N11:N28)</f>
        <v>17199</v>
      </c>
      <c r="O29" s="1290">
        <f t="shared" ref="O29" si="6">N29/L29*100</f>
        <v>9.1586834159615318</v>
      </c>
      <c r="P29" s="1281"/>
      <c r="Q29" s="1289">
        <f>SUM(Q11:Q28)</f>
        <v>224607</v>
      </c>
      <c r="R29" s="1290">
        <f t="shared" ref="R29" si="7">Q29/$D29*100</f>
        <v>43.998229155851917</v>
      </c>
      <c r="S29" s="1289">
        <f>SUM(S11:S28)</f>
        <v>42346</v>
      </c>
      <c r="T29" s="1290">
        <f t="shared" si="2"/>
        <v>18.853375006121802</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436</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74</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129</v>
      </c>
      <c r="J8" s="1607"/>
      <c r="K8" s="957"/>
      <c r="L8" s="1617" t="s">
        <v>69</v>
      </c>
      <c r="M8" s="1618"/>
      <c r="N8" s="1606" t="s">
        <v>129</v>
      </c>
      <c r="O8" s="1607"/>
      <c r="P8" s="957"/>
      <c r="Q8" s="1617" t="s">
        <v>69</v>
      </c>
      <c r="R8" s="1618"/>
      <c r="S8" s="1606" t="s">
        <v>129</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159122</v>
      </c>
      <c r="E11" s="928">
        <f>D11/D$29*100</f>
        <v>45.269030420792994</v>
      </c>
      <c r="F11" s="930"/>
      <c r="G11" s="927">
        <v>30140</v>
      </c>
      <c r="H11" s="928">
        <v>18.941441158356483</v>
      </c>
      <c r="I11" s="927">
        <v>7812</v>
      </c>
      <c r="J11" s="928">
        <v>25.919044459190445</v>
      </c>
      <c r="K11" s="930"/>
      <c r="L11" s="927">
        <v>69293</v>
      </c>
      <c r="M11" s="928">
        <v>43.547089654478953</v>
      </c>
      <c r="N11" s="927">
        <v>17505</v>
      </c>
      <c r="O11" s="928">
        <v>25.26229200640757</v>
      </c>
      <c r="P11" s="930"/>
      <c r="Q11" s="927">
        <v>59689</v>
      </c>
      <c r="R11" s="928">
        <v>37.511469187164565</v>
      </c>
      <c r="S11" s="927">
        <v>15775</v>
      </c>
      <c r="T11" s="928">
        <f>IFERROR(S11/Q11*100,"-")</f>
        <v>26.428655196099783</v>
      </c>
    </row>
    <row r="12" spans="1:22" s="331" customFormat="1" ht="18" customHeight="1" x14ac:dyDescent="0.25">
      <c r="A12" s="330"/>
      <c r="B12" s="931" t="s">
        <v>7</v>
      </c>
      <c r="C12" s="930"/>
      <c r="D12" s="932">
        <f t="shared" ref="D12:D28" si="0">G12+L12+Q12</f>
        <v>5589</v>
      </c>
      <c r="E12" s="933">
        <f t="shared" ref="E12:E29" si="1">D12/D$29*100</f>
        <v>1.590029103592288</v>
      </c>
      <c r="F12" s="930"/>
      <c r="G12" s="932">
        <v>703</v>
      </c>
      <c r="H12" s="933">
        <v>12.578278761853642</v>
      </c>
      <c r="I12" s="932">
        <v>331</v>
      </c>
      <c r="J12" s="933">
        <v>47.083926031294453</v>
      </c>
      <c r="K12" s="930"/>
      <c r="L12" s="932">
        <v>1669</v>
      </c>
      <c r="M12" s="933">
        <v>29.862229379137588</v>
      </c>
      <c r="N12" s="932">
        <v>684</v>
      </c>
      <c r="O12" s="933">
        <v>40.982624325943675</v>
      </c>
      <c r="P12" s="930"/>
      <c r="Q12" s="932">
        <v>3217</v>
      </c>
      <c r="R12" s="933">
        <v>57.559491859008773</v>
      </c>
      <c r="S12" s="932">
        <v>1373</v>
      </c>
      <c r="T12" s="933">
        <f t="shared" ref="T12:T28" si="2">IFERROR(S12/Q12*100,"-")</f>
        <v>42.679515076157912</v>
      </c>
    </row>
    <row r="13" spans="1:22" s="331" customFormat="1" ht="18" customHeight="1" x14ac:dyDescent="0.25">
      <c r="A13" s="330"/>
      <c r="B13" s="931" t="s">
        <v>37</v>
      </c>
      <c r="C13" s="930"/>
      <c r="D13" s="932">
        <f t="shared" si="0"/>
        <v>7666</v>
      </c>
      <c r="E13" s="933">
        <f t="shared" si="1"/>
        <v>2.1809202197420792</v>
      </c>
      <c r="F13" s="930"/>
      <c r="G13" s="932">
        <v>948</v>
      </c>
      <c r="H13" s="933">
        <v>12.366292721106182</v>
      </c>
      <c r="I13" s="932">
        <v>686</v>
      </c>
      <c r="J13" s="933">
        <v>72.362869198312239</v>
      </c>
      <c r="K13" s="930"/>
      <c r="L13" s="932">
        <v>1961</v>
      </c>
      <c r="M13" s="933">
        <v>25.580485259587793</v>
      </c>
      <c r="N13" s="932">
        <v>1098</v>
      </c>
      <c r="O13" s="933">
        <v>55.991840897501277</v>
      </c>
      <c r="P13" s="930"/>
      <c r="Q13" s="932">
        <v>4757</v>
      </c>
      <c r="R13" s="933">
        <v>62.053222019306034</v>
      </c>
      <c r="S13" s="932">
        <v>2400</v>
      </c>
      <c r="T13" s="933">
        <f t="shared" si="2"/>
        <v>50.451965524490227</v>
      </c>
    </row>
    <row r="14" spans="1:22" s="331" customFormat="1" ht="18" customHeight="1" x14ac:dyDescent="0.25">
      <c r="A14" s="330"/>
      <c r="B14" s="931" t="s">
        <v>38</v>
      </c>
      <c r="C14" s="930"/>
      <c r="D14" s="932">
        <f t="shared" si="0"/>
        <v>2304</v>
      </c>
      <c r="E14" s="933">
        <f t="shared" si="1"/>
        <v>0.65547093481421204</v>
      </c>
      <c r="F14" s="930"/>
      <c r="G14" s="932">
        <v>592</v>
      </c>
      <c r="H14" s="933">
        <v>25.694444444444443</v>
      </c>
      <c r="I14" s="932">
        <v>45</v>
      </c>
      <c r="J14" s="933">
        <v>7.6013513513513518</v>
      </c>
      <c r="K14" s="930"/>
      <c r="L14" s="932">
        <v>887</v>
      </c>
      <c r="M14" s="933">
        <v>38.498263888888893</v>
      </c>
      <c r="N14" s="932">
        <v>53</v>
      </c>
      <c r="O14" s="933">
        <v>5.9751972942502816</v>
      </c>
      <c r="P14" s="930"/>
      <c r="Q14" s="932">
        <v>825</v>
      </c>
      <c r="R14" s="933">
        <v>35.807291666666671</v>
      </c>
      <c r="S14" s="932">
        <v>71</v>
      </c>
      <c r="T14" s="933">
        <f t="shared" si="2"/>
        <v>8.6060606060606055</v>
      </c>
    </row>
    <row r="15" spans="1:22" s="331" customFormat="1" ht="18" customHeight="1" x14ac:dyDescent="0.25">
      <c r="A15" s="330"/>
      <c r="B15" s="931" t="s">
        <v>6</v>
      </c>
      <c r="C15" s="930"/>
      <c r="D15" s="932">
        <f t="shared" si="0"/>
        <v>2759</v>
      </c>
      <c r="E15" s="933">
        <f t="shared" si="1"/>
        <v>0.78491506473628947</v>
      </c>
      <c r="F15" s="930"/>
      <c r="G15" s="932">
        <v>816</v>
      </c>
      <c r="H15" s="933">
        <v>29.57593330916999</v>
      </c>
      <c r="I15" s="932">
        <v>55</v>
      </c>
      <c r="J15" s="933">
        <v>6.7401960784313726</v>
      </c>
      <c r="K15" s="930"/>
      <c r="L15" s="932">
        <v>860</v>
      </c>
      <c r="M15" s="933">
        <v>31.170714026821312</v>
      </c>
      <c r="N15" s="932">
        <v>54</v>
      </c>
      <c r="O15" s="933">
        <v>6.279069767441861</v>
      </c>
      <c r="P15" s="930"/>
      <c r="Q15" s="932">
        <v>1083</v>
      </c>
      <c r="R15" s="933">
        <v>39.253352664008702</v>
      </c>
      <c r="S15" s="932">
        <v>75</v>
      </c>
      <c r="T15" s="933">
        <f t="shared" si="2"/>
        <v>6.9252077562326875</v>
      </c>
    </row>
    <row r="16" spans="1:22" s="331" customFormat="1" ht="18" customHeight="1" x14ac:dyDescent="0.25">
      <c r="A16" s="330"/>
      <c r="B16" s="931" t="s">
        <v>5</v>
      </c>
      <c r="C16" s="930"/>
      <c r="D16" s="932">
        <f t="shared" si="0"/>
        <v>1447</v>
      </c>
      <c r="E16" s="933">
        <f t="shared" si="1"/>
        <v>0.41166078241152992</v>
      </c>
      <c r="F16" s="930"/>
      <c r="G16" s="932">
        <v>425</v>
      </c>
      <c r="H16" s="933">
        <v>29.371112646855561</v>
      </c>
      <c r="I16" s="932">
        <v>136</v>
      </c>
      <c r="J16" s="933">
        <v>32</v>
      </c>
      <c r="K16" s="930"/>
      <c r="L16" s="932">
        <v>576</v>
      </c>
      <c r="M16" s="933">
        <v>39.80649619903248</v>
      </c>
      <c r="N16" s="932">
        <v>200</v>
      </c>
      <c r="O16" s="933">
        <v>34.722222222222221</v>
      </c>
      <c r="P16" s="930"/>
      <c r="Q16" s="932">
        <v>446</v>
      </c>
      <c r="R16" s="933">
        <v>30.822391154111955</v>
      </c>
      <c r="S16" s="932">
        <v>178</v>
      </c>
      <c r="T16" s="933">
        <f t="shared" si="2"/>
        <v>39.91031390134529</v>
      </c>
    </row>
    <row r="17" spans="1:20" s="331" customFormat="1" ht="18" customHeight="1" x14ac:dyDescent="0.25">
      <c r="A17" s="330"/>
      <c r="B17" s="931" t="s">
        <v>4</v>
      </c>
      <c r="C17" s="930"/>
      <c r="D17" s="932">
        <f t="shared" si="0"/>
        <v>20640</v>
      </c>
      <c r="E17" s="933">
        <f t="shared" si="1"/>
        <v>5.8719271243773168</v>
      </c>
      <c r="F17" s="930"/>
      <c r="G17" s="932">
        <v>3331</v>
      </c>
      <c r="H17" s="933">
        <v>16.138565891472865</v>
      </c>
      <c r="I17" s="932">
        <v>1844</v>
      </c>
      <c r="J17" s="933">
        <v>55.358751125788054</v>
      </c>
      <c r="K17" s="930"/>
      <c r="L17" s="932">
        <v>6709</v>
      </c>
      <c r="M17" s="933">
        <v>32.504844961240309</v>
      </c>
      <c r="N17" s="932">
        <v>2825</v>
      </c>
      <c r="O17" s="933">
        <v>42.107616634371745</v>
      </c>
      <c r="P17" s="930"/>
      <c r="Q17" s="932">
        <v>10600</v>
      </c>
      <c r="R17" s="933">
        <v>51.356589147286826</v>
      </c>
      <c r="S17" s="932">
        <v>4475</v>
      </c>
      <c r="T17" s="933">
        <f t="shared" si="2"/>
        <v>42.216981132075468</v>
      </c>
    </row>
    <row r="18" spans="1:20" s="331" customFormat="1" ht="18" customHeight="1" x14ac:dyDescent="0.25">
      <c r="A18" s="330"/>
      <c r="B18" s="931" t="s">
        <v>40</v>
      </c>
      <c r="C18" s="930"/>
      <c r="D18" s="932">
        <f t="shared" si="0"/>
        <v>15629</v>
      </c>
      <c r="E18" s="933">
        <f t="shared" si="1"/>
        <v>4.446334739675053</v>
      </c>
      <c r="F18" s="930"/>
      <c r="G18" s="932">
        <v>2890</v>
      </c>
      <c r="H18" s="933">
        <v>18.491266235843622</v>
      </c>
      <c r="I18" s="932">
        <v>614</v>
      </c>
      <c r="J18" s="933">
        <v>21.245674740484429</v>
      </c>
      <c r="K18" s="930"/>
      <c r="L18" s="932">
        <v>4603</v>
      </c>
      <c r="M18" s="933">
        <v>29.451660374944016</v>
      </c>
      <c r="N18" s="932">
        <v>1309</v>
      </c>
      <c r="O18" s="933">
        <v>28.437975233543337</v>
      </c>
      <c r="P18" s="930"/>
      <c r="Q18" s="932">
        <v>8136</v>
      </c>
      <c r="R18" s="933">
        <v>52.057073389212363</v>
      </c>
      <c r="S18" s="932">
        <v>2970</v>
      </c>
      <c r="T18" s="933">
        <f t="shared" si="2"/>
        <v>36.504424778761063</v>
      </c>
    </row>
    <row r="19" spans="1:20" s="331" customFormat="1" ht="18" customHeight="1" x14ac:dyDescent="0.25">
      <c r="A19" s="330"/>
      <c r="B19" s="931" t="s">
        <v>41</v>
      </c>
      <c r="C19" s="930"/>
      <c r="D19" s="932">
        <f t="shared" si="0"/>
        <v>33809</v>
      </c>
      <c r="E19" s="933">
        <f t="shared" si="1"/>
        <v>9.6184100846934442</v>
      </c>
      <c r="F19" s="930"/>
      <c r="G19" s="932">
        <v>5847</v>
      </c>
      <c r="H19" s="933">
        <v>17.294211600461416</v>
      </c>
      <c r="I19" s="932">
        <v>991</v>
      </c>
      <c r="J19" s="933">
        <v>16.948862664614332</v>
      </c>
      <c r="K19" s="930"/>
      <c r="L19" s="932">
        <v>13340</v>
      </c>
      <c r="M19" s="933">
        <v>39.456949333017839</v>
      </c>
      <c r="N19" s="932">
        <v>3639</v>
      </c>
      <c r="O19" s="933">
        <v>27.278860569715143</v>
      </c>
      <c r="P19" s="930"/>
      <c r="Q19" s="932">
        <v>14622</v>
      </c>
      <c r="R19" s="933">
        <v>43.248839066520752</v>
      </c>
      <c r="S19" s="932">
        <v>7877</v>
      </c>
      <c r="T19" s="933">
        <f t="shared" si="2"/>
        <v>53.870879496648882</v>
      </c>
    </row>
    <row r="20" spans="1:20" s="331" customFormat="1" ht="18" customHeight="1" x14ac:dyDescent="0.25">
      <c r="A20" s="330"/>
      <c r="B20" s="931" t="s">
        <v>3</v>
      </c>
      <c r="C20" s="930"/>
      <c r="D20" s="932">
        <f t="shared" si="0"/>
        <v>6085</v>
      </c>
      <c r="E20" s="933">
        <f t="shared" si="1"/>
        <v>1.7311374298370141</v>
      </c>
      <c r="F20" s="930"/>
      <c r="G20" s="932">
        <v>1089</v>
      </c>
      <c r="H20" s="933">
        <v>17.896466721446181</v>
      </c>
      <c r="I20" s="932">
        <v>285</v>
      </c>
      <c r="J20" s="933">
        <v>26.170798898071624</v>
      </c>
      <c r="K20" s="930"/>
      <c r="L20" s="932">
        <v>2071</v>
      </c>
      <c r="M20" s="933">
        <v>34.034511092851275</v>
      </c>
      <c r="N20" s="932">
        <v>485</v>
      </c>
      <c r="O20" s="933">
        <v>23.418638338966684</v>
      </c>
      <c r="P20" s="930"/>
      <c r="Q20" s="932">
        <v>2925</v>
      </c>
      <c r="R20" s="933">
        <v>48.069022185702551</v>
      </c>
      <c r="S20" s="932">
        <v>656</v>
      </c>
      <c r="T20" s="933">
        <f t="shared" si="2"/>
        <v>22.427350427350429</v>
      </c>
    </row>
    <row r="21" spans="1:20" s="331" customFormat="1" ht="18" customHeight="1" x14ac:dyDescent="0.25">
      <c r="A21" s="330"/>
      <c r="B21" s="931" t="s">
        <v>2</v>
      </c>
      <c r="C21" s="930"/>
      <c r="D21" s="932">
        <f t="shared" si="0"/>
        <v>941</v>
      </c>
      <c r="E21" s="933">
        <f t="shared" si="1"/>
        <v>0.26770753023445032</v>
      </c>
      <c r="F21" s="930"/>
      <c r="G21" s="932">
        <v>202</v>
      </c>
      <c r="H21" s="933">
        <v>21.46652497343252</v>
      </c>
      <c r="I21" s="932">
        <v>128</v>
      </c>
      <c r="J21" s="933">
        <v>63.366336633663366</v>
      </c>
      <c r="K21" s="930"/>
      <c r="L21" s="932">
        <v>296</v>
      </c>
      <c r="M21" s="933">
        <v>31.455897980871413</v>
      </c>
      <c r="N21" s="932">
        <v>159</v>
      </c>
      <c r="O21" s="933">
        <v>53.716216216216218</v>
      </c>
      <c r="P21" s="930"/>
      <c r="Q21" s="932">
        <v>443</v>
      </c>
      <c r="R21" s="933">
        <v>47.077577045696067</v>
      </c>
      <c r="S21" s="932">
        <v>256</v>
      </c>
      <c r="T21" s="933">
        <f t="shared" si="2"/>
        <v>57.787810383747171</v>
      </c>
    </row>
    <row r="22" spans="1:20" s="331" customFormat="1" ht="18" customHeight="1" x14ac:dyDescent="0.25">
      <c r="A22" s="330"/>
      <c r="B22" s="931" t="s">
        <v>35</v>
      </c>
      <c r="C22" s="930"/>
      <c r="D22" s="932">
        <f t="shared" si="0"/>
        <v>24768</v>
      </c>
      <c r="E22" s="933">
        <f t="shared" si="1"/>
        <v>7.0463125492527796</v>
      </c>
      <c r="F22" s="930"/>
      <c r="G22" s="932">
        <v>8735</v>
      </c>
      <c r="H22" s="933">
        <v>35.267280361757109</v>
      </c>
      <c r="I22" s="932">
        <v>4717</v>
      </c>
      <c r="J22" s="933">
        <v>54.001144819690893</v>
      </c>
      <c r="K22" s="930"/>
      <c r="L22" s="932">
        <v>8595</v>
      </c>
      <c r="M22" s="933">
        <v>34.702034883720927</v>
      </c>
      <c r="N22" s="932">
        <v>4777</v>
      </c>
      <c r="O22" s="933">
        <v>55.578824898196622</v>
      </c>
      <c r="P22" s="930"/>
      <c r="Q22" s="932">
        <v>7438</v>
      </c>
      <c r="R22" s="933">
        <v>30.030684754521964</v>
      </c>
      <c r="S22" s="932">
        <v>3928</v>
      </c>
      <c r="T22" s="933">
        <f t="shared" si="2"/>
        <v>52.809895133100291</v>
      </c>
    </row>
    <row r="23" spans="1:20" s="331" customFormat="1" ht="18" customHeight="1" x14ac:dyDescent="0.25">
      <c r="A23" s="330"/>
      <c r="B23" s="931" t="s">
        <v>42</v>
      </c>
      <c r="C23" s="930"/>
      <c r="D23" s="932">
        <f t="shared" si="0"/>
        <v>54744</v>
      </c>
      <c r="E23" s="933">
        <f t="shared" si="1"/>
        <v>15.574262524075186</v>
      </c>
      <c r="F23" s="930"/>
      <c r="G23" s="932">
        <v>15031</v>
      </c>
      <c r="H23" s="933">
        <v>27.456890252813093</v>
      </c>
      <c r="I23" s="932">
        <v>2851</v>
      </c>
      <c r="J23" s="933">
        <v>18.967467234382276</v>
      </c>
      <c r="K23" s="930"/>
      <c r="L23" s="932">
        <v>21693</v>
      </c>
      <c r="M23" s="933">
        <v>39.626260412099953</v>
      </c>
      <c r="N23" s="932">
        <v>4008</v>
      </c>
      <c r="O23" s="933">
        <v>18.476006084912182</v>
      </c>
      <c r="P23" s="930"/>
      <c r="Q23" s="932">
        <v>18020</v>
      </c>
      <c r="R23" s="933">
        <v>32.916849335086951</v>
      </c>
      <c r="S23" s="932">
        <v>4081</v>
      </c>
      <c r="T23" s="933">
        <f t="shared" si="2"/>
        <v>22.647058823529413</v>
      </c>
    </row>
    <row r="24" spans="1:20" s="331" customFormat="1" ht="18" customHeight="1" x14ac:dyDescent="0.25">
      <c r="A24" s="330">
        <v>47094</v>
      </c>
      <c r="B24" s="931" t="s">
        <v>43</v>
      </c>
      <c r="C24" s="930"/>
      <c r="D24" s="932">
        <f t="shared" si="0"/>
        <v>3892</v>
      </c>
      <c r="E24" s="933">
        <f t="shared" si="1"/>
        <v>1.1072451728719244</v>
      </c>
      <c r="F24" s="930"/>
      <c r="G24" s="932">
        <v>536</v>
      </c>
      <c r="H24" s="933">
        <v>13.771839671120247</v>
      </c>
      <c r="I24" s="932">
        <v>231</v>
      </c>
      <c r="J24" s="933">
        <v>43.097014925373131</v>
      </c>
      <c r="K24" s="930"/>
      <c r="L24" s="932">
        <v>1257</v>
      </c>
      <c r="M24" s="933">
        <v>32.297019527235356</v>
      </c>
      <c r="N24" s="932">
        <v>413</v>
      </c>
      <c r="O24" s="933">
        <v>32.856006364359587</v>
      </c>
      <c r="P24" s="930"/>
      <c r="Q24" s="932">
        <v>2099</v>
      </c>
      <c r="R24" s="933">
        <v>53.931140801644396</v>
      </c>
      <c r="S24" s="932">
        <v>671</v>
      </c>
      <c r="T24" s="933">
        <f t="shared" si="2"/>
        <v>31.967603620771794</v>
      </c>
    </row>
    <row r="25" spans="1:20" s="331" customFormat="1" ht="18" customHeight="1" x14ac:dyDescent="0.25">
      <c r="B25" s="931" t="s">
        <v>44</v>
      </c>
      <c r="C25" s="930"/>
      <c r="D25" s="932">
        <f t="shared" si="0"/>
        <v>1118</v>
      </c>
      <c r="E25" s="933">
        <f t="shared" si="1"/>
        <v>0.31806271923710466</v>
      </c>
      <c r="F25" s="930"/>
      <c r="G25" s="932">
        <v>164</v>
      </c>
      <c r="H25" s="933">
        <v>14.669051878354203</v>
      </c>
      <c r="I25" s="932">
        <v>2</v>
      </c>
      <c r="J25" s="933">
        <v>1.2195121951219512</v>
      </c>
      <c r="K25" s="930"/>
      <c r="L25" s="932">
        <v>305</v>
      </c>
      <c r="M25" s="933">
        <v>27.280858676207515</v>
      </c>
      <c r="N25" s="932">
        <v>3</v>
      </c>
      <c r="O25" s="933">
        <v>0.98360655737704927</v>
      </c>
      <c r="P25" s="930"/>
      <c r="Q25" s="932">
        <v>649</v>
      </c>
      <c r="R25" s="933">
        <v>58.050089445438282</v>
      </c>
      <c r="S25" s="932">
        <v>5</v>
      </c>
      <c r="T25" s="933">
        <f t="shared" si="2"/>
        <v>0.77041602465331283</v>
      </c>
    </row>
    <row r="26" spans="1:20" s="331" customFormat="1" ht="18" customHeight="1" x14ac:dyDescent="0.25">
      <c r="B26" s="931" t="s">
        <v>45</v>
      </c>
      <c r="C26" s="930"/>
      <c r="D26" s="932">
        <f t="shared" si="0"/>
        <v>6001</v>
      </c>
      <c r="E26" s="933">
        <f t="shared" si="1"/>
        <v>1.707240052005246</v>
      </c>
      <c r="F26" s="930"/>
      <c r="G26" s="932">
        <v>1355</v>
      </c>
      <c r="H26" s="933">
        <v>22.579570071654725</v>
      </c>
      <c r="I26" s="932">
        <v>142</v>
      </c>
      <c r="J26" s="933">
        <v>10.479704797047971</v>
      </c>
      <c r="K26" s="930"/>
      <c r="L26" s="932">
        <v>1870</v>
      </c>
      <c r="M26" s="933">
        <v>31.161473087818699</v>
      </c>
      <c r="N26" s="932">
        <v>309</v>
      </c>
      <c r="O26" s="933">
        <v>16.524064171122994</v>
      </c>
      <c r="P26" s="930"/>
      <c r="Q26" s="932">
        <v>2776</v>
      </c>
      <c r="R26" s="933">
        <v>46.258956840526579</v>
      </c>
      <c r="S26" s="932">
        <v>805</v>
      </c>
      <c r="T26" s="933">
        <f t="shared" si="2"/>
        <v>28.998559077809798</v>
      </c>
    </row>
    <row r="27" spans="1:20" s="331" customFormat="1" ht="18" customHeight="1" x14ac:dyDescent="0.25">
      <c r="B27" s="931" t="s">
        <v>46</v>
      </c>
      <c r="C27" s="930"/>
      <c r="D27" s="932">
        <f t="shared" si="0"/>
        <v>3695</v>
      </c>
      <c r="E27" s="933">
        <f t="shared" si="1"/>
        <v>1.0512001320045632</v>
      </c>
      <c r="F27" s="930"/>
      <c r="G27" s="932">
        <v>683</v>
      </c>
      <c r="H27" s="933">
        <v>18.484438430311233</v>
      </c>
      <c r="I27" s="932">
        <v>137</v>
      </c>
      <c r="J27" s="933">
        <v>20.058565153733529</v>
      </c>
      <c r="K27" s="930"/>
      <c r="L27" s="932">
        <v>1398</v>
      </c>
      <c r="M27" s="933">
        <v>37.834912043301763</v>
      </c>
      <c r="N27" s="932">
        <v>307</v>
      </c>
      <c r="O27" s="933">
        <v>21.959942775393419</v>
      </c>
      <c r="P27" s="930"/>
      <c r="Q27" s="932">
        <v>1614</v>
      </c>
      <c r="R27" s="933">
        <v>43.680649526387008</v>
      </c>
      <c r="S27" s="932">
        <v>625</v>
      </c>
      <c r="T27" s="933">
        <f t="shared" si="2"/>
        <v>38.723667905824037</v>
      </c>
    </row>
    <row r="28" spans="1:20" s="331" customFormat="1" ht="18" customHeight="1" x14ac:dyDescent="0.25">
      <c r="B28" s="953" t="s">
        <v>1</v>
      </c>
      <c r="C28" s="930"/>
      <c r="D28" s="954">
        <f t="shared" si="0"/>
        <v>1294</v>
      </c>
      <c r="E28" s="955">
        <f t="shared" si="1"/>
        <v>0.36813341564652363</v>
      </c>
      <c r="F28" s="930"/>
      <c r="G28" s="954">
        <v>364</v>
      </c>
      <c r="H28" s="955">
        <v>28.129829984544045</v>
      </c>
      <c r="I28" s="954">
        <v>156</v>
      </c>
      <c r="J28" s="955">
        <v>42.857142857142854</v>
      </c>
      <c r="K28" s="930"/>
      <c r="L28" s="954">
        <v>442</v>
      </c>
      <c r="M28" s="955">
        <v>34.157650695517773</v>
      </c>
      <c r="N28" s="954">
        <v>174</v>
      </c>
      <c r="O28" s="955">
        <v>39.366515837104075</v>
      </c>
      <c r="P28" s="930"/>
      <c r="Q28" s="954">
        <v>488</v>
      </c>
      <c r="R28" s="955">
        <v>37.712519319938174</v>
      </c>
      <c r="S28" s="954">
        <v>240</v>
      </c>
      <c r="T28" s="955">
        <f t="shared" si="2"/>
        <v>49.180327868852459</v>
      </c>
    </row>
    <row r="29" spans="1:20" s="319" customFormat="1" ht="18" customHeight="1" x14ac:dyDescent="0.25">
      <c r="B29" s="1288" t="s">
        <v>0</v>
      </c>
      <c r="C29" s="1281"/>
      <c r="D29" s="1289">
        <f>SUM(D11:D28)</f>
        <v>351503</v>
      </c>
      <c r="E29" s="1290">
        <f t="shared" si="1"/>
        <v>100</v>
      </c>
      <c r="F29" s="1281"/>
      <c r="G29" s="1289">
        <f>SUM(G11:G28)</f>
        <v>73851</v>
      </c>
      <c r="H29" s="1290">
        <f t="shared" ref="H29" si="3">G29/$D29*100</f>
        <v>21.010062503022734</v>
      </c>
      <c r="I29" s="1289">
        <f>SUM(I11:I28)</f>
        <v>21163</v>
      </c>
      <c r="J29" s="1290">
        <f>I29/G29*100</f>
        <v>28.656348593790199</v>
      </c>
      <c r="K29" s="1281"/>
      <c r="L29" s="1289">
        <f>SUM(L11:L28)</f>
        <v>137825</v>
      </c>
      <c r="M29" s="1290">
        <f t="shared" ref="M29" si="4">L29/$D29*100</f>
        <v>39.210191662660058</v>
      </c>
      <c r="N29" s="1289">
        <f>SUM(N11:N28)</f>
        <v>38002</v>
      </c>
      <c r="O29" s="1290">
        <f>N29/L29*100</f>
        <v>27.572646471975332</v>
      </c>
      <c r="P29" s="1281"/>
      <c r="Q29" s="1289">
        <f>SUM(Q11:Q28)</f>
        <v>139827</v>
      </c>
      <c r="R29" s="1290">
        <f t="shared" ref="R29" si="5">Q29/$D29*100</f>
        <v>39.779745834317204</v>
      </c>
      <c r="S29" s="1289">
        <f>SUM(S11:S28)</f>
        <v>46461</v>
      </c>
      <c r="T29" s="1290">
        <f>S29/Q29*100</f>
        <v>33.227488253341633</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435</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75</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129</v>
      </c>
      <c r="J8" s="1607"/>
      <c r="K8" s="957"/>
      <c r="L8" s="1617" t="s">
        <v>69</v>
      </c>
      <c r="M8" s="1618"/>
      <c r="N8" s="1606" t="s">
        <v>129</v>
      </c>
      <c r="O8" s="1607"/>
      <c r="P8" s="957"/>
      <c r="Q8" s="1617" t="s">
        <v>69</v>
      </c>
      <c r="R8" s="1618"/>
      <c r="S8" s="1606" t="s">
        <v>129</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14782</v>
      </c>
      <c r="E11" s="928">
        <f>D11/D$29*100</f>
        <v>13.449063333060385</v>
      </c>
      <c r="F11" s="930"/>
      <c r="G11" s="927">
        <v>5961</v>
      </c>
      <c r="H11" s="928">
        <v>40.326072250033825</v>
      </c>
      <c r="I11" s="927">
        <v>2074</v>
      </c>
      <c r="J11" s="928">
        <v>34.792819996644859</v>
      </c>
      <c r="K11" s="930"/>
      <c r="L11" s="927">
        <v>8208</v>
      </c>
      <c r="M11" s="928">
        <v>55.526992287917743</v>
      </c>
      <c r="N11" s="927">
        <v>3336</v>
      </c>
      <c r="O11" s="928">
        <v>40.643274853801174</v>
      </c>
      <c r="P11" s="930"/>
      <c r="Q11" s="927">
        <v>613</v>
      </c>
      <c r="R11" s="928">
        <v>4.1469354620484369</v>
      </c>
      <c r="S11" s="927">
        <v>468</v>
      </c>
      <c r="T11" s="928">
        <f>IFERROR(S11/Q11*100,"-")</f>
        <v>76.345840130505707</v>
      </c>
    </row>
    <row r="12" spans="1:22" s="331" customFormat="1" ht="18" customHeight="1" x14ac:dyDescent="0.25">
      <c r="A12" s="330"/>
      <c r="B12" s="931" t="s">
        <v>7</v>
      </c>
      <c r="C12" s="930"/>
      <c r="D12" s="932">
        <f t="shared" ref="D12:D28" si="0">G12+L12+Q12</f>
        <v>1806</v>
      </c>
      <c r="E12" s="933">
        <f t="shared" ref="E12:E29" si="1">D12/D$29*100</f>
        <v>1.6431476376340859</v>
      </c>
      <c r="F12" s="930"/>
      <c r="G12" s="932">
        <v>508</v>
      </c>
      <c r="H12" s="933">
        <v>28.128460686600221</v>
      </c>
      <c r="I12" s="932">
        <v>217</v>
      </c>
      <c r="J12" s="933">
        <v>42.716535433070867</v>
      </c>
      <c r="K12" s="930"/>
      <c r="L12" s="932">
        <v>651</v>
      </c>
      <c r="M12" s="933">
        <v>36.046511627906973</v>
      </c>
      <c r="N12" s="932">
        <v>265</v>
      </c>
      <c r="O12" s="933">
        <v>40.706605222734254</v>
      </c>
      <c r="P12" s="930"/>
      <c r="Q12" s="932">
        <v>647</v>
      </c>
      <c r="R12" s="933">
        <v>35.825027685492799</v>
      </c>
      <c r="S12" s="932">
        <v>143</v>
      </c>
      <c r="T12" s="933">
        <f t="shared" ref="T12:T28" si="2">IFERROR(S12/Q12*100,"-")</f>
        <v>22.102009273570324</v>
      </c>
    </row>
    <row r="13" spans="1:22" s="331" customFormat="1" ht="18" customHeight="1" x14ac:dyDescent="0.25">
      <c r="A13" s="330"/>
      <c r="B13" s="931" t="s">
        <v>37</v>
      </c>
      <c r="C13" s="930"/>
      <c r="D13" s="932">
        <f t="shared" si="0"/>
        <v>2216</v>
      </c>
      <c r="E13" s="933">
        <f t="shared" si="1"/>
        <v>2.0161767248046147</v>
      </c>
      <c r="F13" s="930"/>
      <c r="G13" s="932">
        <v>571</v>
      </c>
      <c r="H13" s="933">
        <v>25.767148014440433</v>
      </c>
      <c r="I13" s="932">
        <v>10</v>
      </c>
      <c r="J13" s="933">
        <v>1.7513134851138354</v>
      </c>
      <c r="K13" s="930"/>
      <c r="L13" s="932">
        <v>859</v>
      </c>
      <c r="M13" s="933">
        <v>38.763537906137188</v>
      </c>
      <c r="N13" s="932">
        <v>16</v>
      </c>
      <c r="O13" s="933">
        <v>1.8626309662398137</v>
      </c>
      <c r="P13" s="930"/>
      <c r="Q13" s="932">
        <v>786</v>
      </c>
      <c r="R13" s="933">
        <v>35.469314079422382</v>
      </c>
      <c r="S13" s="932">
        <v>23</v>
      </c>
      <c r="T13" s="933">
        <f t="shared" si="2"/>
        <v>2.9262086513994912</v>
      </c>
    </row>
    <row r="14" spans="1:22" s="331" customFormat="1" ht="18" customHeight="1" x14ac:dyDescent="0.25">
      <c r="A14" s="330"/>
      <c r="B14" s="931" t="s">
        <v>38</v>
      </c>
      <c r="C14" s="930"/>
      <c r="D14" s="932">
        <f t="shared" si="0"/>
        <v>1764</v>
      </c>
      <c r="E14" s="933">
        <f t="shared" si="1"/>
        <v>1.6049349018751535</v>
      </c>
      <c r="F14" s="930"/>
      <c r="G14" s="932">
        <v>615</v>
      </c>
      <c r="H14" s="933">
        <v>34.863945578231295</v>
      </c>
      <c r="I14" s="932">
        <v>284</v>
      </c>
      <c r="J14" s="933">
        <v>46.178861788617887</v>
      </c>
      <c r="K14" s="930"/>
      <c r="L14" s="932">
        <v>948</v>
      </c>
      <c r="M14" s="933">
        <v>53.741496598639458</v>
      </c>
      <c r="N14" s="932">
        <v>210</v>
      </c>
      <c r="O14" s="933">
        <v>22.151898734177212</v>
      </c>
      <c r="P14" s="930"/>
      <c r="Q14" s="932">
        <v>201</v>
      </c>
      <c r="R14" s="933">
        <v>11.394557823129253</v>
      </c>
      <c r="S14" s="932">
        <v>56</v>
      </c>
      <c r="T14" s="933">
        <f t="shared" si="2"/>
        <v>27.860696517412936</v>
      </c>
    </row>
    <row r="15" spans="1:22" s="331" customFormat="1" ht="18" customHeight="1" x14ac:dyDescent="0.25">
      <c r="A15" s="330"/>
      <c r="B15" s="931" t="s">
        <v>6</v>
      </c>
      <c r="C15" s="930"/>
      <c r="D15" s="932">
        <f t="shared" si="0"/>
        <v>6574</v>
      </c>
      <c r="E15" s="933">
        <f t="shared" si="1"/>
        <v>5.9812029733147725</v>
      </c>
      <c r="F15" s="930"/>
      <c r="G15" s="932">
        <v>1733</v>
      </c>
      <c r="H15" s="933">
        <v>26.361423790690598</v>
      </c>
      <c r="I15" s="932">
        <v>740</v>
      </c>
      <c r="J15" s="933">
        <v>42.70051933064051</v>
      </c>
      <c r="K15" s="930"/>
      <c r="L15" s="932">
        <v>2284</v>
      </c>
      <c r="M15" s="933">
        <v>34.742926680864009</v>
      </c>
      <c r="N15" s="932">
        <v>1108</v>
      </c>
      <c r="O15" s="933">
        <v>48.511383537653238</v>
      </c>
      <c r="P15" s="930"/>
      <c r="Q15" s="932">
        <v>2557</v>
      </c>
      <c r="R15" s="933">
        <v>38.895649528445389</v>
      </c>
      <c r="S15" s="932">
        <v>1471</v>
      </c>
      <c r="T15" s="933">
        <f t="shared" si="2"/>
        <v>57.528353539303865</v>
      </c>
    </row>
    <row r="16" spans="1:22" s="331" customFormat="1" ht="18" customHeight="1" x14ac:dyDescent="0.25">
      <c r="A16" s="330"/>
      <c r="B16" s="931" t="s">
        <v>5</v>
      </c>
      <c r="C16" s="930"/>
      <c r="D16" s="932">
        <f t="shared" si="0"/>
        <v>2292</v>
      </c>
      <c r="E16" s="933">
        <f t="shared" si="1"/>
        <v>2.0853235799874441</v>
      </c>
      <c r="F16" s="930"/>
      <c r="G16" s="932">
        <v>774</v>
      </c>
      <c r="H16" s="933">
        <v>33.769633507853399</v>
      </c>
      <c r="I16" s="932">
        <v>2</v>
      </c>
      <c r="J16" s="933">
        <v>0.2583979328165375</v>
      </c>
      <c r="K16" s="930"/>
      <c r="L16" s="932">
        <v>871</v>
      </c>
      <c r="M16" s="933">
        <v>38.001745200698082</v>
      </c>
      <c r="N16" s="932">
        <v>3</v>
      </c>
      <c r="O16" s="933">
        <v>0.34443168771526977</v>
      </c>
      <c r="P16" s="930"/>
      <c r="Q16" s="932">
        <v>647</v>
      </c>
      <c r="R16" s="933">
        <v>28.228621291448519</v>
      </c>
      <c r="S16" s="932">
        <v>7</v>
      </c>
      <c r="T16" s="933">
        <f t="shared" si="2"/>
        <v>1.0819165378670788</v>
      </c>
    </row>
    <row r="17" spans="1:20" s="331" customFormat="1" ht="18" customHeight="1" x14ac:dyDescent="0.25">
      <c r="A17" s="330"/>
      <c r="B17" s="931" t="s">
        <v>4</v>
      </c>
      <c r="C17" s="930"/>
      <c r="D17" s="932">
        <f t="shared" si="0"/>
        <v>8183</v>
      </c>
      <c r="E17" s="933">
        <f t="shared" si="1"/>
        <v>7.4451146836986295</v>
      </c>
      <c r="F17" s="930"/>
      <c r="G17" s="932">
        <v>2070</v>
      </c>
      <c r="H17" s="933">
        <v>25.296346083343519</v>
      </c>
      <c r="I17" s="932">
        <v>19</v>
      </c>
      <c r="J17" s="933">
        <v>0.91787439613526567</v>
      </c>
      <c r="K17" s="930"/>
      <c r="L17" s="932">
        <v>2452</v>
      </c>
      <c r="M17" s="933">
        <v>29.964560674569228</v>
      </c>
      <c r="N17" s="932">
        <v>11</v>
      </c>
      <c r="O17" s="933">
        <v>0.4486133768352365</v>
      </c>
      <c r="P17" s="930"/>
      <c r="Q17" s="932">
        <v>3661</v>
      </c>
      <c r="R17" s="933">
        <v>44.73909324208725</v>
      </c>
      <c r="S17" s="932">
        <v>21</v>
      </c>
      <c r="T17" s="933">
        <f t="shared" si="2"/>
        <v>0.57361376673040154</v>
      </c>
    </row>
    <row r="18" spans="1:20" s="331" customFormat="1" ht="18" customHeight="1" x14ac:dyDescent="0.25">
      <c r="A18" s="330"/>
      <c r="B18" s="931" t="s">
        <v>40</v>
      </c>
      <c r="C18" s="930"/>
      <c r="D18" s="932">
        <f t="shared" si="0"/>
        <v>4294</v>
      </c>
      <c r="E18" s="933">
        <f t="shared" si="1"/>
        <v>3.9067973178298807</v>
      </c>
      <c r="F18" s="930"/>
      <c r="G18" s="932">
        <v>1419</v>
      </c>
      <c r="H18" s="933">
        <v>33.046110852352115</v>
      </c>
      <c r="I18" s="932">
        <v>321</v>
      </c>
      <c r="J18" s="933">
        <v>22.621564482029598</v>
      </c>
      <c r="K18" s="930"/>
      <c r="L18" s="932">
        <v>1755</v>
      </c>
      <c r="M18" s="933">
        <v>40.870982766651146</v>
      </c>
      <c r="N18" s="932">
        <v>680</v>
      </c>
      <c r="O18" s="933">
        <v>38.746438746438741</v>
      </c>
      <c r="P18" s="930"/>
      <c r="Q18" s="932">
        <v>1120</v>
      </c>
      <c r="R18" s="933">
        <v>26.082906380996739</v>
      </c>
      <c r="S18" s="932">
        <v>543</v>
      </c>
      <c r="T18" s="933">
        <f t="shared" si="2"/>
        <v>48.482142857142854</v>
      </c>
    </row>
    <row r="19" spans="1:20" s="331" customFormat="1" ht="18" customHeight="1" x14ac:dyDescent="0.25">
      <c r="A19" s="330"/>
      <c r="B19" s="931" t="s">
        <v>41</v>
      </c>
      <c r="C19" s="930"/>
      <c r="D19" s="932">
        <f t="shared" si="0"/>
        <v>14153</v>
      </c>
      <c r="E19" s="933">
        <f t="shared" si="1"/>
        <v>12.87678212371828</v>
      </c>
      <c r="F19" s="930"/>
      <c r="G19" s="932">
        <v>3564</v>
      </c>
      <c r="H19" s="933">
        <v>25.181940224687345</v>
      </c>
      <c r="I19" s="932">
        <v>275</v>
      </c>
      <c r="J19" s="933">
        <v>7.716049382716049</v>
      </c>
      <c r="K19" s="930"/>
      <c r="L19" s="932">
        <v>7321</v>
      </c>
      <c r="M19" s="933">
        <v>51.727548929555567</v>
      </c>
      <c r="N19" s="932">
        <v>1128</v>
      </c>
      <c r="O19" s="933">
        <v>15.407731184264446</v>
      </c>
      <c r="P19" s="930"/>
      <c r="Q19" s="932">
        <v>3268</v>
      </c>
      <c r="R19" s="933">
        <v>23.090510845757084</v>
      </c>
      <c r="S19" s="932">
        <v>2864</v>
      </c>
      <c r="T19" s="933">
        <f t="shared" si="2"/>
        <v>87.637698898408814</v>
      </c>
    </row>
    <row r="20" spans="1:20" s="331" customFormat="1" ht="18" customHeight="1" x14ac:dyDescent="0.25">
      <c r="A20" s="330"/>
      <c r="B20" s="931" t="s">
        <v>3</v>
      </c>
      <c r="C20" s="930"/>
      <c r="D20" s="932">
        <f t="shared" si="0"/>
        <v>9460</v>
      </c>
      <c r="E20" s="933">
        <f t="shared" si="1"/>
        <v>8.6069638161785456</v>
      </c>
      <c r="F20" s="930"/>
      <c r="G20" s="932">
        <v>3027</v>
      </c>
      <c r="H20" s="933">
        <v>31.997885835095136</v>
      </c>
      <c r="I20" s="932">
        <v>317</v>
      </c>
      <c r="J20" s="933">
        <v>10.47241493227618</v>
      </c>
      <c r="K20" s="930"/>
      <c r="L20" s="932">
        <v>4232</v>
      </c>
      <c r="M20" s="933">
        <v>44.735729386892174</v>
      </c>
      <c r="N20" s="932">
        <v>721</v>
      </c>
      <c r="O20" s="933">
        <v>17.036862003780719</v>
      </c>
      <c r="P20" s="930"/>
      <c r="Q20" s="932">
        <v>2201</v>
      </c>
      <c r="R20" s="933">
        <v>23.266384778012686</v>
      </c>
      <c r="S20" s="932">
        <v>475</v>
      </c>
      <c r="T20" s="933">
        <f t="shared" si="2"/>
        <v>21.581099500227168</v>
      </c>
    </row>
    <row r="21" spans="1:20" s="331" customFormat="1" ht="18" customHeight="1" x14ac:dyDescent="0.25">
      <c r="A21" s="330"/>
      <c r="B21" s="931" t="s">
        <v>2</v>
      </c>
      <c r="C21" s="930"/>
      <c r="D21" s="932">
        <f t="shared" si="0"/>
        <v>2420</v>
      </c>
      <c r="E21" s="933">
        <f t="shared" si="1"/>
        <v>2.2017814413479995</v>
      </c>
      <c r="F21" s="930"/>
      <c r="G21" s="932">
        <v>763</v>
      </c>
      <c r="H21" s="933">
        <v>31.528925619834713</v>
      </c>
      <c r="I21" s="932">
        <v>524</v>
      </c>
      <c r="J21" s="933">
        <v>68.67627785058977</v>
      </c>
      <c r="K21" s="930"/>
      <c r="L21" s="932">
        <v>920</v>
      </c>
      <c r="M21" s="933">
        <v>38.016528925619838</v>
      </c>
      <c r="N21" s="932">
        <v>660</v>
      </c>
      <c r="O21" s="933">
        <v>71.739130434782609</v>
      </c>
      <c r="P21" s="930"/>
      <c r="Q21" s="932">
        <v>737</v>
      </c>
      <c r="R21" s="933">
        <v>30.454545454545457</v>
      </c>
      <c r="S21" s="932">
        <v>571</v>
      </c>
      <c r="T21" s="933">
        <f t="shared" si="2"/>
        <v>77.476255088195387</v>
      </c>
    </row>
    <row r="22" spans="1:20" s="331" customFormat="1" ht="18" customHeight="1" x14ac:dyDescent="0.25">
      <c r="A22" s="330"/>
      <c r="B22" s="931" t="s">
        <v>35</v>
      </c>
      <c r="C22" s="930"/>
      <c r="D22" s="932">
        <f t="shared" si="0"/>
        <v>9091</v>
      </c>
      <c r="E22" s="933">
        <f t="shared" si="1"/>
        <v>8.2712376377250685</v>
      </c>
      <c r="F22" s="930"/>
      <c r="G22" s="932">
        <v>1964</v>
      </c>
      <c r="H22" s="933">
        <v>21.603783962160378</v>
      </c>
      <c r="I22" s="932">
        <v>331</v>
      </c>
      <c r="J22" s="933">
        <v>16.853360488798373</v>
      </c>
      <c r="K22" s="930"/>
      <c r="L22" s="932">
        <v>3233</v>
      </c>
      <c r="M22" s="933">
        <v>35.56264437355626</v>
      </c>
      <c r="N22" s="932">
        <v>921</v>
      </c>
      <c r="O22" s="933">
        <v>28.487472935354159</v>
      </c>
      <c r="P22" s="930"/>
      <c r="Q22" s="932">
        <v>3894</v>
      </c>
      <c r="R22" s="933">
        <v>42.833571664283362</v>
      </c>
      <c r="S22" s="932">
        <v>1662</v>
      </c>
      <c r="T22" s="933">
        <f t="shared" si="2"/>
        <v>42.681047765793529</v>
      </c>
    </row>
    <row r="23" spans="1:20" s="331" customFormat="1" ht="18" customHeight="1" x14ac:dyDescent="0.25">
      <c r="A23" s="330"/>
      <c r="B23" s="931" t="s">
        <v>42</v>
      </c>
      <c r="C23" s="930"/>
      <c r="D23" s="932">
        <f t="shared" si="0"/>
        <v>18659</v>
      </c>
      <c r="E23" s="933">
        <f t="shared" si="1"/>
        <v>16.976462774426583</v>
      </c>
      <c r="F23" s="930"/>
      <c r="G23" s="932">
        <v>7029</v>
      </c>
      <c r="H23" s="933">
        <v>37.670829090519319</v>
      </c>
      <c r="I23" s="932">
        <v>2452</v>
      </c>
      <c r="J23" s="933">
        <v>34.884051785460237</v>
      </c>
      <c r="K23" s="930"/>
      <c r="L23" s="932">
        <v>8152</v>
      </c>
      <c r="M23" s="933">
        <v>43.689372420815694</v>
      </c>
      <c r="N23" s="932">
        <v>4004</v>
      </c>
      <c r="O23" s="933">
        <v>49.116781157998034</v>
      </c>
      <c r="P23" s="930"/>
      <c r="Q23" s="932">
        <v>3478</v>
      </c>
      <c r="R23" s="933">
        <v>18.639798488664987</v>
      </c>
      <c r="S23" s="932">
        <v>2076</v>
      </c>
      <c r="T23" s="933">
        <f t="shared" si="2"/>
        <v>59.689476710753311</v>
      </c>
    </row>
    <row r="24" spans="1:20" s="331" customFormat="1" ht="18" customHeight="1" x14ac:dyDescent="0.25">
      <c r="A24" s="330">
        <v>47094</v>
      </c>
      <c r="B24" s="931" t="s">
        <v>43</v>
      </c>
      <c r="C24" s="930"/>
      <c r="D24" s="932">
        <f t="shared" si="0"/>
        <v>4185</v>
      </c>
      <c r="E24" s="933">
        <f t="shared" si="1"/>
        <v>3.8076261702650327</v>
      </c>
      <c r="F24" s="930"/>
      <c r="G24" s="932">
        <v>1471</v>
      </c>
      <c r="H24" s="933">
        <v>35.149342891278373</v>
      </c>
      <c r="I24" s="932">
        <v>401</v>
      </c>
      <c r="J24" s="933">
        <v>27.260367097212779</v>
      </c>
      <c r="K24" s="930"/>
      <c r="L24" s="932">
        <v>2047</v>
      </c>
      <c r="M24" s="933">
        <v>48.912783751493428</v>
      </c>
      <c r="N24" s="932">
        <v>430</v>
      </c>
      <c r="O24" s="933">
        <v>21.006350757205666</v>
      </c>
      <c r="P24" s="930"/>
      <c r="Q24" s="932">
        <v>667</v>
      </c>
      <c r="R24" s="933">
        <v>15.937873357228197</v>
      </c>
      <c r="S24" s="932">
        <v>214</v>
      </c>
      <c r="T24" s="933">
        <f t="shared" si="2"/>
        <v>32.083958020989506</v>
      </c>
    </row>
    <row r="25" spans="1:20" s="331" customFormat="1" ht="18" customHeight="1" x14ac:dyDescent="0.25">
      <c r="B25" s="931" t="s">
        <v>44</v>
      </c>
      <c r="C25" s="930"/>
      <c r="D25" s="932">
        <f t="shared" si="0"/>
        <v>803</v>
      </c>
      <c r="E25" s="933">
        <f t="shared" si="1"/>
        <v>0.73059111462910908</v>
      </c>
      <c r="F25" s="930"/>
      <c r="G25" s="932">
        <v>196</v>
      </c>
      <c r="H25" s="933">
        <v>24.408468244084684</v>
      </c>
      <c r="I25" s="932">
        <v>39</v>
      </c>
      <c r="J25" s="933">
        <v>19.897959183673468</v>
      </c>
      <c r="K25" s="930"/>
      <c r="L25" s="932">
        <v>350</v>
      </c>
      <c r="M25" s="933">
        <v>43.586550435865504</v>
      </c>
      <c r="N25" s="932">
        <v>115</v>
      </c>
      <c r="O25" s="933">
        <v>32.857142857142854</v>
      </c>
      <c r="P25" s="930"/>
      <c r="Q25" s="932">
        <v>257</v>
      </c>
      <c r="R25" s="933">
        <v>32.004981320049815</v>
      </c>
      <c r="S25" s="932">
        <v>102</v>
      </c>
      <c r="T25" s="933">
        <f t="shared" si="2"/>
        <v>39.688715953307394</v>
      </c>
    </row>
    <row r="26" spans="1:20" s="331" customFormat="1" ht="18" customHeight="1" x14ac:dyDescent="0.25">
      <c r="B26" s="931" t="s">
        <v>45</v>
      </c>
      <c r="C26" s="930"/>
      <c r="D26" s="932">
        <f t="shared" si="0"/>
        <v>7753</v>
      </c>
      <c r="E26" s="933">
        <f t="shared" si="1"/>
        <v>7.0538890556905125</v>
      </c>
      <c r="F26" s="930"/>
      <c r="G26" s="932">
        <v>1972</v>
      </c>
      <c r="H26" s="933">
        <v>25.435315361795436</v>
      </c>
      <c r="I26" s="932">
        <v>232</v>
      </c>
      <c r="J26" s="933">
        <v>11.76470588235294</v>
      </c>
      <c r="K26" s="930"/>
      <c r="L26" s="932">
        <v>3259</v>
      </c>
      <c r="M26" s="933">
        <v>42.035341158261318</v>
      </c>
      <c r="N26" s="932">
        <v>422</v>
      </c>
      <c r="O26" s="933">
        <v>12.948757287511507</v>
      </c>
      <c r="P26" s="930"/>
      <c r="Q26" s="932">
        <v>2522</v>
      </c>
      <c r="R26" s="933">
        <v>32.529343479943243</v>
      </c>
      <c r="S26" s="932">
        <v>638</v>
      </c>
      <c r="T26" s="933">
        <f t="shared" si="2"/>
        <v>25.297383029341791</v>
      </c>
    </row>
    <row r="27" spans="1:20" s="331" customFormat="1" ht="18" customHeight="1" x14ac:dyDescent="0.25">
      <c r="B27" s="931" t="s">
        <v>46</v>
      </c>
      <c r="C27" s="930"/>
      <c r="D27" s="932">
        <f t="shared" si="0"/>
        <v>1410</v>
      </c>
      <c r="E27" s="933">
        <f t="shared" si="1"/>
        <v>1.2828561290498677</v>
      </c>
      <c r="F27" s="930"/>
      <c r="G27" s="932">
        <v>438</v>
      </c>
      <c r="H27" s="933">
        <v>31.063829787234042</v>
      </c>
      <c r="I27" s="932">
        <v>36</v>
      </c>
      <c r="J27" s="933">
        <v>8.2191780821917799</v>
      </c>
      <c r="K27" s="930"/>
      <c r="L27" s="932">
        <v>717</v>
      </c>
      <c r="M27" s="933">
        <v>50.851063829787236</v>
      </c>
      <c r="N27" s="932">
        <v>70</v>
      </c>
      <c r="O27" s="933">
        <v>9.7629009762900978</v>
      </c>
      <c r="P27" s="930"/>
      <c r="Q27" s="932">
        <v>255</v>
      </c>
      <c r="R27" s="933">
        <v>18.085106382978726</v>
      </c>
      <c r="S27" s="932">
        <v>65</v>
      </c>
      <c r="T27" s="933">
        <f t="shared" si="2"/>
        <v>25.490196078431371</v>
      </c>
    </row>
    <row r="28" spans="1:20" s="331" customFormat="1" ht="18" customHeight="1" x14ac:dyDescent="0.25">
      <c r="B28" s="953" t="s">
        <v>1</v>
      </c>
      <c r="C28" s="930"/>
      <c r="D28" s="954">
        <f t="shared" si="0"/>
        <v>66</v>
      </c>
      <c r="E28" s="955">
        <f t="shared" si="1"/>
        <v>6.0048584764036357E-2</v>
      </c>
      <c r="F28" s="930"/>
      <c r="G28" s="954">
        <v>22</v>
      </c>
      <c r="H28" s="955">
        <v>33.333333333333329</v>
      </c>
      <c r="I28" s="954">
        <v>11</v>
      </c>
      <c r="J28" s="955">
        <v>50</v>
      </c>
      <c r="K28" s="930"/>
      <c r="L28" s="954">
        <v>27</v>
      </c>
      <c r="M28" s="955">
        <v>40.909090909090914</v>
      </c>
      <c r="N28" s="954">
        <v>12</v>
      </c>
      <c r="O28" s="955">
        <v>44.444444444444443</v>
      </c>
      <c r="P28" s="930"/>
      <c r="Q28" s="954">
        <v>17</v>
      </c>
      <c r="R28" s="955">
        <v>25.757575757575758</v>
      </c>
      <c r="S28" s="954">
        <v>10</v>
      </c>
      <c r="T28" s="955">
        <f t="shared" si="2"/>
        <v>58.82352941176471</v>
      </c>
    </row>
    <row r="29" spans="1:20" s="319" customFormat="1" ht="18" customHeight="1" x14ac:dyDescent="0.25">
      <c r="B29" s="1288" t="s">
        <v>0</v>
      </c>
      <c r="C29" s="1281"/>
      <c r="D29" s="1289">
        <f>SUM(D11:D28)</f>
        <v>109911</v>
      </c>
      <c r="E29" s="1290">
        <f t="shared" si="1"/>
        <v>100</v>
      </c>
      <c r="F29" s="1281"/>
      <c r="G29" s="1289">
        <f>SUM(G11:G28)</f>
        <v>34097</v>
      </c>
      <c r="H29" s="1290">
        <f t="shared" ref="H29" si="3">G29/$D29*100</f>
        <v>31.022372646959813</v>
      </c>
      <c r="I29" s="1289">
        <f>SUM(I11:I28)</f>
        <v>8285</v>
      </c>
      <c r="J29" s="1290">
        <f>I29/G29*100</f>
        <v>24.298325365867964</v>
      </c>
      <c r="K29" s="1281"/>
      <c r="L29" s="1289">
        <f>SUM(L11:L28)</f>
        <v>48286</v>
      </c>
      <c r="M29" s="1290">
        <f t="shared" ref="M29" si="4">L29/$D29*100</f>
        <v>43.931908544185752</v>
      </c>
      <c r="N29" s="1289">
        <f>SUM(N11:N28)</f>
        <v>14112</v>
      </c>
      <c r="O29" s="1290">
        <f>N29/L29*100</f>
        <v>29.225862568860538</v>
      </c>
      <c r="P29" s="1281"/>
      <c r="Q29" s="1289">
        <f>SUM(Q11:Q28)</f>
        <v>27528</v>
      </c>
      <c r="R29" s="1290">
        <f t="shared" ref="R29" si="5">Q29/$D29*100</f>
        <v>25.045718808854438</v>
      </c>
      <c r="S29" s="1289">
        <f>SUM(S11:S28)</f>
        <v>11409</v>
      </c>
      <c r="T29" s="1290">
        <f>S29/Q29*100</f>
        <v>41.44507410636443</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7" t="s">
        <v>367</v>
      </c>
      <c r="C3" s="1367"/>
      <c r="D3" s="1367"/>
      <c r="E3" s="1367"/>
      <c r="F3" s="1367"/>
      <c r="G3" s="1367"/>
      <c r="H3" s="1367"/>
      <c r="I3" s="1367"/>
      <c r="J3" s="1367"/>
      <c r="K3" s="1367"/>
      <c r="L3" s="1367"/>
      <c r="M3" s="1367"/>
      <c r="N3" s="1367"/>
      <c r="O3" s="1367"/>
      <c r="P3" s="1367"/>
      <c r="Q3" s="1367"/>
      <c r="R3" s="1367"/>
      <c r="S3" s="1367"/>
      <c r="T3" s="1367"/>
      <c r="U3" s="1367"/>
      <c r="V3" s="1367"/>
      <c r="W3" s="1367"/>
    </row>
    <row r="5" spans="1:26" x14ac:dyDescent="0.35">
      <c r="B5" s="219"/>
      <c r="C5" s="219"/>
      <c r="D5" s="1368" t="s">
        <v>366</v>
      </c>
      <c r="E5" s="1368"/>
      <c r="F5" s="1368"/>
      <c r="G5" s="1368"/>
      <c r="H5" s="1368"/>
      <c r="I5" s="1368"/>
      <c r="J5" s="1368"/>
      <c r="K5" s="1368"/>
      <c r="L5" s="219"/>
      <c r="M5" s="1369" t="s">
        <v>340</v>
      </c>
      <c r="N5" s="1369"/>
      <c r="O5" s="1369"/>
      <c r="P5" s="1369"/>
      <c r="Q5" s="1369"/>
      <c r="R5" s="1369"/>
      <c r="S5" s="1369"/>
      <c r="T5" s="1369"/>
      <c r="U5" s="1369"/>
      <c r="V5" s="1369"/>
      <c r="W5" s="1369"/>
      <c r="X5" s="1369"/>
    </row>
    <row r="6" spans="1:26" ht="21" customHeight="1" x14ac:dyDescent="0.35">
      <c r="B6" s="219"/>
      <c r="C6" s="219"/>
      <c r="D6" s="1369"/>
      <c r="E6" s="1369"/>
      <c r="F6" s="1369"/>
      <c r="G6" s="1369"/>
      <c r="H6" s="1369"/>
      <c r="I6" s="1369"/>
      <c r="J6" s="1369"/>
      <c r="K6" s="1369"/>
      <c r="L6" s="219"/>
      <c r="M6" s="1370">
        <v>43830</v>
      </c>
      <c r="N6" s="1371"/>
      <c r="O6" s="1372">
        <v>44196</v>
      </c>
      <c r="P6" s="1373"/>
      <c r="Q6" s="1372">
        <v>44561</v>
      </c>
      <c r="R6" s="1373"/>
      <c r="S6" s="1376">
        <v>44926</v>
      </c>
      <c r="T6" s="1377"/>
      <c r="U6" s="1374">
        <v>45291</v>
      </c>
      <c r="V6" s="1378"/>
      <c r="W6" s="1374" t="str">
        <f>EVO_sol!W6</f>
        <v>30/11/20224</v>
      </c>
      <c r="X6" s="1375"/>
    </row>
    <row r="7" spans="1:26" x14ac:dyDescent="0.35">
      <c r="B7" s="225"/>
      <c r="C7" s="219"/>
      <c r="D7" s="226">
        <v>43465</v>
      </c>
      <c r="E7" s="227">
        <v>43830</v>
      </c>
      <c r="F7" s="228">
        <v>44196</v>
      </c>
      <c r="G7" s="228">
        <v>44561</v>
      </c>
      <c r="H7" s="228">
        <v>44926</v>
      </c>
      <c r="I7" s="228">
        <v>45291</v>
      </c>
      <c r="J7" s="228" t="str">
        <f>EVO!J7</f>
        <v>30/11/20224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354473</v>
      </c>
      <c r="E9" s="300">
        <v>361314</v>
      </c>
      <c r="F9" s="300">
        <v>351802</v>
      </c>
      <c r="G9" s="254">
        <v>362202</v>
      </c>
      <c r="H9" s="254">
        <v>375118</v>
      </c>
      <c r="I9" s="254">
        <v>392545</v>
      </c>
      <c r="J9" s="301">
        <v>385264</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-2.460118334805983E-2</v>
      </c>
      <c r="X9" s="279">
        <v>-9717</v>
      </c>
    </row>
    <row r="10" spans="1:26" x14ac:dyDescent="0.35">
      <c r="B10" s="303" t="s">
        <v>7</v>
      </c>
      <c r="C10" s="219"/>
      <c r="D10" s="253">
        <v>42117</v>
      </c>
      <c r="E10" s="254">
        <v>47743</v>
      </c>
      <c r="F10" s="254">
        <v>44726</v>
      </c>
      <c r="G10" s="254">
        <v>45995</v>
      </c>
      <c r="H10" s="254">
        <v>46968</v>
      </c>
      <c r="I10" s="254">
        <v>48583</v>
      </c>
      <c r="J10" s="257">
        <v>52839</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9.162465911908102E-2</v>
      </c>
      <c r="X10" s="257">
        <v>4435</v>
      </c>
    </row>
    <row r="11" spans="1:26" x14ac:dyDescent="0.35">
      <c r="B11" s="303" t="s">
        <v>37</v>
      </c>
      <c r="C11" s="219"/>
      <c r="D11" s="253">
        <v>33668</v>
      </c>
      <c r="E11" s="254">
        <v>35198</v>
      </c>
      <c r="F11" s="254">
        <v>35711</v>
      </c>
      <c r="G11" s="254">
        <v>38230</v>
      </c>
      <c r="H11" s="254">
        <v>40199</v>
      </c>
      <c r="I11" s="254">
        <v>41209</v>
      </c>
      <c r="J11" s="257">
        <v>42501</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3.308215848322793E-2</v>
      </c>
      <c r="X11" s="257">
        <v>1361</v>
      </c>
    </row>
    <row r="12" spans="1:26" x14ac:dyDescent="0.35">
      <c r="B12" s="303" t="s">
        <v>38</v>
      </c>
      <c r="C12" s="219"/>
      <c r="D12" s="253">
        <v>25370</v>
      </c>
      <c r="E12" s="254">
        <v>30928</v>
      </c>
      <c r="F12" s="254">
        <v>31586</v>
      </c>
      <c r="G12" s="254">
        <v>33061</v>
      </c>
      <c r="H12" s="254">
        <v>36020</v>
      </c>
      <c r="I12" s="254">
        <v>40725</v>
      </c>
      <c r="J12" s="257">
        <v>43954</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8.49089203732043E-2</v>
      </c>
      <c r="X12" s="257">
        <v>3440</v>
      </c>
    </row>
    <row r="13" spans="1:26" x14ac:dyDescent="0.35">
      <c r="B13" s="303" t="s">
        <v>6</v>
      </c>
      <c r="C13" s="219"/>
      <c r="D13" s="253">
        <v>35850</v>
      </c>
      <c r="E13" s="254">
        <v>37916</v>
      </c>
      <c r="F13" s="254">
        <v>38655</v>
      </c>
      <c r="G13" s="254">
        <v>42298</v>
      </c>
      <c r="H13" s="254">
        <v>47498</v>
      </c>
      <c r="I13" s="254">
        <v>52927</v>
      </c>
      <c r="J13" s="257">
        <v>58487</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0.11510009532888454</v>
      </c>
      <c r="X13" s="257">
        <v>6037</v>
      </c>
      <c r="Z13" s="224"/>
    </row>
    <row r="14" spans="1:26" x14ac:dyDescent="0.35">
      <c r="B14" s="303" t="s">
        <v>5</v>
      </c>
      <c r="C14" s="219"/>
      <c r="D14" s="253">
        <v>24151</v>
      </c>
      <c r="E14" s="254">
        <v>24993</v>
      </c>
      <c r="F14" s="254">
        <v>24832</v>
      </c>
      <c r="G14" s="254">
        <v>22687</v>
      </c>
      <c r="H14" s="254">
        <v>22423</v>
      </c>
      <c r="I14" s="254">
        <v>23077</v>
      </c>
      <c r="J14" s="257">
        <v>23385</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1.5723407027754766E-2</v>
      </c>
      <c r="X14" s="257">
        <v>362</v>
      </c>
      <c r="Z14" s="224"/>
    </row>
    <row r="15" spans="1:26" x14ac:dyDescent="0.35">
      <c r="B15" s="303" t="s">
        <v>4</v>
      </c>
      <c r="C15" s="219"/>
      <c r="D15" s="253">
        <v>120362</v>
      </c>
      <c r="E15" s="254">
        <v>134693</v>
      </c>
      <c r="F15" s="254">
        <v>132386</v>
      </c>
      <c r="G15" s="254">
        <v>133847</v>
      </c>
      <c r="H15" s="254">
        <v>139217</v>
      </c>
      <c r="I15" s="254">
        <v>150140</v>
      </c>
      <c r="J15" s="257">
        <v>155773</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6.055324450738353E-2</v>
      </c>
      <c r="X15" s="257">
        <v>8894</v>
      </c>
      <c r="Z15" s="224"/>
    </row>
    <row r="16" spans="1:26" x14ac:dyDescent="0.35">
      <c r="B16" s="303" t="s">
        <v>40</v>
      </c>
      <c r="C16" s="219"/>
      <c r="D16" s="253">
        <v>81735</v>
      </c>
      <c r="E16" s="254">
        <v>85461</v>
      </c>
      <c r="F16" s="254">
        <v>81399</v>
      </c>
      <c r="G16" s="254">
        <v>83372</v>
      </c>
      <c r="H16" s="254">
        <v>86743</v>
      </c>
      <c r="I16" s="254">
        <v>91940</v>
      </c>
      <c r="J16" s="257">
        <v>96855</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4.8736383914069759E-2</v>
      </c>
      <c r="X16" s="257">
        <v>4501</v>
      </c>
      <c r="Z16" s="224"/>
    </row>
    <row r="17" spans="2:28" x14ac:dyDescent="0.35">
      <c r="B17" s="303" t="s">
        <v>41</v>
      </c>
      <c r="C17" s="219"/>
      <c r="D17" s="253">
        <v>292526</v>
      </c>
      <c r="E17" s="254">
        <v>307817</v>
      </c>
      <c r="F17" s="254">
        <v>300021</v>
      </c>
      <c r="G17" s="254">
        <v>315907</v>
      </c>
      <c r="H17" s="254">
        <v>330438</v>
      </c>
      <c r="I17" s="254">
        <v>327571</v>
      </c>
      <c r="J17" s="257">
        <v>349423</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7.5859414689717797E-2</v>
      </c>
      <c r="X17" s="257">
        <v>24638</v>
      </c>
      <c r="Z17" s="224"/>
    </row>
    <row r="18" spans="2:28" x14ac:dyDescent="0.35">
      <c r="B18" s="303" t="s">
        <v>3</v>
      </c>
      <c r="C18" s="219"/>
      <c r="D18" s="253">
        <v>102144</v>
      </c>
      <c r="E18" s="254">
        <v>121696</v>
      </c>
      <c r="F18" s="254">
        <v>136159</v>
      </c>
      <c r="G18" s="254">
        <v>151649</v>
      </c>
      <c r="H18" s="254">
        <v>169110</v>
      </c>
      <c r="I18" s="254">
        <v>189030</v>
      </c>
      <c r="J18" s="257">
        <v>200058</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6.7590932377049162E-2</v>
      </c>
      <c r="X18" s="257">
        <v>12666</v>
      </c>
      <c r="Z18" s="224"/>
    </row>
    <row r="19" spans="2:28" x14ac:dyDescent="0.35">
      <c r="B19" s="303" t="s">
        <v>2</v>
      </c>
      <c r="C19" s="219"/>
      <c r="D19" s="253">
        <v>46533</v>
      </c>
      <c r="E19" s="254">
        <v>49654</v>
      </c>
      <c r="F19" s="254">
        <v>49281</v>
      </c>
      <c r="G19" s="254">
        <v>50941</v>
      </c>
      <c r="H19" s="254">
        <v>53876</v>
      </c>
      <c r="I19" s="254">
        <v>56464</v>
      </c>
      <c r="J19" s="257">
        <v>56967</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1.5816690442225445E-2</v>
      </c>
      <c r="X19" s="257">
        <v>887</v>
      </c>
      <c r="Z19" s="224"/>
    </row>
    <row r="20" spans="2:28" x14ac:dyDescent="0.35">
      <c r="B20" s="303" t="s">
        <v>35</v>
      </c>
      <c r="C20" s="219"/>
      <c r="D20" s="253">
        <v>79727</v>
      </c>
      <c r="E20" s="254">
        <v>80292</v>
      </c>
      <c r="F20" s="254">
        <v>77049</v>
      </c>
      <c r="G20" s="254">
        <v>77553</v>
      </c>
      <c r="H20" s="254">
        <v>79015</v>
      </c>
      <c r="I20" s="254">
        <v>83386</v>
      </c>
      <c r="J20" s="257">
        <v>85120</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2.3113814200031335E-2</v>
      </c>
      <c r="X20" s="257">
        <v>1923</v>
      </c>
      <c r="Z20" s="224"/>
    </row>
    <row r="21" spans="2:28" x14ac:dyDescent="0.35">
      <c r="B21" s="303" t="s">
        <v>42</v>
      </c>
      <c r="C21" s="219"/>
      <c r="D21" s="253">
        <v>215050</v>
      </c>
      <c r="E21" s="254">
        <v>227239</v>
      </c>
      <c r="F21" s="254">
        <v>216497</v>
      </c>
      <c r="G21" s="254">
        <v>215854</v>
      </c>
      <c r="H21" s="254">
        <v>224758</v>
      </c>
      <c r="I21" s="254">
        <v>237020</v>
      </c>
      <c r="J21" s="257">
        <v>257527</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8.4561672450389036E-2</v>
      </c>
      <c r="X21" s="257">
        <v>20079</v>
      </c>
      <c r="Z21" s="224"/>
    </row>
    <row r="22" spans="2:28" x14ac:dyDescent="0.35">
      <c r="B22" s="303" t="s">
        <v>43</v>
      </c>
      <c r="C22" s="219"/>
      <c r="D22" s="253">
        <v>43671</v>
      </c>
      <c r="E22" s="254">
        <v>46430</v>
      </c>
      <c r="F22" s="254">
        <v>45294</v>
      </c>
      <c r="G22" s="254">
        <v>47556</v>
      </c>
      <c r="H22" s="254">
        <v>50117</v>
      </c>
      <c r="I22" s="254">
        <v>54056</v>
      </c>
      <c r="J22" s="257">
        <v>59207</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0.10224332123243052</v>
      </c>
      <c r="X22" s="257">
        <v>5492</v>
      </c>
      <c r="Z22" s="224"/>
    </row>
    <row r="23" spans="2:28" x14ac:dyDescent="0.35">
      <c r="B23" s="303" t="s">
        <v>44</v>
      </c>
      <c r="C23" s="219"/>
      <c r="D23" s="253">
        <v>19559</v>
      </c>
      <c r="E23" s="254">
        <v>18635</v>
      </c>
      <c r="F23" s="254">
        <v>19594</v>
      </c>
      <c r="G23" s="254">
        <v>20339</v>
      </c>
      <c r="H23" s="254">
        <v>21233</v>
      </c>
      <c r="I23" s="254">
        <v>22030</v>
      </c>
      <c r="J23" s="257">
        <v>21123</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-4.2084259217269104E-2</v>
      </c>
      <c r="X23" s="257">
        <v>-928</v>
      </c>
      <c r="Z23" s="224"/>
    </row>
    <row r="24" spans="2:28" x14ac:dyDescent="0.35">
      <c r="B24" s="303" t="s">
        <v>45</v>
      </c>
      <c r="C24" s="219"/>
      <c r="D24" s="253">
        <v>102231</v>
      </c>
      <c r="E24" s="254">
        <v>105837</v>
      </c>
      <c r="F24" s="254">
        <v>105419</v>
      </c>
      <c r="G24" s="254">
        <v>106624</v>
      </c>
      <c r="H24" s="254">
        <v>108415</v>
      </c>
      <c r="I24" s="254">
        <v>113823</v>
      </c>
      <c r="J24" s="257">
        <v>117475</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3.8269477219497139E-2</v>
      </c>
      <c r="X24" s="257">
        <v>4330</v>
      </c>
      <c r="Z24" s="224"/>
    </row>
    <row r="25" spans="2:28" x14ac:dyDescent="0.35">
      <c r="B25" s="303" t="s">
        <v>46</v>
      </c>
      <c r="C25" s="219"/>
      <c r="D25" s="253">
        <v>15250</v>
      </c>
      <c r="E25" s="254">
        <v>15370</v>
      </c>
      <c r="F25" s="254">
        <v>14678</v>
      </c>
      <c r="G25" s="254">
        <v>15446</v>
      </c>
      <c r="H25" s="254">
        <v>14352</v>
      </c>
      <c r="I25" s="254">
        <v>14615</v>
      </c>
      <c r="J25" s="257">
        <v>14750</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1.5700316760776767E-2</v>
      </c>
      <c r="X25" s="257">
        <v>228</v>
      </c>
      <c r="Z25" s="224"/>
    </row>
    <row r="26" spans="2:28" x14ac:dyDescent="0.35">
      <c r="B26" s="305" t="s">
        <v>1</v>
      </c>
      <c r="C26" s="219"/>
      <c r="D26" s="260">
        <v>4201</v>
      </c>
      <c r="E26" s="261">
        <v>4335</v>
      </c>
      <c r="F26" s="261">
        <v>4305</v>
      </c>
      <c r="G26" s="261">
        <v>4447</v>
      </c>
      <c r="H26" s="261">
        <v>4708</v>
      </c>
      <c r="I26" s="261">
        <v>5044</v>
      </c>
      <c r="J26" s="265">
        <v>5377</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7.475514691185281E-2</v>
      </c>
      <c r="X26" s="265">
        <v>374</v>
      </c>
      <c r="Z26" s="224"/>
      <c r="AA26" s="224"/>
      <c r="AB26" s="286"/>
    </row>
    <row r="27" spans="2:28" x14ac:dyDescent="0.35">
      <c r="B27" s="235" t="s">
        <v>0</v>
      </c>
      <c r="C27" s="219"/>
      <c r="D27" s="1226">
        <f>SUM(D9:D26)</f>
        <v>1638618</v>
      </c>
      <c r="E27" s="306">
        <f>SUM(E9:E26)</f>
        <v>1735551</v>
      </c>
      <c r="F27" s="307">
        <f>SUM(F9:F26)</f>
        <v>1709394</v>
      </c>
      <c r="G27" s="306">
        <f>SUM(G9:G26)</f>
        <v>1768008</v>
      </c>
      <c r="H27" s="307">
        <v>1850208</v>
      </c>
      <c r="I27" s="306">
        <f>SUM(I9:I26)</f>
        <v>1944185</v>
      </c>
      <c r="J27" s="306">
        <f>SUM(J9:J26)</f>
        <v>2026085</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4.594640498109781E-2</v>
      </c>
      <c r="X27" s="243">
        <f>SUM(X9:X26)</f>
        <v>89002</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434</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76</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287</v>
      </c>
      <c r="J8" s="1607"/>
      <c r="K8" s="957"/>
      <c r="L8" s="1617" t="s">
        <v>69</v>
      </c>
      <c r="M8" s="1618"/>
      <c r="N8" s="1606" t="s">
        <v>287</v>
      </c>
      <c r="O8" s="1607"/>
      <c r="P8" s="957"/>
      <c r="Q8" s="1617" t="s">
        <v>69</v>
      </c>
      <c r="R8" s="1618"/>
      <c r="S8" s="1606" t="s">
        <v>287</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28511</v>
      </c>
      <c r="E11" s="928">
        <f>D11/D$29*100</f>
        <v>15.426527719161554</v>
      </c>
      <c r="F11" s="930"/>
      <c r="G11" s="927">
        <v>12691</v>
      </c>
      <c r="H11" s="928">
        <v>44.512644242573039</v>
      </c>
      <c r="I11" s="927">
        <v>12640</v>
      </c>
      <c r="J11" s="928">
        <v>99.59814041446694</v>
      </c>
      <c r="K11" s="930"/>
      <c r="L11" s="927">
        <v>15726</v>
      </c>
      <c r="M11" s="928">
        <v>55.157658447616711</v>
      </c>
      <c r="N11" s="927">
        <v>15582</v>
      </c>
      <c r="O11" s="928">
        <v>99.084318962228153</v>
      </c>
      <c r="P11" s="930"/>
      <c r="Q11" s="927">
        <v>94</v>
      </c>
      <c r="R11" s="928">
        <v>0.32969730981024864</v>
      </c>
      <c r="S11" s="927">
        <v>92</v>
      </c>
      <c r="T11" s="928">
        <f>IFERROR(S11/Q11*100,"-")</f>
        <v>97.872340425531917</v>
      </c>
    </row>
    <row r="12" spans="1:22" s="331" customFormat="1" ht="18" customHeight="1" x14ac:dyDescent="0.25">
      <c r="A12" s="330"/>
      <c r="B12" s="931" t="s">
        <v>7</v>
      </c>
      <c r="C12" s="930"/>
      <c r="D12" s="932">
        <f t="shared" ref="D12:D28" si="0">G12+L12+Q12</f>
        <v>4130</v>
      </c>
      <c r="E12" s="933">
        <f t="shared" ref="E12:E29" si="1">D12/D$29*100</f>
        <v>2.2346308260017964</v>
      </c>
      <c r="F12" s="930"/>
      <c r="G12" s="932">
        <v>2840</v>
      </c>
      <c r="H12" s="933">
        <v>68.765133171912822</v>
      </c>
      <c r="I12" s="932">
        <v>1102</v>
      </c>
      <c r="J12" s="933">
        <v>38.802816901408448</v>
      </c>
      <c r="K12" s="930"/>
      <c r="L12" s="932">
        <v>1189</v>
      </c>
      <c r="M12" s="933">
        <v>28.789346246973363</v>
      </c>
      <c r="N12" s="932">
        <v>516</v>
      </c>
      <c r="O12" s="933">
        <v>43.397813288477707</v>
      </c>
      <c r="P12" s="930"/>
      <c r="Q12" s="932">
        <v>101</v>
      </c>
      <c r="R12" s="933">
        <v>2.4455205811138017</v>
      </c>
      <c r="S12" s="932">
        <v>53</v>
      </c>
      <c r="T12" s="933">
        <f t="shared" ref="T12:T28" si="2">IFERROR(S12/Q12*100,"-")</f>
        <v>52.475247524752476</v>
      </c>
    </row>
    <row r="13" spans="1:22" s="331" customFormat="1" ht="18" customHeight="1" x14ac:dyDescent="0.25">
      <c r="A13" s="330"/>
      <c r="B13" s="931" t="s">
        <v>37</v>
      </c>
      <c r="C13" s="930"/>
      <c r="D13" s="932">
        <f t="shared" si="0"/>
        <v>3835</v>
      </c>
      <c r="E13" s="933">
        <f t="shared" si="1"/>
        <v>2.0750143384302393</v>
      </c>
      <c r="F13" s="930"/>
      <c r="G13" s="932">
        <v>1832</v>
      </c>
      <c r="H13" s="933">
        <v>47.770534550195563</v>
      </c>
      <c r="I13" s="932">
        <v>30</v>
      </c>
      <c r="J13" s="933">
        <v>1.6375545851528384</v>
      </c>
      <c r="K13" s="930"/>
      <c r="L13" s="932">
        <v>1931</v>
      </c>
      <c r="M13" s="933">
        <v>50.352020860495436</v>
      </c>
      <c r="N13" s="932">
        <v>38</v>
      </c>
      <c r="O13" s="933">
        <v>1.9678922837907822</v>
      </c>
      <c r="P13" s="930"/>
      <c r="Q13" s="932">
        <v>72</v>
      </c>
      <c r="R13" s="933">
        <v>1.8774445893089959</v>
      </c>
      <c r="S13" s="932">
        <v>24</v>
      </c>
      <c r="T13" s="933">
        <f t="shared" si="2"/>
        <v>33.333333333333329</v>
      </c>
    </row>
    <row r="14" spans="1:22" s="331" customFormat="1" ht="18" customHeight="1" x14ac:dyDescent="0.25">
      <c r="A14" s="330"/>
      <c r="B14" s="931" t="s">
        <v>38</v>
      </c>
      <c r="C14" s="930"/>
      <c r="D14" s="932">
        <f t="shared" si="0"/>
        <v>3007</v>
      </c>
      <c r="E14" s="933">
        <f t="shared" si="1"/>
        <v>1.6270060275514291</v>
      </c>
      <c r="F14" s="930"/>
      <c r="G14" s="932">
        <v>2139</v>
      </c>
      <c r="H14" s="933">
        <v>71.134020618556704</v>
      </c>
      <c r="I14" s="932">
        <v>2087</v>
      </c>
      <c r="J14" s="933">
        <v>97.568957456755484</v>
      </c>
      <c r="K14" s="930"/>
      <c r="L14" s="932">
        <v>863</v>
      </c>
      <c r="M14" s="933">
        <v>28.699700698370467</v>
      </c>
      <c r="N14" s="932">
        <v>763</v>
      </c>
      <c r="O14" s="933">
        <v>88.41251448435689</v>
      </c>
      <c r="P14" s="930"/>
      <c r="Q14" s="932">
        <v>5</v>
      </c>
      <c r="R14" s="933">
        <v>0.16627868307283006</v>
      </c>
      <c r="S14" s="932">
        <v>5</v>
      </c>
      <c r="T14" s="933">
        <f t="shared" si="2"/>
        <v>100</v>
      </c>
    </row>
    <row r="15" spans="1:22" s="331" customFormat="1" ht="18" customHeight="1" x14ac:dyDescent="0.25">
      <c r="A15" s="330"/>
      <c r="B15" s="931" t="s">
        <v>6</v>
      </c>
      <c r="C15" s="930"/>
      <c r="D15" s="932">
        <f t="shared" si="0"/>
        <v>5979</v>
      </c>
      <c r="E15" s="933">
        <f t="shared" si="1"/>
        <v>3.2350745057299615</v>
      </c>
      <c r="F15" s="930"/>
      <c r="G15" s="932">
        <v>3560</v>
      </c>
      <c r="H15" s="933">
        <v>59.541729386184983</v>
      </c>
      <c r="I15" s="932">
        <v>2764</v>
      </c>
      <c r="J15" s="933">
        <v>77.640449438202253</v>
      </c>
      <c r="K15" s="930"/>
      <c r="L15" s="932">
        <v>2337</v>
      </c>
      <c r="M15" s="933">
        <v>39.086803813346712</v>
      </c>
      <c r="N15" s="932">
        <v>1663</v>
      </c>
      <c r="O15" s="933">
        <v>71.15960633290544</v>
      </c>
      <c r="P15" s="930"/>
      <c r="Q15" s="932">
        <v>82</v>
      </c>
      <c r="R15" s="933">
        <v>1.3714668004683057</v>
      </c>
      <c r="S15" s="932">
        <v>70</v>
      </c>
      <c r="T15" s="933">
        <f t="shared" si="2"/>
        <v>85.365853658536579</v>
      </c>
    </row>
    <row r="16" spans="1:22" s="331" customFormat="1" ht="18" customHeight="1" x14ac:dyDescent="0.25">
      <c r="A16" s="330"/>
      <c r="B16" s="931" t="s">
        <v>5</v>
      </c>
      <c r="C16" s="930"/>
      <c r="D16" s="932">
        <f t="shared" si="0"/>
        <v>4680</v>
      </c>
      <c r="E16" s="933">
        <f t="shared" si="1"/>
        <v>2.5322208875758854</v>
      </c>
      <c r="F16" s="930"/>
      <c r="G16" s="932">
        <v>1949</v>
      </c>
      <c r="H16" s="933">
        <v>41.645299145299148</v>
      </c>
      <c r="I16" s="932">
        <v>15</v>
      </c>
      <c r="J16" s="933">
        <v>0.76962544894817853</v>
      </c>
      <c r="K16" s="930"/>
      <c r="L16" s="932">
        <v>2683</v>
      </c>
      <c r="M16" s="933">
        <v>57.329059829059823</v>
      </c>
      <c r="N16" s="932">
        <v>21</v>
      </c>
      <c r="O16" s="933">
        <v>0.78270592620201274</v>
      </c>
      <c r="P16" s="930"/>
      <c r="Q16" s="932">
        <v>48</v>
      </c>
      <c r="R16" s="933">
        <v>1.0256410256410255</v>
      </c>
      <c r="S16" s="932">
        <v>0</v>
      </c>
      <c r="T16" s="933">
        <f t="shared" si="2"/>
        <v>0</v>
      </c>
    </row>
    <row r="17" spans="1:20" s="331" customFormat="1" ht="18" customHeight="1" x14ac:dyDescent="0.25">
      <c r="A17" s="330"/>
      <c r="B17" s="931" t="s">
        <v>4</v>
      </c>
      <c r="C17" s="930"/>
      <c r="D17" s="932">
        <f t="shared" si="0"/>
        <v>9102</v>
      </c>
      <c r="E17" s="933">
        <f t="shared" si="1"/>
        <v>4.9248449826315621</v>
      </c>
      <c r="F17" s="930"/>
      <c r="G17" s="932">
        <v>5576</v>
      </c>
      <c r="H17" s="933">
        <v>61.261261261261254</v>
      </c>
      <c r="I17" s="932">
        <v>384</v>
      </c>
      <c r="J17" s="933">
        <v>6.8866571018651364</v>
      </c>
      <c r="K17" s="930"/>
      <c r="L17" s="932">
        <v>3522</v>
      </c>
      <c r="M17" s="933">
        <v>38.694792353328936</v>
      </c>
      <c r="N17" s="932">
        <v>93</v>
      </c>
      <c r="O17" s="933">
        <v>2.6405451448040886</v>
      </c>
      <c r="P17" s="930"/>
      <c r="Q17" s="932">
        <v>4</v>
      </c>
      <c r="R17" s="933">
        <v>4.3946385409800046E-2</v>
      </c>
      <c r="S17" s="932">
        <v>1</v>
      </c>
      <c r="T17" s="933">
        <f t="shared" si="2"/>
        <v>25</v>
      </c>
    </row>
    <row r="18" spans="1:20" s="331" customFormat="1" ht="18" customHeight="1" x14ac:dyDescent="0.25">
      <c r="A18" s="330"/>
      <c r="B18" s="931" t="s">
        <v>40</v>
      </c>
      <c r="C18" s="930"/>
      <c r="D18" s="932">
        <f t="shared" si="0"/>
        <v>12537</v>
      </c>
      <c r="E18" s="933">
        <f t="shared" si="1"/>
        <v>6.7834301853715546</v>
      </c>
      <c r="F18" s="930"/>
      <c r="G18" s="932">
        <v>7010</v>
      </c>
      <c r="H18" s="933">
        <v>55.914493100422746</v>
      </c>
      <c r="I18" s="932">
        <v>6767</v>
      </c>
      <c r="J18" s="933">
        <v>96.533523537803134</v>
      </c>
      <c r="K18" s="930"/>
      <c r="L18" s="932">
        <v>3965</v>
      </c>
      <c r="M18" s="933">
        <v>31.626385897742683</v>
      </c>
      <c r="N18" s="932">
        <v>3630</v>
      </c>
      <c r="O18" s="933">
        <v>91.551071878940732</v>
      </c>
      <c r="P18" s="930"/>
      <c r="Q18" s="932">
        <v>1562</v>
      </c>
      <c r="R18" s="933">
        <v>12.459121001834569</v>
      </c>
      <c r="S18" s="932">
        <v>1364</v>
      </c>
      <c r="T18" s="933">
        <f t="shared" si="2"/>
        <v>87.323943661971825</v>
      </c>
    </row>
    <row r="19" spans="1:20" s="331" customFormat="1" ht="18" customHeight="1" x14ac:dyDescent="0.25">
      <c r="A19" s="330"/>
      <c r="B19" s="931" t="s">
        <v>41</v>
      </c>
      <c r="C19" s="930"/>
      <c r="D19" s="932">
        <f t="shared" si="0"/>
        <v>38602</v>
      </c>
      <c r="E19" s="933">
        <f t="shared" si="1"/>
        <v>20.886493739787252</v>
      </c>
      <c r="F19" s="930"/>
      <c r="G19" s="932">
        <v>15022</v>
      </c>
      <c r="H19" s="933">
        <v>38.915082120097402</v>
      </c>
      <c r="I19" s="932">
        <v>14440</v>
      </c>
      <c r="J19" s="933">
        <v>96.12568233257889</v>
      </c>
      <c r="K19" s="930"/>
      <c r="L19" s="932">
        <v>20433</v>
      </c>
      <c r="M19" s="933">
        <v>52.932490544531376</v>
      </c>
      <c r="N19" s="932">
        <v>18978</v>
      </c>
      <c r="O19" s="933">
        <v>92.879166054911181</v>
      </c>
      <c r="P19" s="930"/>
      <c r="Q19" s="932">
        <v>3147</v>
      </c>
      <c r="R19" s="933">
        <v>8.1524273353712253</v>
      </c>
      <c r="S19" s="932">
        <v>3121</v>
      </c>
      <c r="T19" s="933">
        <f t="shared" si="2"/>
        <v>99.17381633301558</v>
      </c>
    </row>
    <row r="20" spans="1:20" s="331" customFormat="1" ht="18" customHeight="1" x14ac:dyDescent="0.25">
      <c r="A20" s="330"/>
      <c r="B20" s="931" t="s">
        <v>3</v>
      </c>
      <c r="C20" s="930"/>
      <c r="D20" s="932">
        <f t="shared" si="0"/>
        <v>13797</v>
      </c>
      <c r="E20" s="933">
        <f t="shared" si="1"/>
        <v>7.4651819627958318</v>
      </c>
      <c r="F20" s="930"/>
      <c r="G20" s="932">
        <v>6395</v>
      </c>
      <c r="H20" s="933">
        <v>46.350655939697035</v>
      </c>
      <c r="I20" s="932">
        <v>6123</v>
      </c>
      <c r="J20" s="933">
        <v>95.746677091477721</v>
      </c>
      <c r="K20" s="930"/>
      <c r="L20" s="932">
        <v>6474</v>
      </c>
      <c r="M20" s="933">
        <v>46.92324418351815</v>
      </c>
      <c r="N20" s="932">
        <v>6023</v>
      </c>
      <c r="O20" s="933">
        <v>93.033673154155082</v>
      </c>
      <c r="P20" s="930"/>
      <c r="Q20" s="932">
        <v>928</v>
      </c>
      <c r="R20" s="933">
        <v>6.7260998767848079</v>
      </c>
      <c r="S20" s="932">
        <v>581</v>
      </c>
      <c r="T20" s="933">
        <f t="shared" si="2"/>
        <v>62.607758620689658</v>
      </c>
    </row>
    <row r="21" spans="1:20" s="331" customFormat="1" ht="18" customHeight="1" x14ac:dyDescent="0.25">
      <c r="A21" s="330"/>
      <c r="B21" s="931" t="s">
        <v>2</v>
      </c>
      <c r="C21" s="930"/>
      <c r="D21" s="932">
        <f t="shared" si="0"/>
        <v>5388</v>
      </c>
      <c r="E21" s="933">
        <f t="shared" si="1"/>
        <v>2.9153004577476218</v>
      </c>
      <c r="F21" s="930"/>
      <c r="G21" s="932">
        <v>3484</v>
      </c>
      <c r="H21" s="933">
        <v>64.662212323682255</v>
      </c>
      <c r="I21" s="932">
        <v>3462</v>
      </c>
      <c r="J21" s="933">
        <v>99.368541905855338</v>
      </c>
      <c r="K21" s="930"/>
      <c r="L21" s="932">
        <v>1866</v>
      </c>
      <c r="M21" s="933">
        <v>34.632516703786195</v>
      </c>
      <c r="N21" s="932">
        <v>1855</v>
      </c>
      <c r="O21" s="933">
        <v>99.41050375133976</v>
      </c>
      <c r="P21" s="930"/>
      <c r="Q21" s="932">
        <v>38</v>
      </c>
      <c r="R21" s="933">
        <v>0.70527097253155158</v>
      </c>
      <c r="S21" s="932">
        <v>38</v>
      </c>
      <c r="T21" s="933">
        <f t="shared" si="2"/>
        <v>100</v>
      </c>
    </row>
    <row r="22" spans="1:20" s="331" customFormat="1" ht="18" customHeight="1" x14ac:dyDescent="0.25">
      <c r="A22" s="330"/>
      <c r="B22" s="931" t="s">
        <v>35</v>
      </c>
      <c r="C22" s="930"/>
      <c r="D22" s="932">
        <f t="shared" si="0"/>
        <v>6848</v>
      </c>
      <c r="E22" s="933">
        <f t="shared" si="1"/>
        <v>3.7052668030170226</v>
      </c>
      <c r="F22" s="930"/>
      <c r="G22" s="932">
        <v>4073</v>
      </c>
      <c r="H22" s="933">
        <v>59.477219626168221</v>
      </c>
      <c r="I22" s="932">
        <v>3904</v>
      </c>
      <c r="J22" s="933">
        <v>95.850724281856131</v>
      </c>
      <c r="K22" s="930"/>
      <c r="L22" s="932">
        <v>2623</v>
      </c>
      <c r="M22" s="933">
        <v>38.303154205607477</v>
      </c>
      <c r="N22" s="932">
        <v>2582</v>
      </c>
      <c r="O22" s="933">
        <v>98.43690430804422</v>
      </c>
      <c r="P22" s="930"/>
      <c r="Q22" s="932">
        <v>152</v>
      </c>
      <c r="R22" s="933">
        <v>2.2196261682242988</v>
      </c>
      <c r="S22" s="932">
        <v>152</v>
      </c>
      <c r="T22" s="933">
        <f t="shared" si="2"/>
        <v>100</v>
      </c>
    </row>
    <row r="23" spans="1:20" s="331" customFormat="1" ht="18" customHeight="1" x14ac:dyDescent="0.25">
      <c r="A23" s="330"/>
      <c r="B23" s="931" t="s">
        <v>42</v>
      </c>
      <c r="C23" s="930"/>
      <c r="D23" s="932">
        <f t="shared" si="0"/>
        <v>24818</v>
      </c>
      <c r="E23" s="933">
        <f t="shared" si="1"/>
        <v>13.428345723901353</v>
      </c>
      <c r="F23" s="930"/>
      <c r="G23" s="932">
        <v>15408</v>
      </c>
      <c r="H23" s="933">
        <v>62.083971311145135</v>
      </c>
      <c r="I23" s="932">
        <v>12929</v>
      </c>
      <c r="J23" s="933">
        <v>83.910955347871237</v>
      </c>
      <c r="K23" s="930"/>
      <c r="L23" s="932">
        <v>8110</v>
      </c>
      <c r="M23" s="933">
        <v>32.677895076154407</v>
      </c>
      <c r="N23" s="932">
        <v>7180</v>
      </c>
      <c r="O23" s="933">
        <v>88.532675709001225</v>
      </c>
      <c r="P23" s="930"/>
      <c r="Q23" s="932">
        <v>1300</v>
      </c>
      <c r="R23" s="933">
        <v>5.2381336127004596</v>
      </c>
      <c r="S23" s="932">
        <v>1289</v>
      </c>
      <c r="T23" s="933">
        <f t="shared" si="2"/>
        <v>99.15384615384616</v>
      </c>
    </row>
    <row r="24" spans="1:20" s="331" customFormat="1" ht="18" customHeight="1" x14ac:dyDescent="0.25">
      <c r="A24" s="330">
        <v>47094</v>
      </c>
      <c r="B24" s="931" t="s">
        <v>43</v>
      </c>
      <c r="C24" s="930"/>
      <c r="D24" s="932">
        <f t="shared" si="0"/>
        <v>5357</v>
      </c>
      <c r="E24" s="933">
        <f t="shared" si="1"/>
        <v>2.8985271997316278</v>
      </c>
      <c r="F24" s="930"/>
      <c r="G24" s="932">
        <v>2811</v>
      </c>
      <c r="H24" s="933">
        <v>52.473399290647748</v>
      </c>
      <c r="I24" s="932">
        <v>2802</v>
      </c>
      <c r="J24" s="933">
        <v>99.679829242262542</v>
      </c>
      <c r="K24" s="930"/>
      <c r="L24" s="932">
        <v>2523</v>
      </c>
      <c r="M24" s="933">
        <v>47.097255926824715</v>
      </c>
      <c r="N24" s="932">
        <v>2516</v>
      </c>
      <c r="O24" s="933">
        <v>99.722552516845028</v>
      </c>
      <c r="P24" s="930"/>
      <c r="Q24" s="932">
        <v>23</v>
      </c>
      <c r="R24" s="933">
        <v>0.42934478252753411</v>
      </c>
      <c r="S24" s="932">
        <v>22</v>
      </c>
      <c r="T24" s="933">
        <f t="shared" si="2"/>
        <v>95.652173913043484</v>
      </c>
    </row>
    <row r="25" spans="1:20" s="331" customFormat="1" ht="18" customHeight="1" x14ac:dyDescent="0.25">
      <c r="B25" s="931" t="s">
        <v>44</v>
      </c>
      <c r="C25" s="930"/>
      <c r="D25" s="932">
        <f t="shared" si="0"/>
        <v>2538</v>
      </c>
      <c r="E25" s="933">
        <f t="shared" si="1"/>
        <v>1.3732428659546148</v>
      </c>
      <c r="F25" s="930"/>
      <c r="G25" s="932">
        <v>953</v>
      </c>
      <c r="H25" s="933">
        <v>37.549251379038608</v>
      </c>
      <c r="I25" s="932">
        <v>947</v>
      </c>
      <c r="J25" s="933">
        <v>99.370409233997904</v>
      </c>
      <c r="K25" s="930"/>
      <c r="L25" s="932">
        <v>1501</v>
      </c>
      <c r="M25" s="933">
        <v>59.141055949566592</v>
      </c>
      <c r="N25" s="932">
        <v>1492</v>
      </c>
      <c r="O25" s="933">
        <v>99.400399733510994</v>
      </c>
      <c r="P25" s="930"/>
      <c r="Q25" s="932">
        <v>84</v>
      </c>
      <c r="R25" s="933">
        <v>3.3096926713947989</v>
      </c>
      <c r="S25" s="932">
        <v>84</v>
      </c>
      <c r="T25" s="933">
        <f t="shared" si="2"/>
        <v>100</v>
      </c>
    </row>
    <row r="26" spans="1:20" s="331" customFormat="1" ht="18" customHeight="1" x14ac:dyDescent="0.25">
      <c r="B26" s="931" t="s">
        <v>45</v>
      </c>
      <c r="C26" s="930"/>
      <c r="D26" s="932">
        <f t="shared" si="0"/>
        <v>13443</v>
      </c>
      <c r="E26" s="933">
        <f t="shared" si="1"/>
        <v>7.2736421777099629</v>
      </c>
      <c r="F26" s="930"/>
      <c r="G26" s="932">
        <v>6150</v>
      </c>
      <c r="H26" s="933">
        <v>45.748716804284754</v>
      </c>
      <c r="I26" s="932">
        <v>5233</v>
      </c>
      <c r="J26" s="933">
        <v>85.089430894308947</v>
      </c>
      <c r="K26" s="930"/>
      <c r="L26" s="932">
        <v>4924</v>
      </c>
      <c r="M26" s="933">
        <v>36.628728706389943</v>
      </c>
      <c r="N26" s="932">
        <v>3984</v>
      </c>
      <c r="O26" s="933">
        <v>80.909829406986191</v>
      </c>
      <c r="P26" s="930"/>
      <c r="Q26" s="932">
        <v>2369</v>
      </c>
      <c r="R26" s="933">
        <v>17.622554489325299</v>
      </c>
      <c r="S26" s="932">
        <v>1694</v>
      </c>
      <c r="T26" s="933">
        <f t="shared" si="2"/>
        <v>71.506964964119874</v>
      </c>
    </row>
    <row r="27" spans="1:20" s="331" customFormat="1" ht="18" customHeight="1" x14ac:dyDescent="0.25">
      <c r="B27" s="931" t="s">
        <v>46</v>
      </c>
      <c r="C27" s="930"/>
      <c r="D27" s="932">
        <f t="shared" si="0"/>
        <v>2022</v>
      </c>
      <c r="E27" s="933">
        <f t="shared" si="1"/>
        <v>1.0940492809141966</v>
      </c>
      <c r="F27" s="930"/>
      <c r="G27" s="932">
        <v>715</v>
      </c>
      <c r="H27" s="933">
        <v>35.361028684470817</v>
      </c>
      <c r="I27" s="932">
        <v>514</v>
      </c>
      <c r="J27" s="933">
        <v>71.888111888111879</v>
      </c>
      <c r="K27" s="930"/>
      <c r="L27" s="932">
        <v>1189</v>
      </c>
      <c r="M27" s="933">
        <v>58.803165182987136</v>
      </c>
      <c r="N27" s="932">
        <v>913</v>
      </c>
      <c r="O27" s="933">
        <v>76.787216148023546</v>
      </c>
      <c r="P27" s="930"/>
      <c r="Q27" s="932">
        <v>118</v>
      </c>
      <c r="R27" s="933">
        <v>5.8358061325420376</v>
      </c>
      <c r="S27" s="932">
        <v>94</v>
      </c>
      <c r="T27" s="933">
        <f t="shared" si="2"/>
        <v>79.66101694915254</v>
      </c>
    </row>
    <row r="28" spans="1:20" s="331" customFormat="1" ht="18" customHeight="1" x14ac:dyDescent="0.25">
      <c r="B28" s="953" t="s">
        <v>1</v>
      </c>
      <c r="C28" s="930"/>
      <c r="D28" s="954">
        <f t="shared" si="0"/>
        <v>224</v>
      </c>
      <c r="E28" s="955">
        <f t="shared" si="1"/>
        <v>0.1212003159865381</v>
      </c>
      <c r="F28" s="930"/>
      <c r="G28" s="954">
        <v>104</v>
      </c>
      <c r="H28" s="955">
        <v>46.428571428571431</v>
      </c>
      <c r="I28" s="954">
        <v>97</v>
      </c>
      <c r="J28" s="955">
        <v>93.269230769230774</v>
      </c>
      <c r="K28" s="930"/>
      <c r="L28" s="954">
        <v>120</v>
      </c>
      <c r="M28" s="955">
        <v>53.571428571428569</v>
      </c>
      <c r="N28" s="954">
        <v>114</v>
      </c>
      <c r="O28" s="955">
        <v>95</v>
      </c>
      <c r="P28" s="930"/>
      <c r="Q28" s="954">
        <v>0</v>
      </c>
      <c r="R28" s="955">
        <v>0</v>
      </c>
      <c r="S28" s="954">
        <v>0</v>
      </c>
      <c r="T28" s="955" t="str">
        <f t="shared" si="2"/>
        <v>-</v>
      </c>
    </row>
    <row r="29" spans="1:20" s="319" customFormat="1" ht="18" customHeight="1" x14ac:dyDescent="0.25">
      <c r="B29" s="1288" t="s">
        <v>0</v>
      </c>
      <c r="C29" s="1281"/>
      <c r="D29" s="1289">
        <f>SUM(D11:D28)</f>
        <v>184818</v>
      </c>
      <c r="E29" s="1290">
        <f t="shared" si="1"/>
        <v>100</v>
      </c>
      <c r="F29" s="1281"/>
      <c r="G29" s="1289">
        <f>SUM(G11:G28)</f>
        <v>92712</v>
      </c>
      <c r="H29" s="1290">
        <f t="shared" ref="H29" si="3">G29/$D29*100</f>
        <v>50.163945070285365</v>
      </c>
      <c r="I29" s="1289">
        <f>SUM(I11:I28)</f>
        <v>76240</v>
      </c>
      <c r="J29" s="1290">
        <f>I29/G29*100</f>
        <v>82.233152127016993</v>
      </c>
      <c r="K29" s="1281"/>
      <c r="L29" s="1289">
        <f>SUM(L11:L28)</f>
        <v>81979</v>
      </c>
      <c r="M29" s="1290">
        <f t="shared" ref="M29" si="4">L29/$D29*100</f>
        <v>44.356610286876816</v>
      </c>
      <c r="N29" s="1289">
        <f>SUM(N11:N28)</f>
        <v>67943</v>
      </c>
      <c r="O29" s="1290">
        <f>N29/L29*100</f>
        <v>82.878542065650961</v>
      </c>
      <c r="P29" s="1281"/>
      <c r="Q29" s="1289">
        <f>SUM(Q11:Q28)</f>
        <v>10127</v>
      </c>
      <c r="R29" s="1290">
        <f t="shared" ref="R29" si="5">Q29/$D29*100</f>
        <v>5.4794446428378194</v>
      </c>
      <c r="S29" s="1289">
        <f>SUM(S11:S28)</f>
        <v>8684</v>
      </c>
      <c r="T29" s="1290">
        <f>S29/Q29*100</f>
        <v>85.750962772785627</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7" x14ac:dyDescent="0.35">
      <c r="B33" s="935"/>
      <c r="L33" s="935"/>
    </row>
    <row r="34" spans="2:17"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35"/>
    <row r="37" spans="2:17" s="567" customFormat="1" x14ac:dyDescent="0.35"/>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433</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77</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287</v>
      </c>
      <c r="J8" s="1607"/>
      <c r="K8" s="957"/>
      <c r="L8" s="1617" t="s">
        <v>69</v>
      </c>
      <c r="M8" s="1618"/>
      <c r="N8" s="1606" t="s">
        <v>287</v>
      </c>
      <c r="O8" s="1607"/>
      <c r="P8" s="957"/>
      <c r="Q8" s="1617" t="s">
        <v>69</v>
      </c>
      <c r="R8" s="1618"/>
      <c r="S8" s="1606" t="s">
        <v>287</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5044</v>
      </c>
      <c r="E11" s="928">
        <f>D11/D$29*100</f>
        <v>2.2649303996407721</v>
      </c>
      <c r="F11" s="930"/>
      <c r="G11" s="927">
        <v>2546</v>
      </c>
      <c r="H11" s="928">
        <v>50.475812846946866</v>
      </c>
      <c r="I11" s="927">
        <v>2469</v>
      </c>
      <c r="J11" s="928">
        <v>96.975648075412408</v>
      </c>
      <c r="K11" s="930"/>
      <c r="L11" s="927">
        <v>2378</v>
      </c>
      <c r="M11" s="928">
        <v>47.145122918318791</v>
      </c>
      <c r="N11" s="927">
        <v>2257</v>
      </c>
      <c r="O11" s="928">
        <v>94.9116904962153</v>
      </c>
      <c r="P11" s="930"/>
      <c r="Q11" s="927">
        <v>120</v>
      </c>
      <c r="R11" s="928">
        <v>2.3790642347343378</v>
      </c>
      <c r="S11" s="927">
        <v>48</v>
      </c>
      <c r="T11" s="928">
        <f>IFERROR(S11/Q11*100,"-")</f>
        <v>40</v>
      </c>
    </row>
    <row r="12" spans="1:22" s="331" customFormat="1" ht="18" customHeight="1" x14ac:dyDescent="0.25">
      <c r="A12" s="330"/>
      <c r="B12" s="931" t="s">
        <v>7</v>
      </c>
      <c r="C12" s="930"/>
      <c r="D12" s="932">
        <f t="shared" ref="D12:D28" si="0">G12+L12+Q12</f>
        <v>9727</v>
      </c>
      <c r="E12" s="933">
        <f t="shared" ref="E12:E29" si="1">D12/D$29*100</f>
        <v>4.3677593174674447</v>
      </c>
      <c r="F12" s="930"/>
      <c r="G12" s="932">
        <v>4027</v>
      </c>
      <c r="H12" s="933">
        <v>41.400226174565638</v>
      </c>
      <c r="I12" s="932">
        <v>3933</v>
      </c>
      <c r="J12" s="933">
        <v>97.665756146014402</v>
      </c>
      <c r="K12" s="930"/>
      <c r="L12" s="932">
        <v>3975</v>
      </c>
      <c r="M12" s="933">
        <v>40.865631746684485</v>
      </c>
      <c r="N12" s="932">
        <v>3846</v>
      </c>
      <c r="O12" s="933">
        <v>96.754716981132077</v>
      </c>
      <c r="P12" s="930"/>
      <c r="Q12" s="932">
        <v>1725</v>
      </c>
      <c r="R12" s="933">
        <v>17.734142078749869</v>
      </c>
      <c r="S12" s="932">
        <v>1641</v>
      </c>
      <c r="T12" s="933">
        <f t="shared" ref="T12:T28" si="2">IFERROR(S12/Q12*100,"-")</f>
        <v>95.130434782608702</v>
      </c>
    </row>
    <row r="13" spans="1:22" s="331" customFormat="1" ht="18" customHeight="1" x14ac:dyDescent="0.25">
      <c r="A13" s="330"/>
      <c r="B13" s="931" t="s">
        <v>37</v>
      </c>
      <c r="C13" s="930"/>
      <c r="D13" s="932">
        <f t="shared" si="0"/>
        <v>5012</v>
      </c>
      <c r="E13" s="933">
        <f t="shared" si="1"/>
        <v>2.2505612932195782</v>
      </c>
      <c r="F13" s="930"/>
      <c r="G13" s="932">
        <v>1712</v>
      </c>
      <c r="H13" s="933">
        <v>34.158020750199519</v>
      </c>
      <c r="I13" s="932">
        <v>1654</v>
      </c>
      <c r="J13" s="933">
        <v>96.612149532710276</v>
      </c>
      <c r="K13" s="930"/>
      <c r="L13" s="932">
        <v>1788</v>
      </c>
      <c r="M13" s="933">
        <v>35.674381484437347</v>
      </c>
      <c r="N13" s="932">
        <v>1655</v>
      </c>
      <c r="O13" s="933">
        <v>92.561521252796425</v>
      </c>
      <c r="P13" s="930"/>
      <c r="Q13" s="932">
        <v>1512</v>
      </c>
      <c r="R13" s="933">
        <v>30.16759776536313</v>
      </c>
      <c r="S13" s="932">
        <v>1256</v>
      </c>
      <c r="T13" s="933">
        <f t="shared" si="2"/>
        <v>83.068783068783063</v>
      </c>
    </row>
    <row r="14" spans="1:22" s="331" customFormat="1" ht="18" customHeight="1" x14ac:dyDescent="0.25">
      <c r="A14" s="330"/>
      <c r="B14" s="931" t="s">
        <v>38</v>
      </c>
      <c r="C14" s="930"/>
      <c r="D14" s="932">
        <f t="shared" si="0"/>
        <v>816</v>
      </c>
      <c r="E14" s="933">
        <f t="shared" si="1"/>
        <v>0.36641221374045801</v>
      </c>
      <c r="F14" s="930"/>
      <c r="G14" s="932">
        <v>386</v>
      </c>
      <c r="H14" s="933">
        <v>47.303921568627452</v>
      </c>
      <c r="I14" s="932">
        <v>338</v>
      </c>
      <c r="J14" s="933">
        <v>87.564766839378237</v>
      </c>
      <c r="K14" s="930"/>
      <c r="L14" s="932">
        <v>384</v>
      </c>
      <c r="M14" s="933">
        <v>47.058823529411761</v>
      </c>
      <c r="N14" s="932">
        <v>329</v>
      </c>
      <c r="O14" s="933">
        <v>85.677083333333343</v>
      </c>
      <c r="P14" s="930"/>
      <c r="Q14" s="932">
        <v>46</v>
      </c>
      <c r="R14" s="933">
        <v>5.6372549019607847</v>
      </c>
      <c r="S14" s="932">
        <v>11</v>
      </c>
      <c r="T14" s="933">
        <f t="shared" si="2"/>
        <v>23.913043478260871</v>
      </c>
    </row>
    <row r="15" spans="1:22" s="331" customFormat="1" ht="18" customHeight="1" x14ac:dyDescent="0.25">
      <c r="A15" s="330"/>
      <c r="B15" s="931" t="s">
        <v>6</v>
      </c>
      <c r="C15" s="930"/>
      <c r="D15" s="932">
        <f t="shared" si="0"/>
        <v>15091</v>
      </c>
      <c r="E15" s="933">
        <f t="shared" si="1"/>
        <v>6.7763807813201611</v>
      </c>
      <c r="F15" s="930"/>
      <c r="G15" s="932">
        <v>4257</v>
      </c>
      <c r="H15" s="933">
        <v>28.208866211649326</v>
      </c>
      <c r="I15" s="932">
        <v>3078</v>
      </c>
      <c r="J15" s="933">
        <v>72.304439746300204</v>
      </c>
      <c r="K15" s="930"/>
      <c r="L15" s="932">
        <v>5022</v>
      </c>
      <c r="M15" s="933">
        <v>33.278112782453121</v>
      </c>
      <c r="N15" s="932">
        <v>3532</v>
      </c>
      <c r="O15" s="933">
        <v>70.330545599362807</v>
      </c>
      <c r="P15" s="930"/>
      <c r="Q15" s="932">
        <v>5812</v>
      </c>
      <c r="R15" s="933">
        <v>38.513021005897556</v>
      </c>
      <c r="S15" s="932">
        <v>4238</v>
      </c>
      <c r="T15" s="933">
        <f t="shared" si="2"/>
        <v>72.918100481761869</v>
      </c>
    </row>
    <row r="16" spans="1:22" s="331" customFormat="1" ht="18" customHeight="1" x14ac:dyDescent="0.25">
      <c r="A16" s="330"/>
      <c r="B16" s="931" t="s">
        <v>5</v>
      </c>
      <c r="C16" s="930"/>
      <c r="D16" s="932">
        <f t="shared" si="0"/>
        <v>311</v>
      </c>
      <c r="E16" s="933">
        <f t="shared" si="1"/>
        <v>0.13964975303098337</v>
      </c>
      <c r="F16" s="930"/>
      <c r="G16" s="932">
        <v>156</v>
      </c>
      <c r="H16" s="933">
        <v>50.160771704180064</v>
      </c>
      <c r="I16" s="932">
        <v>156</v>
      </c>
      <c r="J16" s="933">
        <v>100</v>
      </c>
      <c r="K16" s="930"/>
      <c r="L16" s="932">
        <v>154</v>
      </c>
      <c r="M16" s="933">
        <v>49.517684887459808</v>
      </c>
      <c r="N16" s="932">
        <v>154</v>
      </c>
      <c r="O16" s="933">
        <v>100</v>
      </c>
      <c r="P16" s="930"/>
      <c r="Q16" s="932">
        <v>1</v>
      </c>
      <c r="R16" s="933">
        <v>0.32154340836012862</v>
      </c>
      <c r="S16" s="932">
        <v>0</v>
      </c>
      <c r="T16" s="933">
        <f t="shared" si="2"/>
        <v>0</v>
      </c>
    </row>
    <row r="17" spans="1:20" s="331" customFormat="1" ht="18" customHeight="1" x14ac:dyDescent="0.25">
      <c r="A17" s="330"/>
      <c r="B17" s="931" t="s">
        <v>4</v>
      </c>
      <c r="C17" s="930"/>
      <c r="D17" s="932">
        <f t="shared" si="0"/>
        <v>53696</v>
      </c>
      <c r="E17" s="933">
        <f t="shared" si="1"/>
        <v>24.111360574764255</v>
      </c>
      <c r="F17" s="930"/>
      <c r="G17" s="932">
        <v>16573</v>
      </c>
      <c r="H17" s="933">
        <v>30.864496424314659</v>
      </c>
      <c r="I17" s="932">
        <v>14291</v>
      </c>
      <c r="J17" s="933">
        <v>86.230616062269959</v>
      </c>
      <c r="K17" s="930"/>
      <c r="L17" s="932">
        <v>16969</v>
      </c>
      <c r="M17" s="933">
        <v>31.601981525625746</v>
      </c>
      <c r="N17" s="932">
        <v>13838</v>
      </c>
      <c r="O17" s="933">
        <v>81.548706464729804</v>
      </c>
      <c r="P17" s="930"/>
      <c r="Q17" s="932">
        <v>20154</v>
      </c>
      <c r="R17" s="933">
        <v>37.533522050059595</v>
      </c>
      <c r="S17" s="932">
        <v>14328</v>
      </c>
      <c r="T17" s="933">
        <f t="shared" si="2"/>
        <v>71.092587079487942</v>
      </c>
    </row>
    <row r="18" spans="1:20" s="331" customFormat="1" ht="18" customHeight="1" x14ac:dyDescent="0.25">
      <c r="A18" s="330"/>
      <c r="B18" s="931" t="s">
        <v>40</v>
      </c>
      <c r="C18" s="930"/>
      <c r="D18" s="932">
        <f t="shared" si="0"/>
        <v>11738</v>
      </c>
      <c r="E18" s="933">
        <f t="shared" si="1"/>
        <v>5.2707678491243826</v>
      </c>
      <c r="F18" s="930"/>
      <c r="G18" s="932">
        <v>4115</v>
      </c>
      <c r="H18" s="933">
        <v>35.057079570625319</v>
      </c>
      <c r="I18" s="932">
        <v>3433</v>
      </c>
      <c r="J18" s="933">
        <v>83.426488456865115</v>
      </c>
      <c r="K18" s="930"/>
      <c r="L18" s="932">
        <v>4378</v>
      </c>
      <c r="M18" s="933">
        <v>37.29766570114159</v>
      </c>
      <c r="N18" s="932">
        <v>3632</v>
      </c>
      <c r="O18" s="933">
        <v>82.96025582457743</v>
      </c>
      <c r="P18" s="930"/>
      <c r="Q18" s="932">
        <v>3245</v>
      </c>
      <c r="R18" s="933">
        <v>27.645254728233088</v>
      </c>
      <c r="S18" s="932">
        <v>2454</v>
      </c>
      <c r="T18" s="933">
        <f t="shared" si="2"/>
        <v>75.624036979969176</v>
      </c>
    </row>
    <row r="19" spans="1:20" s="331" customFormat="1" ht="18" customHeight="1" x14ac:dyDescent="0.25">
      <c r="A19" s="330"/>
      <c r="B19" s="931" t="s">
        <v>41</v>
      </c>
      <c r="C19" s="930"/>
      <c r="D19" s="932">
        <f t="shared" si="0"/>
        <v>24191</v>
      </c>
      <c r="E19" s="933">
        <f t="shared" si="1"/>
        <v>10.862595419847327</v>
      </c>
      <c r="F19" s="930"/>
      <c r="G19" s="932">
        <v>6534</v>
      </c>
      <c r="H19" s="933">
        <v>27.010045058079452</v>
      </c>
      <c r="I19" s="932">
        <v>6214</v>
      </c>
      <c r="J19" s="933">
        <v>95.102540557086016</v>
      </c>
      <c r="K19" s="930"/>
      <c r="L19" s="932">
        <v>11914</v>
      </c>
      <c r="M19" s="933">
        <v>49.249720970608905</v>
      </c>
      <c r="N19" s="932">
        <v>10973</v>
      </c>
      <c r="O19" s="933">
        <v>92.101729058250797</v>
      </c>
      <c r="P19" s="930"/>
      <c r="Q19" s="932">
        <v>5743</v>
      </c>
      <c r="R19" s="933">
        <v>23.740233971311646</v>
      </c>
      <c r="S19" s="932">
        <v>4564</v>
      </c>
      <c r="T19" s="933">
        <f t="shared" si="2"/>
        <v>79.470659933832493</v>
      </c>
    </row>
    <row r="20" spans="1:20" s="331" customFormat="1" ht="18" customHeight="1" x14ac:dyDescent="0.25">
      <c r="A20" s="330"/>
      <c r="B20" s="931" t="s">
        <v>3</v>
      </c>
      <c r="C20" s="930"/>
      <c r="D20" s="932">
        <f t="shared" si="0"/>
        <v>24933</v>
      </c>
      <c r="E20" s="933">
        <f t="shared" si="1"/>
        <v>11.195779074988774</v>
      </c>
      <c r="F20" s="930"/>
      <c r="G20" s="932">
        <v>7758</v>
      </c>
      <c r="H20" s="933">
        <v>31.115389243171698</v>
      </c>
      <c r="I20" s="932">
        <v>4564</v>
      </c>
      <c r="J20" s="933">
        <v>58.829595256509414</v>
      </c>
      <c r="K20" s="930"/>
      <c r="L20" s="932">
        <v>9406</v>
      </c>
      <c r="M20" s="933">
        <v>37.725103276781773</v>
      </c>
      <c r="N20" s="932">
        <v>4968</v>
      </c>
      <c r="O20" s="933">
        <v>52.817350627259195</v>
      </c>
      <c r="P20" s="930"/>
      <c r="Q20" s="932">
        <v>7769</v>
      </c>
      <c r="R20" s="933">
        <v>31.159507480046521</v>
      </c>
      <c r="S20" s="932">
        <v>2924</v>
      </c>
      <c r="T20" s="933">
        <f t="shared" si="2"/>
        <v>37.636761487964989</v>
      </c>
    </row>
    <row r="21" spans="1:20" s="331" customFormat="1" ht="18" customHeight="1" x14ac:dyDescent="0.25">
      <c r="A21" s="330"/>
      <c r="B21" s="931" t="s">
        <v>2</v>
      </c>
      <c r="C21" s="930"/>
      <c r="D21" s="932">
        <f t="shared" si="0"/>
        <v>20227</v>
      </c>
      <c r="E21" s="933">
        <f t="shared" si="1"/>
        <v>9.0826223619218673</v>
      </c>
      <c r="F21" s="930"/>
      <c r="G21" s="932">
        <v>6177</v>
      </c>
      <c r="H21" s="933">
        <v>30.538389281653235</v>
      </c>
      <c r="I21" s="932">
        <v>5146</v>
      </c>
      <c r="J21" s="933">
        <v>83.309049700501859</v>
      </c>
      <c r="K21" s="930"/>
      <c r="L21" s="932">
        <v>6673</v>
      </c>
      <c r="M21" s="933">
        <v>32.990557176051809</v>
      </c>
      <c r="N21" s="932">
        <v>4755</v>
      </c>
      <c r="O21" s="933">
        <v>71.257305559718262</v>
      </c>
      <c r="P21" s="930"/>
      <c r="Q21" s="932">
        <v>7377</v>
      </c>
      <c r="R21" s="933">
        <v>36.471053542294953</v>
      </c>
      <c r="S21" s="932">
        <v>4591</v>
      </c>
      <c r="T21" s="933">
        <f t="shared" si="2"/>
        <v>62.233970448691878</v>
      </c>
    </row>
    <row r="22" spans="1:20" s="331" customFormat="1" ht="18" customHeight="1" x14ac:dyDescent="0.25">
      <c r="A22" s="330"/>
      <c r="B22" s="931" t="s">
        <v>35</v>
      </c>
      <c r="C22" s="930"/>
      <c r="D22" s="932">
        <f t="shared" si="0"/>
        <v>16295</v>
      </c>
      <c r="E22" s="933">
        <f t="shared" si="1"/>
        <v>7.317018410417603</v>
      </c>
      <c r="F22" s="930"/>
      <c r="G22" s="932">
        <v>5956</v>
      </c>
      <c r="H22" s="933">
        <v>36.55108929119362</v>
      </c>
      <c r="I22" s="932">
        <v>5250</v>
      </c>
      <c r="J22" s="933">
        <v>88.146406984553394</v>
      </c>
      <c r="K22" s="930"/>
      <c r="L22" s="932">
        <v>5276</v>
      </c>
      <c r="M22" s="933">
        <v>32.378030070573793</v>
      </c>
      <c r="N22" s="932">
        <v>4175</v>
      </c>
      <c r="O22" s="933">
        <v>79.131918119787713</v>
      </c>
      <c r="P22" s="930"/>
      <c r="Q22" s="932">
        <v>5063</v>
      </c>
      <c r="R22" s="933">
        <v>31.070880638232584</v>
      </c>
      <c r="S22" s="932">
        <v>3651</v>
      </c>
      <c r="T22" s="933">
        <f t="shared" si="2"/>
        <v>72.111396405293306</v>
      </c>
    </row>
    <row r="23" spans="1:20" s="331" customFormat="1" ht="18" customHeight="1" x14ac:dyDescent="0.25">
      <c r="A23" s="330"/>
      <c r="B23" s="931" t="s">
        <v>42</v>
      </c>
      <c r="C23" s="930"/>
      <c r="D23" s="932">
        <f t="shared" si="0"/>
        <v>28978</v>
      </c>
      <c r="E23" s="933">
        <f t="shared" si="1"/>
        <v>13.012123933542883</v>
      </c>
      <c r="F23" s="930"/>
      <c r="G23" s="932">
        <v>13613</v>
      </c>
      <c r="H23" s="933">
        <v>46.977017047415281</v>
      </c>
      <c r="I23" s="932">
        <v>11575</v>
      </c>
      <c r="J23" s="933">
        <v>85.02901638140014</v>
      </c>
      <c r="K23" s="930"/>
      <c r="L23" s="932">
        <v>10396</v>
      </c>
      <c r="M23" s="933">
        <v>35.875491752363864</v>
      </c>
      <c r="N23" s="932">
        <v>8402</v>
      </c>
      <c r="O23" s="933">
        <v>80.819545979222767</v>
      </c>
      <c r="P23" s="930"/>
      <c r="Q23" s="932">
        <v>4969</v>
      </c>
      <c r="R23" s="933">
        <v>17.147491200220859</v>
      </c>
      <c r="S23" s="932">
        <v>3576</v>
      </c>
      <c r="T23" s="933">
        <f t="shared" si="2"/>
        <v>71.966190380358213</v>
      </c>
    </row>
    <row r="24" spans="1:20" s="331" customFormat="1" ht="18" customHeight="1" x14ac:dyDescent="0.25">
      <c r="A24" s="330">
        <v>47094</v>
      </c>
      <c r="B24" s="931" t="s">
        <v>43</v>
      </c>
      <c r="C24" s="930"/>
      <c r="D24" s="932">
        <f t="shared" si="0"/>
        <v>1397</v>
      </c>
      <c r="E24" s="933">
        <f t="shared" si="1"/>
        <v>0.62730130220026936</v>
      </c>
      <c r="F24" s="930"/>
      <c r="G24" s="932">
        <v>770</v>
      </c>
      <c r="H24" s="933">
        <v>55.118110236220474</v>
      </c>
      <c r="I24" s="932">
        <v>735</v>
      </c>
      <c r="J24" s="933">
        <v>95.454545454545453</v>
      </c>
      <c r="K24" s="930"/>
      <c r="L24" s="932">
        <v>444</v>
      </c>
      <c r="M24" s="933">
        <v>31.782390837508949</v>
      </c>
      <c r="N24" s="932">
        <v>399</v>
      </c>
      <c r="O24" s="933">
        <v>89.86486486486487</v>
      </c>
      <c r="P24" s="930"/>
      <c r="Q24" s="932">
        <v>183</v>
      </c>
      <c r="R24" s="933">
        <v>13.099498926270581</v>
      </c>
      <c r="S24" s="932">
        <v>147</v>
      </c>
      <c r="T24" s="933">
        <f t="shared" si="2"/>
        <v>80.327868852459019</v>
      </c>
    </row>
    <row r="25" spans="1:20" s="331" customFormat="1" ht="18" customHeight="1" x14ac:dyDescent="0.25">
      <c r="B25" s="931" t="s">
        <v>44</v>
      </c>
      <c r="C25" s="930"/>
      <c r="D25" s="932">
        <f t="shared" si="0"/>
        <v>2851</v>
      </c>
      <c r="E25" s="933">
        <f t="shared" si="1"/>
        <v>1.2801975752132913</v>
      </c>
      <c r="F25" s="930"/>
      <c r="G25" s="932">
        <v>766</v>
      </c>
      <c r="H25" s="933">
        <v>26.867765696246931</v>
      </c>
      <c r="I25" s="932">
        <v>594</v>
      </c>
      <c r="J25" s="933">
        <v>77.545691906005217</v>
      </c>
      <c r="K25" s="930"/>
      <c r="L25" s="932">
        <v>1336</v>
      </c>
      <c r="M25" s="933">
        <v>46.860750613819711</v>
      </c>
      <c r="N25" s="932">
        <v>1015</v>
      </c>
      <c r="O25" s="933">
        <v>75.973053892215574</v>
      </c>
      <c r="P25" s="930"/>
      <c r="Q25" s="932">
        <v>749</v>
      </c>
      <c r="R25" s="933">
        <v>26.271483689933355</v>
      </c>
      <c r="S25" s="932">
        <v>433</v>
      </c>
      <c r="T25" s="933">
        <f t="shared" si="2"/>
        <v>57.810413885180246</v>
      </c>
    </row>
    <row r="26" spans="1:20" s="331" customFormat="1" ht="18" customHeight="1" x14ac:dyDescent="0.25">
      <c r="B26" s="931" t="s">
        <v>45</v>
      </c>
      <c r="C26" s="930"/>
      <c r="D26" s="932">
        <f t="shared" si="0"/>
        <v>1363</v>
      </c>
      <c r="E26" s="933">
        <f t="shared" si="1"/>
        <v>0.61203412662775036</v>
      </c>
      <c r="F26" s="930"/>
      <c r="G26" s="932">
        <v>682</v>
      </c>
      <c r="H26" s="933">
        <v>50.036683785766691</v>
      </c>
      <c r="I26" s="932">
        <v>595</v>
      </c>
      <c r="J26" s="933">
        <v>87.243401759530798</v>
      </c>
      <c r="K26" s="930"/>
      <c r="L26" s="932">
        <v>651</v>
      </c>
      <c r="M26" s="933">
        <v>47.762289068231837</v>
      </c>
      <c r="N26" s="932">
        <v>568</v>
      </c>
      <c r="O26" s="933">
        <v>87.250384024577571</v>
      </c>
      <c r="P26" s="930"/>
      <c r="Q26" s="932">
        <v>30</v>
      </c>
      <c r="R26" s="933">
        <v>2.2010271460014672</v>
      </c>
      <c r="S26" s="932">
        <v>24</v>
      </c>
      <c r="T26" s="933">
        <f t="shared" si="2"/>
        <v>80</v>
      </c>
    </row>
    <row r="27" spans="1:20" s="331" customFormat="1" ht="18" customHeight="1" x14ac:dyDescent="0.25">
      <c r="B27" s="931" t="s">
        <v>46</v>
      </c>
      <c r="C27" s="930"/>
      <c r="D27" s="932">
        <f t="shared" si="0"/>
        <v>1026</v>
      </c>
      <c r="E27" s="933">
        <f t="shared" si="1"/>
        <v>0.46070947462954648</v>
      </c>
      <c r="F27" s="930"/>
      <c r="G27" s="932">
        <v>478</v>
      </c>
      <c r="H27" s="933">
        <v>46.588693957115005</v>
      </c>
      <c r="I27" s="932">
        <v>407</v>
      </c>
      <c r="J27" s="933">
        <v>85.146443514644361</v>
      </c>
      <c r="K27" s="930"/>
      <c r="L27" s="932">
        <v>522</v>
      </c>
      <c r="M27" s="933">
        <v>50.877192982456144</v>
      </c>
      <c r="N27" s="932">
        <v>434</v>
      </c>
      <c r="O27" s="933">
        <v>83.141762452107287</v>
      </c>
      <c r="P27" s="930"/>
      <c r="Q27" s="932">
        <v>26</v>
      </c>
      <c r="R27" s="933">
        <v>2.53411306042885</v>
      </c>
      <c r="S27" s="932">
        <v>17</v>
      </c>
      <c r="T27" s="933">
        <f t="shared" si="2"/>
        <v>65.384615384615387</v>
      </c>
    </row>
    <row r="28" spans="1:20" s="331" customFormat="1" ht="18" customHeight="1" x14ac:dyDescent="0.25">
      <c r="B28" s="953" t="s">
        <v>1</v>
      </c>
      <c r="C28" s="930"/>
      <c r="D28" s="954">
        <f t="shared" si="0"/>
        <v>4</v>
      </c>
      <c r="E28" s="955">
        <f t="shared" si="1"/>
        <v>1.7961383026493039E-3</v>
      </c>
      <c r="F28" s="930"/>
      <c r="G28" s="954">
        <v>0</v>
      </c>
      <c r="H28" s="955">
        <v>0</v>
      </c>
      <c r="I28" s="954">
        <v>0</v>
      </c>
      <c r="J28" s="955" t="s">
        <v>364</v>
      </c>
      <c r="K28" s="930"/>
      <c r="L28" s="954">
        <v>3</v>
      </c>
      <c r="M28" s="955">
        <v>75</v>
      </c>
      <c r="N28" s="954">
        <v>2</v>
      </c>
      <c r="O28" s="955">
        <v>66.666666666666657</v>
      </c>
      <c r="P28" s="930"/>
      <c r="Q28" s="954">
        <v>1</v>
      </c>
      <c r="R28" s="955">
        <v>25</v>
      </c>
      <c r="S28" s="954">
        <v>0</v>
      </c>
      <c r="T28" s="955">
        <f t="shared" si="2"/>
        <v>0</v>
      </c>
    </row>
    <row r="29" spans="1:20" s="319" customFormat="1" ht="18" customHeight="1" x14ac:dyDescent="0.25">
      <c r="B29" s="1288" t="s">
        <v>0</v>
      </c>
      <c r="C29" s="1281"/>
      <c r="D29" s="1289">
        <f>SUM(D11:D28)</f>
        <v>222700</v>
      </c>
      <c r="E29" s="1290">
        <f t="shared" si="1"/>
        <v>100</v>
      </c>
      <c r="F29" s="1281"/>
      <c r="G29" s="1289">
        <f>SUM(G11:G28)</f>
        <v>76506</v>
      </c>
      <c r="H29" s="1290">
        <f>G29/$D29*100</f>
        <v>34.353839245621913</v>
      </c>
      <c r="I29" s="1289">
        <f>SUM(I11:I28)</f>
        <v>64432</v>
      </c>
      <c r="J29" s="1290">
        <f>I29/G29*100</f>
        <v>84.21823124983662</v>
      </c>
      <c r="K29" s="1281"/>
      <c r="L29" s="1289">
        <f>SUM(L11:L28)</f>
        <v>81669</v>
      </c>
      <c r="M29" s="1290">
        <f>L29/$D29*100</f>
        <v>36.672204759766501</v>
      </c>
      <c r="N29" s="1289">
        <f>SUM(N11:N28)</f>
        <v>64934</v>
      </c>
      <c r="O29" s="1290">
        <f>N29/L29*100</f>
        <v>79.508748729628138</v>
      </c>
      <c r="P29" s="1281"/>
      <c r="Q29" s="1289">
        <f>SUM(Q11:Q28)</f>
        <v>64525</v>
      </c>
      <c r="R29" s="1290">
        <f>Q29/$D29*100</f>
        <v>28.973955994611583</v>
      </c>
      <c r="S29" s="1289">
        <f>SUM(S11:S28)</f>
        <v>43903</v>
      </c>
      <c r="T29" s="1290">
        <f>S29/Q29*100</f>
        <v>68.040294459511813</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432</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66</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287</v>
      </c>
      <c r="J8" s="1607"/>
      <c r="K8" s="957"/>
      <c r="L8" s="1617" t="s">
        <v>69</v>
      </c>
      <c r="M8" s="1618"/>
      <c r="N8" s="1606" t="s">
        <v>287</v>
      </c>
      <c r="O8" s="1607"/>
      <c r="P8" s="957"/>
      <c r="Q8" s="1617" t="s">
        <v>69</v>
      </c>
      <c r="R8" s="1618"/>
      <c r="S8" s="1606" t="s">
        <v>287</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86172</v>
      </c>
      <c r="E11" s="928">
        <f>D11/D$29*100</f>
        <v>13.733683958881185</v>
      </c>
      <c r="F11" s="930"/>
      <c r="G11" s="927">
        <v>26661</v>
      </c>
      <c r="H11" s="928">
        <v>30.939284222253168</v>
      </c>
      <c r="I11" s="927">
        <v>21561</v>
      </c>
      <c r="J11" s="928">
        <v>80.870935073703166</v>
      </c>
      <c r="K11" s="930"/>
      <c r="L11" s="927">
        <v>39827</v>
      </c>
      <c r="M11" s="928">
        <v>46.218029058162749</v>
      </c>
      <c r="N11" s="927">
        <v>31569</v>
      </c>
      <c r="O11" s="928">
        <v>79.265322519898561</v>
      </c>
      <c r="P11" s="930"/>
      <c r="Q11" s="927">
        <v>19684</v>
      </c>
      <c r="R11" s="928">
        <v>22.842686719584087</v>
      </c>
      <c r="S11" s="927">
        <v>15660</v>
      </c>
      <c r="T11" s="928">
        <f>IFERROR(S11/Q11*100,"-")</f>
        <v>79.557000609632183</v>
      </c>
    </row>
    <row r="12" spans="1:22" s="331" customFormat="1" ht="18" customHeight="1" x14ac:dyDescent="0.25">
      <c r="A12" s="330"/>
      <c r="B12" s="931" t="s">
        <v>7</v>
      </c>
      <c r="C12" s="930"/>
      <c r="D12" s="932">
        <f t="shared" ref="D12:D28" si="0">G12+L12+Q12</f>
        <v>23180</v>
      </c>
      <c r="E12" s="933">
        <f t="shared" ref="E12:E29" si="1">D12/D$29*100</f>
        <v>3.6943182723723003</v>
      </c>
      <c r="F12" s="930"/>
      <c r="G12" s="932">
        <v>5147</v>
      </c>
      <c r="H12" s="933">
        <v>22.204486626402069</v>
      </c>
      <c r="I12" s="932">
        <v>3760</v>
      </c>
      <c r="J12" s="933">
        <v>73.052263454439483</v>
      </c>
      <c r="K12" s="930"/>
      <c r="L12" s="932">
        <v>8487</v>
      </c>
      <c r="M12" s="933">
        <v>36.613459879206211</v>
      </c>
      <c r="N12" s="932">
        <v>5960</v>
      </c>
      <c r="O12" s="933">
        <v>70.225050076587721</v>
      </c>
      <c r="P12" s="930"/>
      <c r="Q12" s="932">
        <v>9546</v>
      </c>
      <c r="R12" s="933">
        <v>41.182053494391717</v>
      </c>
      <c r="S12" s="932">
        <v>6405</v>
      </c>
      <c r="T12" s="933">
        <f t="shared" ref="T12:T28" si="2">IFERROR(S12/Q12*100,"-")</f>
        <v>67.096165933375246</v>
      </c>
    </row>
    <row r="13" spans="1:22" s="331" customFormat="1" ht="18" customHeight="1" x14ac:dyDescent="0.25">
      <c r="A13" s="330"/>
      <c r="B13" s="931" t="s">
        <v>37</v>
      </c>
      <c r="C13" s="930"/>
      <c r="D13" s="932">
        <f t="shared" si="0"/>
        <v>12243</v>
      </c>
      <c r="E13" s="933">
        <f t="shared" si="1"/>
        <v>1.9512311737987089</v>
      </c>
      <c r="F13" s="930"/>
      <c r="G13" s="932">
        <v>2794</v>
      </c>
      <c r="H13" s="933">
        <v>22.821203953279426</v>
      </c>
      <c r="I13" s="932">
        <v>2479</v>
      </c>
      <c r="J13" s="933">
        <v>88.725841088045811</v>
      </c>
      <c r="K13" s="930"/>
      <c r="L13" s="932">
        <v>4321</v>
      </c>
      <c r="M13" s="933">
        <v>35.293637180429634</v>
      </c>
      <c r="N13" s="932">
        <v>3660</v>
      </c>
      <c r="O13" s="933">
        <v>84.702615135385329</v>
      </c>
      <c r="P13" s="930"/>
      <c r="Q13" s="932">
        <v>5128</v>
      </c>
      <c r="R13" s="933">
        <v>41.885158866290936</v>
      </c>
      <c r="S13" s="932">
        <v>3939</v>
      </c>
      <c r="T13" s="933">
        <f t="shared" si="2"/>
        <v>76.813572542901724</v>
      </c>
    </row>
    <row r="14" spans="1:22" s="331" customFormat="1" ht="18" customHeight="1" x14ac:dyDescent="0.25">
      <c r="A14" s="330"/>
      <c r="B14" s="931" t="s">
        <v>38</v>
      </c>
      <c r="C14" s="930"/>
      <c r="D14" s="932">
        <f t="shared" si="0"/>
        <v>24197</v>
      </c>
      <c r="E14" s="933">
        <f t="shared" si="1"/>
        <v>3.8564029006295324</v>
      </c>
      <c r="F14" s="930"/>
      <c r="G14" s="932">
        <v>4674</v>
      </c>
      <c r="H14" s="933">
        <v>19.316444187295943</v>
      </c>
      <c r="I14" s="932">
        <v>2085</v>
      </c>
      <c r="J14" s="933">
        <v>44.608472400513477</v>
      </c>
      <c r="K14" s="930"/>
      <c r="L14" s="932">
        <v>8041</v>
      </c>
      <c r="M14" s="933">
        <v>33.231392321362151</v>
      </c>
      <c r="N14" s="932">
        <v>2818</v>
      </c>
      <c r="O14" s="933">
        <v>35.045392364133818</v>
      </c>
      <c r="P14" s="930"/>
      <c r="Q14" s="932">
        <v>11482</v>
      </c>
      <c r="R14" s="933">
        <v>47.452163491341906</v>
      </c>
      <c r="S14" s="932">
        <v>3274</v>
      </c>
      <c r="T14" s="933">
        <f t="shared" si="2"/>
        <v>28.514196133077863</v>
      </c>
    </row>
    <row r="15" spans="1:22" s="331" customFormat="1" ht="18" customHeight="1" x14ac:dyDescent="0.25">
      <c r="A15" s="330"/>
      <c r="B15" s="931" t="s">
        <v>6</v>
      </c>
      <c r="C15" s="930"/>
      <c r="D15" s="932">
        <f t="shared" si="0"/>
        <v>19915</v>
      </c>
      <c r="E15" s="933">
        <f t="shared" si="1"/>
        <v>3.1739580843095068</v>
      </c>
      <c r="F15" s="930"/>
      <c r="G15" s="932">
        <v>6819</v>
      </c>
      <c r="H15" s="933">
        <v>34.240522219432592</v>
      </c>
      <c r="I15" s="932">
        <v>5153</v>
      </c>
      <c r="J15" s="933">
        <v>75.568265141516349</v>
      </c>
      <c r="K15" s="930"/>
      <c r="L15" s="932">
        <v>7426</v>
      </c>
      <c r="M15" s="933">
        <v>37.288476023098163</v>
      </c>
      <c r="N15" s="932">
        <v>5784</v>
      </c>
      <c r="O15" s="933">
        <v>77.888499865338005</v>
      </c>
      <c r="P15" s="930"/>
      <c r="Q15" s="932">
        <v>5670</v>
      </c>
      <c r="R15" s="933">
        <v>28.471001757469246</v>
      </c>
      <c r="S15" s="932">
        <v>4425</v>
      </c>
      <c r="T15" s="933">
        <f t="shared" si="2"/>
        <v>78.042328042328052</v>
      </c>
    </row>
    <row r="16" spans="1:22" s="331" customFormat="1" ht="18" customHeight="1" x14ac:dyDescent="0.25">
      <c r="A16" s="330"/>
      <c r="B16" s="931" t="s">
        <v>5</v>
      </c>
      <c r="C16" s="930"/>
      <c r="D16" s="932">
        <f t="shared" si="0"/>
        <v>9451</v>
      </c>
      <c r="E16" s="933">
        <f t="shared" si="1"/>
        <v>1.5062554785241851</v>
      </c>
      <c r="F16" s="930"/>
      <c r="G16" s="932">
        <v>2308</v>
      </c>
      <c r="H16" s="933">
        <v>24.420696222621945</v>
      </c>
      <c r="I16" s="932">
        <v>1956</v>
      </c>
      <c r="J16" s="933">
        <v>84.748700173310226</v>
      </c>
      <c r="K16" s="930"/>
      <c r="L16" s="932">
        <v>3635</v>
      </c>
      <c r="M16" s="933">
        <v>38.461538461538467</v>
      </c>
      <c r="N16" s="932">
        <v>2693</v>
      </c>
      <c r="O16" s="933">
        <v>74.085281980742778</v>
      </c>
      <c r="P16" s="930"/>
      <c r="Q16" s="932">
        <v>3508</v>
      </c>
      <c r="R16" s="933">
        <v>37.117765315839598</v>
      </c>
      <c r="S16" s="932">
        <v>2479</v>
      </c>
      <c r="T16" s="933">
        <f t="shared" si="2"/>
        <v>70.667046750285067</v>
      </c>
    </row>
    <row r="17" spans="1:20" s="331" customFormat="1" ht="18" customHeight="1" x14ac:dyDescent="0.25">
      <c r="A17" s="330"/>
      <c r="B17" s="931" t="s">
        <v>4</v>
      </c>
      <c r="C17" s="930"/>
      <c r="D17" s="932">
        <f t="shared" si="0"/>
        <v>36517</v>
      </c>
      <c r="E17" s="933">
        <f t="shared" si="1"/>
        <v>5.8199059686030754</v>
      </c>
      <c r="F17" s="930"/>
      <c r="G17" s="932">
        <v>9659</v>
      </c>
      <c r="H17" s="933">
        <v>26.450694197223214</v>
      </c>
      <c r="I17" s="932">
        <v>6968</v>
      </c>
      <c r="J17" s="933">
        <v>72.139973082099601</v>
      </c>
      <c r="K17" s="930"/>
      <c r="L17" s="932">
        <v>13325</v>
      </c>
      <c r="M17" s="933">
        <v>36.489854040583836</v>
      </c>
      <c r="N17" s="932">
        <v>9371</v>
      </c>
      <c r="O17" s="933">
        <v>70.3264540337711</v>
      </c>
      <c r="P17" s="930"/>
      <c r="Q17" s="932">
        <v>13533</v>
      </c>
      <c r="R17" s="933">
        <v>37.05945176219295</v>
      </c>
      <c r="S17" s="932">
        <v>9732</v>
      </c>
      <c r="T17" s="933">
        <f t="shared" si="2"/>
        <v>71.91310130791399</v>
      </c>
    </row>
    <row r="18" spans="1:20" s="331" customFormat="1" ht="18" customHeight="1" x14ac:dyDescent="0.25">
      <c r="A18" s="330"/>
      <c r="B18" s="931" t="s">
        <v>40</v>
      </c>
      <c r="C18" s="930"/>
      <c r="D18" s="932">
        <f t="shared" si="0"/>
        <v>19001</v>
      </c>
      <c r="E18" s="933">
        <f t="shared" si="1"/>
        <v>3.0282891067017292</v>
      </c>
      <c r="F18" s="930"/>
      <c r="G18" s="932">
        <v>7946</v>
      </c>
      <c r="H18" s="933">
        <v>41.818851639387397</v>
      </c>
      <c r="I18" s="932">
        <v>3955</v>
      </c>
      <c r="J18" s="933">
        <v>49.773470928769193</v>
      </c>
      <c r="K18" s="930"/>
      <c r="L18" s="932">
        <v>7762</v>
      </c>
      <c r="M18" s="933">
        <v>40.850481553602442</v>
      </c>
      <c r="N18" s="932">
        <v>4586</v>
      </c>
      <c r="O18" s="933">
        <v>59.082710641587219</v>
      </c>
      <c r="P18" s="930"/>
      <c r="Q18" s="932">
        <v>3293</v>
      </c>
      <c r="R18" s="933">
        <v>17.330666807010157</v>
      </c>
      <c r="S18" s="932">
        <v>2159</v>
      </c>
      <c r="T18" s="933">
        <f t="shared" si="2"/>
        <v>65.563316125113886</v>
      </c>
    </row>
    <row r="19" spans="1:20" s="331" customFormat="1" ht="18" customHeight="1" x14ac:dyDescent="0.25">
      <c r="A19" s="330"/>
      <c r="B19" s="931" t="s">
        <v>41</v>
      </c>
      <c r="C19" s="930"/>
      <c r="D19" s="932">
        <f t="shared" si="0"/>
        <v>133389</v>
      </c>
      <c r="E19" s="933">
        <f t="shared" si="1"/>
        <v>21.258905092039207</v>
      </c>
      <c r="F19" s="930"/>
      <c r="G19" s="932">
        <v>21289</v>
      </c>
      <c r="H19" s="933">
        <v>15.960086663817858</v>
      </c>
      <c r="I19" s="932">
        <v>14148</v>
      </c>
      <c r="J19" s="933">
        <v>66.456855653154207</v>
      </c>
      <c r="K19" s="930"/>
      <c r="L19" s="932">
        <v>47838</v>
      </c>
      <c r="M19" s="933">
        <v>35.863526977486899</v>
      </c>
      <c r="N19" s="932">
        <v>34621</v>
      </c>
      <c r="O19" s="933">
        <v>72.371336594339226</v>
      </c>
      <c r="P19" s="930"/>
      <c r="Q19" s="932">
        <v>64262</v>
      </c>
      <c r="R19" s="933">
        <v>48.176386358695247</v>
      </c>
      <c r="S19" s="932">
        <v>53480</v>
      </c>
      <c r="T19" s="933">
        <f t="shared" si="2"/>
        <v>83.22181071239612</v>
      </c>
    </row>
    <row r="20" spans="1:20" s="331" customFormat="1" ht="18" customHeight="1" x14ac:dyDescent="0.25">
      <c r="A20" s="330"/>
      <c r="B20" s="931" t="s">
        <v>3</v>
      </c>
      <c r="C20" s="930"/>
      <c r="D20" s="932">
        <f t="shared" si="0"/>
        <v>108076</v>
      </c>
      <c r="E20" s="933">
        <f t="shared" si="1"/>
        <v>17.224639413499084</v>
      </c>
      <c r="F20" s="930"/>
      <c r="G20" s="932">
        <v>30182</v>
      </c>
      <c r="H20" s="933">
        <v>27.926644213331357</v>
      </c>
      <c r="I20" s="932">
        <v>12503</v>
      </c>
      <c r="J20" s="933">
        <v>41.425352859320128</v>
      </c>
      <c r="K20" s="930"/>
      <c r="L20" s="932">
        <v>39751</v>
      </c>
      <c r="M20" s="933">
        <v>36.780598837854846</v>
      </c>
      <c r="N20" s="932">
        <v>15665</v>
      </c>
      <c r="O20" s="933">
        <v>39.407813639908426</v>
      </c>
      <c r="P20" s="930"/>
      <c r="Q20" s="932">
        <v>38143</v>
      </c>
      <c r="R20" s="933">
        <v>35.292756948813796</v>
      </c>
      <c r="S20" s="932">
        <v>15909</v>
      </c>
      <c r="T20" s="933">
        <f t="shared" si="2"/>
        <v>41.708832551188948</v>
      </c>
    </row>
    <row r="21" spans="1:20" s="331" customFormat="1" ht="18" customHeight="1" x14ac:dyDescent="0.25">
      <c r="A21" s="330"/>
      <c r="B21" s="931" t="s">
        <v>2</v>
      </c>
      <c r="C21" s="930"/>
      <c r="D21" s="932">
        <f t="shared" si="0"/>
        <v>6968</v>
      </c>
      <c r="E21" s="933">
        <f t="shared" si="1"/>
        <v>1.1105267351980237</v>
      </c>
      <c r="F21" s="930"/>
      <c r="G21" s="932">
        <v>2057</v>
      </c>
      <c r="H21" s="933">
        <v>29.520665901262916</v>
      </c>
      <c r="I21" s="932">
        <v>1662</v>
      </c>
      <c r="J21" s="933">
        <v>80.797277588721442</v>
      </c>
      <c r="K21" s="930"/>
      <c r="L21" s="932">
        <v>2656</v>
      </c>
      <c r="M21" s="933">
        <v>38.117106773823188</v>
      </c>
      <c r="N21" s="932">
        <v>2228</v>
      </c>
      <c r="O21" s="933">
        <v>83.885542168674704</v>
      </c>
      <c r="P21" s="930"/>
      <c r="Q21" s="932">
        <v>2255</v>
      </c>
      <c r="R21" s="933">
        <v>32.362227324913896</v>
      </c>
      <c r="S21" s="932">
        <v>1957</v>
      </c>
      <c r="T21" s="933">
        <f t="shared" si="2"/>
        <v>86.784922394678489</v>
      </c>
    </row>
    <row r="22" spans="1:20" s="331" customFormat="1" ht="18" customHeight="1" x14ac:dyDescent="0.25">
      <c r="A22" s="330"/>
      <c r="B22" s="931" t="s">
        <v>35</v>
      </c>
      <c r="C22" s="930"/>
      <c r="D22" s="932">
        <f t="shared" si="0"/>
        <v>20673</v>
      </c>
      <c r="E22" s="933">
        <f t="shared" si="1"/>
        <v>3.2947645230695675</v>
      </c>
      <c r="F22" s="930"/>
      <c r="G22" s="932">
        <v>5630</v>
      </c>
      <c r="H22" s="933">
        <v>27.2335897063803</v>
      </c>
      <c r="I22" s="932">
        <v>4206</v>
      </c>
      <c r="J22" s="933">
        <v>74.706927175843703</v>
      </c>
      <c r="K22" s="930"/>
      <c r="L22" s="932">
        <v>7230</v>
      </c>
      <c r="M22" s="933">
        <v>34.973153388477726</v>
      </c>
      <c r="N22" s="932">
        <v>5437</v>
      </c>
      <c r="O22" s="933">
        <v>75.200553250345777</v>
      </c>
      <c r="P22" s="930"/>
      <c r="Q22" s="932">
        <v>7813</v>
      </c>
      <c r="R22" s="933">
        <v>37.793256905141973</v>
      </c>
      <c r="S22" s="932">
        <v>5566</v>
      </c>
      <c r="T22" s="933">
        <f t="shared" si="2"/>
        <v>71.24024062460002</v>
      </c>
    </row>
    <row r="23" spans="1:20" s="331" customFormat="1" ht="18" customHeight="1" x14ac:dyDescent="0.25">
      <c r="A23" s="330"/>
      <c r="B23" s="931" t="s">
        <v>42</v>
      </c>
      <c r="C23" s="930"/>
      <c r="D23" s="932">
        <f t="shared" si="0"/>
        <v>51114</v>
      </c>
      <c r="E23" s="933">
        <f t="shared" si="1"/>
        <v>8.1463064786038721</v>
      </c>
      <c r="F23" s="930"/>
      <c r="G23" s="932">
        <v>16123</v>
      </c>
      <c r="H23" s="933">
        <v>31.543217122510463</v>
      </c>
      <c r="I23" s="932">
        <v>10821</v>
      </c>
      <c r="J23" s="933">
        <v>67.115301122619869</v>
      </c>
      <c r="K23" s="930"/>
      <c r="L23" s="932">
        <v>20475</v>
      </c>
      <c r="M23" s="933">
        <v>40.057518488085456</v>
      </c>
      <c r="N23" s="932">
        <v>14093</v>
      </c>
      <c r="O23" s="933">
        <v>68.830280830280827</v>
      </c>
      <c r="P23" s="930"/>
      <c r="Q23" s="932">
        <v>14516</v>
      </c>
      <c r="R23" s="933">
        <v>28.399264389404077</v>
      </c>
      <c r="S23" s="932">
        <v>10807</v>
      </c>
      <c r="T23" s="933">
        <f t="shared" si="2"/>
        <v>74.448883990079921</v>
      </c>
    </row>
    <row r="24" spans="1:20" s="331" customFormat="1" ht="18" customHeight="1" x14ac:dyDescent="0.25">
      <c r="A24" s="330">
        <v>47094</v>
      </c>
      <c r="B24" s="931" t="s">
        <v>43</v>
      </c>
      <c r="C24" s="930"/>
      <c r="D24" s="932">
        <f t="shared" si="0"/>
        <v>26386</v>
      </c>
      <c r="E24" s="933">
        <f t="shared" si="1"/>
        <v>4.2052753207426887</v>
      </c>
      <c r="F24" s="930"/>
      <c r="G24" s="932">
        <v>7669</v>
      </c>
      <c r="H24" s="933">
        <v>29.064655499128328</v>
      </c>
      <c r="I24" s="932">
        <v>6016</v>
      </c>
      <c r="J24" s="933">
        <v>78.445690442039378</v>
      </c>
      <c r="K24" s="930"/>
      <c r="L24" s="932">
        <v>10009</v>
      </c>
      <c r="M24" s="933">
        <v>37.932994769953766</v>
      </c>
      <c r="N24" s="932">
        <v>7555</v>
      </c>
      <c r="O24" s="933">
        <v>75.482066140473563</v>
      </c>
      <c r="P24" s="930"/>
      <c r="Q24" s="932">
        <v>8708</v>
      </c>
      <c r="R24" s="933">
        <v>33.002349730917913</v>
      </c>
      <c r="S24" s="932">
        <v>6013</v>
      </c>
      <c r="T24" s="933">
        <f t="shared" si="2"/>
        <v>69.051446945337631</v>
      </c>
    </row>
    <row r="25" spans="1:20" s="331" customFormat="1" ht="18" customHeight="1" x14ac:dyDescent="0.25">
      <c r="B25" s="931" t="s">
        <v>44</v>
      </c>
      <c r="C25" s="930"/>
      <c r="D25" s="932">
        <f t="shared" si="0"/>
        <v>9604</v>
      </c>
      <c r="E25" s="933">
        <f t="shared" si="1"/>
        <v>1.5306398916248307</v>
      </c>
      <c r="F25" s="930"/>
      <c r="G25" s="932">
        <v>1346</v>
      </c>
      <c r="H25" s="933">
        <v>14.014993752603083</v>
      </c>
      <c r="I25" s="932">
        <v>917</v>
      </c>
      <c r="J25" s="933">
        <v>68.127786032689457</v>
      </c>
      <c r="K25" s="930"/>
      <c r="L25" s="932">
        <v>3073</v>
      </c>
      <c r="M25" s="933">
        <v>31.997084548104954</v>
      </c>
      <c r="N25" s="932">
        <v>1923</v>
      </c>
      <c r="O25" s="933">
        <v>62.577286039700617</v>
      </c>
      <c r="P25" s="930"/>
      <c r="Q25" s="932">
        <v>5185</v>
      </c>
      <c r="R25" s="933">
        <v>53.987921699291959</v>
      </c>
      <c r="S25" s="932">
        <v>2863</v>
      </c>
      <c r="T25" s="933">
        <f t="shared" si="2"/>
        <v>55.216972034715525</v>
      </c>
    </row>
    <row r="26" spans="1:20" s="331" customFormat="1" ht="18" customHeight="1" x14ac:dyDescent="0.25">
      <c r="B26" s="931" t="s">
        <v>45</v>
      </c>
      <c r="C26" s="930"/>
      <c r="D26" s="932">
        <f t="shared" si="0"/>
        <v>37522</v>
      </c>
      <c r="E26" s="933">
        <f t="shared" si="1"/>
        <v>5.9800780938720219</v>
      </c>
      <c r="F26" s="930"/>
      <c r="G26" s="932">
        <v>7383</v>
      </c>
      <c r="H26" s="933">
        <v>19.676456478865731</v>
      </c>
      <c r="I26" s="932">
        <v>3720</v>
      </c>
      <c r="J26" s="933">
        <v>50.386021942299877</v>
      </c>
      <c r="K26" s="930"/>
      <c r="L26" s="932">
        <v>12456</v>
      </c>
      <c r="M26" s="933">
        <v>33.1965247055061</v>
      </c>
      <c r="N26" s="932">
        <v>6401</v>
      </c>
      <c r="O26" s="933">
        <v>51.388888888888886</v>
      </c>
      <c r="P26" s="930"/>
      <c r="Q26" s="932">
        <v>17683</v>
      </c>
      <c r="R26" s="933">
        <v>47.127018815628162</v>
      </c>
      <c r="S26" s="932">
        <v>9999</v>
      </c>
      <c r="T26" s="933">
        <f t="shared" si="2"/>
        <v>56.545834982751799</v>
      </c>
    </row>
    <row r="27" spans="1:20" s="331" customFormat="1" ht="18" customHeight="1" x14ac:dyDescent="0.25">
      <c r="B27" s="931" t="s">
        <v>46</v>
      </c>
      <c r="C27" s="930"/>
      <c r="D27" s="932">
        <f t="shared" si="0"/>
        <v>1183</v>
      </c>
      <c r="E27" s="933">
        <f t="shared" si="1"/>
        <v>0.18854091959518687</v>
      </c>
      <c r="F27" s="930"/>
      <c r="G27" s="932">
        <v>479</v>
      </c>
      <c r="H27" s="933">
        <v>40.490278951817416</v>
      </c>
      <c r="I27" s="932">
        <v>165</v>
      </c>
      <c r="J27" s="933">
        <v>34.446764091858043</v>
      </c>
      <c r="K27" s="930"/>
      <c r="L27" s="932">
        <v>700</v>
      </c>
      <c r="M27" s="933">
        <v>59.171597633136095</v>
      </c>
      <c r="N27" s="932">
        <v>248</v>
      </c>
      <c r="O27" s="933">
        <v>35.428571428571423</v>
      </c>
      <c r="P27" s="930"/>
      <c r="Q27" s="932">
        <v>4</v>
      </c>
      <c r="R27" s="933">
        <v>0.33812341504649196</v>
      </c>
      <c r="S27" s="932">
        <v>3</v>
      </c>
      <c r="T27" s="933">
        <f t="shared" si="2"/>
        <v>75</v>
      </c>
    </row>
    <row r="28" spans="1:20" s="331" customFormat="1" ht="18" customHeight="1" x14ac:dyDescent="0.25">
      <c r="B28" s="953" t="s">
        <v>1</v>
      </c>
      <c r="C28" s="930"/>
      <c r="D28" s="954">
        <f t="shared" si="0"/>
        <v>1859</v>
      </c>
      <c r="E28" s="955">
        <f t="shared" si="1"/>
        <v>0.2962785879352936</v>
      </c>
      <c r="F28" s="930"/>
      <c r="G28" s="954">
        <v>668</v>
      </c>
      <c r="H28" s="955">
        <v>35.933297471759012</v>
      </c>
      <c r="I28" s="954">
        <v>648</v>
      </c>
      <c r="J28" s="955">
        <v>97.005988023952099</v>
      </c>
      <c r="K28" s="930"/>
      <c r="L28" s="954">
        <v>711</v>
      </c>
      <c r="M28" s="955">
        <v>38.246369015599782</v>
      </c>
      <c r="N28" s="954">
        <v>689</v>
      </c>
      <c r="O28" s="955">
        <v>96.90576652601969</v>
      </c>
      <c r="P28" s="930"/>
      <c r="Q28" s="954">
        <v>480</v>
      </c>
      <c r="R28" s="955">
        <v>25.820333512641202</v>
      </c>
      <c r="S28" s="954">
        <v>461</v>
      </c>
      <c r="T28" s="955">
        <f t="shared" si="2"/>
        <v>96.041666666666671</v>
      </c>
    </row>
    <row r="29" spans="1:20" s="319" customFormat="1" ht="18" customHeight="1" x14ac:dyDescent="0.25">
      <c r="B29" s="1288" t="s">
        <v>0</v>
      </c>
      <c r="C29" s="1281"/>
      <c r="D29" s="1289">
        <f>SUM(D11:D28)</f>
        <v>627450</v>
      </c>
      <c r="E29" s="1290">
        <f t="shared" si="1"/>
        <v>100</v>
      </c>
      <c r="F29" s="1281"/>
      <c r="G29" s="1289">
        <f>SUM(G11:G28)</f>
        <v>158834</v>
      </c>
      <c r="H29" s="1290">
        <f>G29/$D29*100</f>
        <v>25.314208303450474</v>
      </c>
      <c r="I29" s="1289">
        <f>SUM(I11:I28)</f>
        <v>102723</v>
      </c>
      <c r="J29" s="1290">
        <f>I29/G29*100</f>
        <v>64.673180805117298</v>
      </c>
      <c r="K29" s="1281"/>
      <c r="L29" s="1289">
        <f>SUM(L11:L28)</f>
        <v>237723</v>
      </c>
      <c r="M29" s="1290">
        <f>L29/$D29*100</f>
        <v>37.887162323691129</v>
      </c>
      <c r="N29" s="1289">
        <f>SUM(N11:N28)</f>
        <v>155301</v>
      </c>
      <c r="O29" s="1290">
        <f>N29/L29*100</f>
        <v>65.328554662359124</v>
      </c>
      <c r="P29" s="1281"/>
      <c r="Q29" s="1289">
        <f>SUM(Q11:Q28)</f>
        <v>230893</v>
      </c>
      <c r="R29" s="1290">
        <f>Q29/$D29*100</f>
        <v>36.798629372858393</v>
      </c>
      <c r="S29" s="1289">
        <f>SUM(S11:S28)</f>
        <v>155131</v>
      </c>
      <c r="T29" s="1290">
        <f>S29/Q29*100</f>
        <v>67.187398491942147</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392"/>
      <c r="C2" s="1392"/>
      <c r="D2" s="1392"/>
      <c r="E2" s="1392"/>
      <c r="F2" s="344"/>
      <c r="G2" s="1590"/>
      <c r="H2" s="1590"/>
      <c r="I2" s="1590"/>
      <c r="J2" s="1590"/>
      <c r="K2" s="1590"/>
      <c r="L2" s="1590"/>
      <c r="M2" s="1590"/>
      <c r="N2" s="1590"/>
      <c r="O2" s="1590"/>
      <c r="P2" s="1590"/>
      <c r="Q2" s="1590"/>
      <c r="R2" s="1590"/>
      <c r="T2" s="344"/>
    </row>
    <row r="3" spans="1:22" s="343" customFormat="1" ht="3" customHeight="1" x14ac:dyDescent="0.35">
      <c r="B3" s="344"/>
      <c r="C3" s="344"/>
      <c r="D3" s="344"/>
      <c r="E3" s="344"/>
      <c r="F3" s="344"/>
      <c r="L3" s="344"/>
      <c r="Q3" s="344"/>
      <c r="T3" s="344"/>
    </row>
    <row r="4" spans="1:22" s="345" customFormat="1" ht="15" customHeight="1" x14ac:dyDescent="0.25">
      <c r="B4" s="1419" t="s">
        <v>431</v>
      </c>
      <c r="C4" s="1419"/>
      <c r="D4" s="1419"/>
      <c r="E4" s="1419"/>
      <c r="F4" s="1419"/>
      <c r="G4" s="1419"/>
      <c r="H4" s="1419"/>
      <c r="I4" s="1419"/>
      <c r="J4" s="1419"/>
      <c r="K4" s="1419"/>
      <c r="L4" s="1419"/>
      <c r="M4" s="1419"/>
      <c r="N4" s="1419"/>
      <c r="O4" s="1419"/>
      <c r="P4" s="1419"/>
      <c r="Q4" s="1419"/>
      <c r="R4" s="1419"/>
      <c r="S4" s="1419"/>
      <c r="T4" s="1419"/>
      <c r="U4" s="924"/>
    </row>
    <row r="5" spans="1:22" s="345" customFormat="1" ht="1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925"/>
      <c r="V5" s="875"/>
    </row>
    <row r="6" spans="1:22" s="345" customFormat="1" ht="4.5" customHeight="1" x14ac:dyDescent="0.25"/>
    <row r="7" spans="1:22" s="322" customFormat="1" ht="15" customHeight="1" x14ac:dyDescent="0.25">
      <c r="A7" s="316"/>
      <c r="B7" s="1591" t="s">
        <v>12</v>
      </c>
      <c r="C7" s="920"/>
      <c r="D7" s="1610" t="s">
        <v>65</v>
      </c>
      <c r="E7" s="1596"/>
      <c r="F7" s="920"/>
      <c r="G7" s="1612" t="s">
        <v>31</v>
      </c>
      <c r="H7" s="1613"/>
      <c r="I7" s="1613"/>
      <c r="J7" s="1614"/>
      <c r="K7" s="921"/>
      <c r="L7" s="1612" t="s">
        <v>49</v>
      </c>
      <c r="M7" s="1613"/>
      <c r="N7" s="1613"/>
      <c r="O7" s="1614"/>
      <c r="P7" s="921"/>
      <c r="Q7" s="1612" t="s">
        <v>50</v>
      </c>
      <c r="R7" s="1613"/>
      <c r="S7" s="1613"/>
      <c r="T7" s="1614"/>
    </row>
    <row r="8" spans="1:22" s="322" customFormat="1" ht="35.25" customHeight="1" x14ac:dyDescent="0.25">
      <c r="A8" s="316"/>
      <c r="B8" s="1592"/>
      <c r="C8" s="920"/>
      <c r="D8" s="1611"/>
      <c r="E8" s="1599"/>
      <c r="F8" s="920"/>
      <c r="G8" s="1615" t="s">
        <v>69</v>
      </c>
      <c r="H8" s="1616"/>
      <c r="I8" s="1606" t="s">
        <v>287</v>
      </c>
      <c r="J8" s="1607"/>
      <c r="K8" s="957"/>
      <c r="L8" s="1617" t="s">
        <v>69</v>
      </c>
      <c r="M8" s="1618"/>
      <c r="N8" s="1606" t="s">
        <v>287</v>
      </c>
      <c r="O8" s="1607"/>
      <c r="P8" s="957"/>
      <c r="Q8" s="1617" t="s">
        <v>69</v>
      </c>
      <c r="R8" s="1618"/>
      <c r="S8" s="1606" t="s">
        <v>287</v>
      </c>
      <c r="T8" s="1607"/>
    </row>
    <row r="9" spans="1:22" s="322" customFormat="1" ht="29.25" customHeight="1" x14ac:dyDescent="0.25">
      <c r="A9" s="316"/>
      <c r="B9" s="1593"/>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12</v>
      </c>
      <c r="E11" s="928">
        <f>D11/D$29*100</f>
        <v>0.10913059294288831</v>
      </c>
      <c r="F11" s="930"/>
      <c r="G11" s="927">
        <v>8</v>
      </c>
      <c r="H11" s="928">
        <v>66.666666666666657</v>
      </c>
      <c r="I11" s="927">
        <v>7</v>
      </c>
      <c r="J11" s="928">
        <v>87.5</v>
      </c>
      <c r="K11" s="930"/>
      <c r="L11" s="927">
        <v>4</v>
      </c>
      <c r="M11" s="928">
        <v>33.333333333333329</v>
      </c>
      <c r="N11" s="927">
        <v>4</v>
      </c>
      <c r="O11" s="928">
        <v>100</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364</v>
      </c>
      <c r="I12" s="932">
        <v>0</v>
      </c>
      <c r="J12" s="933" t="s">
        <v>364</v>
      </c>
      <c r="K12" s="930"/>
      <c r="L12" s="932">
        <v>0</v>
      </c>
      <c r="M12" s="933" t="s">
        <v>364</v>
      </c>
      <c r="N12" s="932">
        <v>0</v>
      </c>
      <c r="O12" s="933" t="s">
        <v>364</v>
      </c>
      <c r="P12" s="930"/>
      <c r="Q12" s="932">
        <v>0</v>
      </c>
      <c r="R12" s="933" t="s">
        <v>364</v>
      </c>
      <c r="S12" s="932">
        <v>0</v>
      </c>
      <c r="T12" s="933" t="str">
        <f t="shared" ref="T12:T28" si="2">IFERROR(S12/Q12*100,"-")</f>
        <v>-</v>
      </c>
    </row>
    <row r="13" spans="1:22" s="331" customFormat="1" ht="18" customHeight="1" x14ac:dyDescent="0.25">
      <c r="A13" s="330"/>
      <c r="B13" s="931" t="s">
        <v>37</v>
      </c>
      <c r="C13" s="930"/>
      <c r="D13" s="932">
        <f t="shared" si="0"/>
        <v>24</v>
      </c>
      <c r="E13" s="933">
        <f t="shared" si="1"/>
        <v>0.21826118588577662</v>
      </c>
      <c r="F13" s="930"/>
      <c r="G13" s="932">
        <v>11</v>
      </c>
      <c r="H13" s="933">
        <v>45.833333333333329</v>
      </c>
      <c r="I13" s="932">
        <v>9</v>
      </c>
      <c r="J13" s="933">
        <v>81.818181818181827</v>
      </c>
      <c r="K13" s="930"/>
      <c r="L13" s="932">
        <v>5</v>
      </c>
      <c r="M13" s="933">
        <v>20.833333333333336</v>
      </c>
      <c r="N13" s="932">
        <v>4</v>
      </c>
      <c r="O13" s="933">
        <v>80</v>
      </c>
      <c r="P13" s="930"/>
      <c r="Q13" s="932">
        <v>8</v>
      </c>
      <c r="R13" s="933">
        <v>33.333333333333329</v>
      </c>
      <c r="S13" s="932">
        <v>7</v>
      </c>
      <c r="T13" s="933">
        <f t="shared" si="2"/>
        <v>87.5</v>
      </c>
    </row>
    <row r="14" spans="1:22" s="331" customFormat="1" ht="18" customHeight="1" x14ac:dyDescent="0.25">
      <c r="A14" s="330"/>
      <c r="B14" s="931" t="s">
        <v>38</v>
      </c>
      <c r="C14" s="930"/>
      <c r="D14" s="932">
        <f t="shared" si="0"/>
        <v>0</v>
      </c>
      <c r="E14" s="933">
        <f t="shared" si="1"/>
        <v>0</v>
      </c>
      <c r="F14" s="930"/>
      <c r="G14" s="932">
        <v>0</v>
      </c>
      <c r="H14" s="933" t="s">
        <v>364</v>
      </c>
      <c r="I14" s="932">
        <v>0</v>
      </c>
      <c r="J14" s="933" t="s">
        <v>364</v>
      </c>
      <c r="K14" s="930"/>
      <c r="L14" s="932">
        <v>0</v>
      </c>
      <c r="M14" s="933" t="s">
        <v>364</v>
      </c>
      <c r="N14" s="932">
        <v>0</v>
      </c>
      <c r="O14" s="933" t="s">
        <v>364</v>
      </c>
      <c r="P14" s="930"/>
      <c r="Q14" s="932">
        <v>0</v>
      </c>
      <c r="R14" s="933" t="s">
        <v>364</v>
      </c>
      <c r="S14" s="932">
        <v>0</v>
      </c>
      <c r="T14" s="933" t="str">
        <f t="shared" si="2"/>
        <v>-</v>
      </c>
    </row>
    <row r="15" spans="1:22" s="331" customFormat="1" ht="18" customHeight="1" x14ac:dyDescent="0.25">
      <c r="A15" s="330"/>
      <c r="B15" s="931" t="s">
        <v>6</v>
      </c>
      <c r="C15" s="930"/>
      <c r="D15" s="932">
        <f t="shared" si="0"/>
        <v>0</v>
      </c>
      <c r="E15" s="933">
        <f t="shared" si="1"/>
        <v>0</v>
      </c>
      <c r="F15" s="930"/>
      <c r="G15" s="932">
        <v>0</v>
      </c>
      <c r="H15" s="933" t="s">
        <v>364</v>
      </c>
      <c r="I15" s="932">
        <v>0</v>
      </c>
      <c r="J15" s="933" t="s">
        <v>364</v>
      </c>
      <c r="K15" s="930"/>
      <c r="L15" s="932">
        <v>0</v>
      </c>
      <c r="M15" s="933" t="s">
        <v>364</v>
      </c>
      <c r="N15" s="932">
        <v>0</v>
      </c>
      <c r="O15" s="933" t="s">
        <v>364</v>
      </c>
      <c r="P15" s="930"/>
      <c r="Q15" s="932">
        <v>0</v>
      </c>
      <c r="R15" s="933" t="s">
        <v>364</v>
      </c>
      <c r="S15" s="932">
        <v>0</v>
      </c>
      <c r="T15" s="933" t="str">
        <f t="shared" si="2"/>
        <v>-</v>
      </c>
    </row>
    <row r="16" spans="1:22" s="331" customFormat="1" ht="18" customHeight="1" x14ac:dyDescent="0.25">
      <c r="A16" s="330"/>
      <c r="B16" s="931" t="s">
        <v>5</v>
      </c>
      <c r="C16" s="930"/>
      <c r="D16" s="932">
        <f t="shared" si="0"/>
        <v>0</v>
      </c>
      <c r="E16" s="933">
        <f t="shared" si="1"/>
        <v>0</v>
      </c>
      <c r="F16" s="930"/>
      <c r="G16" s="932">
        <v>0</v>
      </c>
      <c r="H16" s="933" t="s">
        <v>364</v>
      </c>
      <c r="I16" s="932">
        <v>0</v>
      </c>
      <c r="J16" s="933" t="s">
        <v>364</v>
      </c>
      <c r="K16" s="930"/>
      <c r="L16" s="932">
        <v>0</v>
      </c>
      <c r="M16" s="933" t="s">
        <v>364</v>
      </c>
      <c r="N16" s="932">
        <v>0</v>
      </c>
      <c r="O16" s="933" t="s">
        <v>364</v>
      </c>
      <c r="P16" s="930"/>
      <c r="Q16" s="932">
        <v>0</v>
      </c>
      <c r="R16" s="933" t="s">
        <v>364</v>
      </c>
      <c r="S16" s="932">
        <v>0</v>
      </c>
      <c r="T16" s="933" t="str">
        <f t="shared" si="2"/>
        <v>-</v>
      </c>
    </row>
    <row r="17" spans="1:20" s="331" customFormat="1" ht="18" customHeight="1" x14ac:dyDescent="0.25">
      <c r="A17" s="330"/>
      <c r="B17" s="931" t="s">
        <v>4</v>
      </c>
      <c r="C17" s="930"/>
      <c r="D17" s="932">
        <f t="shared" si="0"/>
        <v>2671</v>
      </c>
      <c r="E17" s="933">
        <f t="shared" si="1"/>
        <v>24.290651145871227</v>
      </c>
      <c r="F17" s="930"/>
      <c r="G17" s="932">
        <v>613</v>
      </c>
      <c r="H17" s="933">
        <v>22.950205915387496</v>
      </c>
      <c r="I17" s="932">
        <v>502</v>
      </c>
      <c r="J17" s="933">
        <v>81.892332789559546</v>
      </c>
      <c r="K17" s="930"/>
      <c r="L17" s="932">
        <v>909</v>
      </c>
      <c r="M17" s="933">
        <v>34.032197678772</v>
      </c>
      <c r="N17" s="932">
        <v>689</v>
      </c>
      <c r="O17" s="933">
        <v>75.797579757975797</v>
      </c>
      <c r="P17" s="930"/>
      <c r="Q17" s="932">
        <v>1149</v>
      </c>
      <c r="R17" s="933">
        <v>43.017596405840507</v>
      </c>
      <c r="S17" s="932">
        <v>857</v>
      </c>
      <c r="T17" s="933">
        <f t="shared" si="2"/>
        <v>74.586597040905133</v>
      </c>
    </row>
    <row r="18" spans="1:20" s="331" customFormat="1" ht="18" customHeight="1" x14ac:dyDescent="0.25">
      <c r="A18" s="330"/>
      <c r="B18" s="931" t="s">
        <v>40</v>
      </c>
      <c r="C18" s="930"/>
      <c r="D18" s="932">
        <f t="shared" si="0"/>
        <v>22</v>
      </c>
      <c r="E18" s="933">
        <f t="shared" si="1"/>
        <v>0.20007275372862862</v>
      </c>
      <c r="F18" s="930"/>
      <c r="G18" s="932">
        <v>17</v>
      </c>
      <c r="H18" s="933">
        <v>77.272727272727266</v>
      </c>
      <c r="I18" s="932">
        <v>12</v>
      </c>
      <c r="J18" s="933">
        <v>70.588235294117652</v>
      </c>
      <c r="K18" s="930"/>
      <c r="L18" s="932">
        <v>3</v>
      </c>
      <c r="M18" s="933">
        <v>13.636363636363635</v>
      </c>
      <c r="N18" s="932">
        <v>2</v>
      </c>
      <c r="O18" s="933">
        <v>66.666666666666657</v>
      </c>
      <c r="P18" s="930"/>
      <c r="Q18" s="932">
        <v>2</v>
      </c>
      <c r="R18" s="933">
        <v>9.0909090909090917</v>
      </c>
      <c r="S18" s="932">
        <v>1</v>
      </c>
      <c r="T18" s="933">
        <f t="shared" si="2"/>
        <v>50</v>
      </c>
    </row>
    <row r="19" spans="1:20" s="331" customFormat="1" ht="18" customHeight="1" x14ac:dyDescent="0.25">
      <c r="A19" s="330"/>
      <c r="B19" s="931" t="s">
        <v>41</v>
      </c>
      <c r="C19" s="930"/>
      <c r="D19" s="932">
        <f t="shared" si="0"/>
        <v>85</v>
      </c>
      <c r="E19" s="933">
        <f t="shared" si="1"/>
        <v>0.77300836667879236</v>
      </c>
      <c r="F19" s="930"/>
      <c r="G19" s="932">
        <v>61</v>
      </c>
      <c r="H19" s="933">
        <v>71.764705882352942</v>
      </c>
      <c r="I19" s="932">
        <v>53</v>
      </c>
      <c r="J19" s="933">
        <v>86.885245901639337</v>
      </c>
      <c r="K19" s="930"/>
      <c r="L19" s="932">
        <v>17</v>
      </c>
      <c r="M19" s="933">
        <v>20</v>
      </c>
      <c r="N19" s="932">
        <v>15</v>
      </c>
      <c r="O19" s="933">
        <v>88.235294117647058</v>
      </c>
      <c r="P19" s="930"/>
      <c r="Q19" s="932">
        <v>7</v>
      </c>
      <c r="R19" s="933">
        <v>8.235294117647058</v>
      </c>
      <c r="S19" s="932">
        <v>7</v>
      </c>
      <c r="T19" s="933">
        <f t="shared" si="2"/>
        <v>100</v>
      </c>
    </row>
    <row r="20" spans="1:20" s="331" customFormat="1" ht="18" customHeight="1" x14ac:dyDescent="0.25">
      <c r="A20" s="330"/>
      <c r="B20" s="931" t="s">
        <v>3</v>
      </c>
      <c r="C20" s="930"/>
      <c r="D20" s="932">
        <f t="shared" si="0"/>
        <v>747</v>
      </c>
      <c r="E20" s="933">
        <f t="shared" si="1"/>
        <v>6.793379410694798</v>
      </c>
      <c r="F20" s="930"/>
      <c r="G20" s="932">
        <v>281</v>
      </c>
      <c r="H20" s="933">
        <v>37.617135207496652</v>
      </c>
      <c r="I20" s="932">
        <v>182</v>
      </c>
      <c r="J20" s="933">
        <v>64.768683274021356</v>
      </c>
      <c r="K20" s="930"/>
      <c r="L20" s="932">
        <v>333</v>
      </c>
      <c r="M20" s="933">
        <v>44.578313253012048</v>
      </c>
      <c r="N20" s="932">
        <v>253</v>
      </c>
      <c r="O20" s="933">
        <v>75.97597597597597</v>
      </c>
      <c r="P20" s="930"/>
      <c r="Q20" s="932">
        <v>133</v>
      </c>
      <c r="R20" s="933">
        <v>17.8045515394913</v>
      </c>
      <c r="S20" s="932">
        <v>104</v>
      </c>
      <c r="T20" s="933">
        <f t="shared" si="2"/>
        <v>78.195488721804509</v>
      </c>
    </row>
    <row r="21" spans="1:20" s="331" customFormat="1" ht="18" customHeight="1" x14ac:dyDescent="0.25">
      <c r="A21" s="330"/>
      <c r="B21" s="931" t="s">
        <v>2</v>
      </c>
      <c r="C21" s="930"/>
      <c r="D21" s="932">
        <f t="shared" si="0"/>
        <v>0</v>
      </c>
      <c r="E21" s="933">
        <f t="shared" si="1"/>
        <v>0</v>
      </c>
      <c r="F21" s="930"/>
      <c r="G21" s="932">
        <v>0</v>
      </c>
      <c r="H21" s="933" t="s">
        <v>364</v>
      </c>
      <c r="I21" s="932">
        <v>0</v>
      </c>
      <c r="J21" s="933" t="s">
        <v>364</v>
      </c>
      <c r="K21" s="930"/>
      <c r="L21" s="932">
        <v>0</v>
      </c>
      <c r="M21" s="933" t="s">
        <v>364</v>
      </c>
      <c r="N21" s="932">
        <v>0</v>
      </c>
      <c r="O21" s="933" t="s">
        <v>364</v>
      </c>
      <c r="P21" s="930"/>
      <c r="Q21" s="932">
        <v>0</v>
      </c>
      <c r="R21" s="933" t="s">
        <v>364</v>
      </c>
      <c r="S21" s="932">
        <v>0</v>
      </c>
      <c r="T21" s="933" t="str">
        <f t="shared" si="2"/>
        <v>-</v>
      </c>
    </row>
    <row r="22" spans="1:20" s="331" customFormat="1" ht="18" customHeight="1" x14ac:dyDescent="0.25">
      <c r="A22" s="330"/>
      <c r="B22" s="931" t="s">
        <v>35</v>
      </c>
      <c r="C22" s="930"/>
      <c r="D22" s="932">
        <f t="shared" si="0"/>
        <v>135</v>
      </c>
      <c r="E22" s="933">
        <f t="shared" si="1"/>
        <v>1.2277191706074937</v>
      </c>
      <c r="F22" s="930"/>
      <c r="G22" s="932">
        <v>85</v>
      </c>
      <c r="H22" s="933">
        <v>62.962962962962962</v>
      </c>
      <c r="I22" s="932">
        <v>75</v>
      </c>
      <c r="J22" s="933">
        <v>88.235294117647058</v>
      </c>
      <c r="K22" s="930"/>
      <c r="L22" s="932">
        <v>47</v>
      </c>
      <c r="M22" s="933">
        <v>34.814814814814817</v>
      </c>
      <c r="N22" s="932">
        <v>43</v>
      </c>
      <c r="O22" s="933">
        <v>91.489361702127653</v>
      </c>
      <c r="P22" s="930"/>
      <c r="Q22" s="932">
        <v>3</v>
      </c>
      <c r="R22" s="933">
        <v>2.2222222222222223</v>
      </c>
      <c r="S22" s="932">
        <v>3</v>
      </c>
      <c r="T22" s="933">
        <f t="shared" si="2"/>
        <v>100</v>
      </c>
    </row>
    <row r="23" spans="1:20" s="331" customFormat="1" ht="18" customHeight="1" x14ac:dyDescent="0.25">
      <c r="A23" s="330"/>
      <c r="B23" s="931" t="s">
        <v>42</v>
      </c>
      <c r="C23" s="930"/>
      <c r="D23" s="932">
        <f t="shared" si="0"/>
        <v>83</v>
      </c>
      <c r="E23" s="933">
        <f t="shared" si="1"/>
        <v>0.7548199345216442</v>
      </c>
      <c r="F23" s="930"/>
      <c r="G23" s="932">
        <v>66</v>
      </c>
      <c r="H23" s="933">
        <v>79.518072289156621</v>
      </c>
      <c r="I23" s="932">
        <v>56</v>
      </c>
      <c r="J23" s="933">
        <v>84.848484848484844</v>
      </c>
      <c r="K23" s="930"/>
      <c r="L23" s="932">
        <v>16</v>
      </c>
      <c r="M23" s="933">
        <v>19.277108433734941</v>
      </c>
      <c r="N23" s="932">
        <v>15</v>
      </c>
      <c r="O23" s="933">
        <v>93.75</v>
      </c>
      <c r="P23" s="930"/>
      <c r="Q23" s="932">
        <v>1</v>
      </c>
      <c r="R23" s="933">
        <v>1.2048192771084338</v>
      </c>
      <c r="S23" s="932">
        <v>1</v>
      </c>
      <c r="T23" s="933">
        <f t="shared" si="2"/>
        <v>100</v>
      </c>
    </row>
    <row r="24" spans="1:20" s="331" customFormat="1" ht="18" customHeight="1" x14ac:dyDescent="0.25">
      <c r="A24" s="330">
        <v>47094</v>
      </c>
      <c r="B24" s="931" t="s">
        <v>43</v>
      </c>
      <c r="C24" s="930"/>
      <c r="D24" s="932">
        <f t="shared" si="0"/>
        <v>3</v>
      </c>
      <c r="E24" s="933">
        <f t="shared" si="1"/>
        <v>2.7282648235722077E-2</v>
      </c>
      <c r="F24" s="930"/>
      <c r="G24" s="932">
        <v>2</v>
      </c>
      <c r="H24" s="933">
        <v>66.666666666666657</v>
      </c>
      <c r="I24" s="932">
        <v>1</v>
      </c>
      <c r="J24" s="933">
        <v>50</v>
      </c>
      <c r="K24" s="930"/>
      <c r="L24" s="932">
        <v>0</v>
      </c>
      <c r="M24" s="933">
        <v>0</v>
      </c>
      <c r="N24" s="932">
        <v>0</v>
      </c>
      <c r="O24" s="933" t="s">
        <v>364</v>
      </c>
      <c r="P24" s="930"/>
      <c r="Q24" s="932">
        <v>1</v>
      </c>
      <c r="R24" s="933">
        <v>33.333333333333329</v>
      </c>
      <c r="S24" s="932">
        <v>1</v>
      </c>
      <c r="T24" s="933">
        <f t="shared" si="2"/>
        <v>100</v>
      </c>
    </row>
    <row r="25" spans="1:20" s="331" customFormat="1" ht="18" customHeight="1" x14ac:dyDescent="0.25">
      <c r="B25" s="931" t="s">
        <v>44</v>
      </c>
      <c r="C25" s="930"/>
      <c r="D25" s="932">
        <f t="shared" si="0"/>
        <v>43</v>
      </c>
      <c r="E25" s="933">
        <f t="shared" si="1"/>
        <v>0.39105129137868316</v>
      </c>
      <c r="F25" s="930"/>
      <c r="G25" s="932">
        <v>12</v>
      </c>
      <c r="H25" s="933">
        <v>27.906976744186046</v>
      </c>
      <c r="I25" s="932">
        <v>9</v>
      </c>
      <c r="J25" s="933">
        <v>75</v>
      </c>
      <c r="K25" s="930"/>
      <c r="L25" s="932">
        <v>17</v>
      </c>
      <c r="M25" s="933">
        <v>39.534883720930232</v>
      </c>
      <c r="N25" s="932">
        <v>10</v>
      </c>
      <c r="O25" s="933">
        <v>58.82352941176471</v>
      </c>
      <c r="P25" s="930"/>
      <c r="Q25" s="932">
        <v>14</v>
      </c>
      <c r="R25" s="933">
        <v>32.558139534883722</v>
      </c>
      <c r="S25" s="932">
        <v>7</v>
      </c>
      <c r="T25" s="933">
        <f t="shared" si="2"/>
        <v>50</v>
      </c>
    </row>
    <row r="26" spans="1:20" s="331" customFormat="1" ht="18" customHeight="1" x14ac:dyDescent="0.25">
      <c r="B26" s="931" t="s">
        <v>45</v>
      </c>
      <c r="C26" s="930"/>
      <c r="D26" s="932">
        <f t="shared" si="0"/>
        <v>7171</v>
      </c>
      <c r="E26" s="933">
        <f t="shared" si="1"/>
        <v>65.214623499454348</v>
      </c>
      <c r="F26" s="930"/>
      <c r="G26" s="932">
        <v>1998</v>
      </c>
      <c r="H26" s="933">
        <v>27.86222284200251</v>
      </c>
      <c r="I26" s="932">
        <v>831</v>
      </c>
      <c r="J26" s="933">
        <v>41.591591591591595</v>
      </c>
      <c r="K26" s="930"/>
      <c r="L26" s="932">
        <v>2591</v>
      </c>
      <c r="M26" s="933">
        <v>36.1316413331474</v>
      </c>
      <c r="N26" s="932">
        <v>855</v>
      </c>
      <c r="O26" s="933">
        <v>32.998842145889618</v>
      </c>
      <c r="P26" s="930"/>
      <c r="Q26" s="932">
        <v>2582</v>
      </c>
      <c r="R26" s="933">
        <v>36.006135824850091</v>
      </c>
      <c r="S26" s="932">
        <v>1020</v>
      </c>
      <c r="T26" s="933">
        <f t="shared" si="2"/>
        <v>39.504260263361736</v>
      </c>
    </row>
    <row r="27" spans="1:20" s="331" customFormat="1" ht="18" customHeight="1" x14ac:dyDescent="0.25">
      <c r="B27" s="931" t="s">
        <v>46</v>
      </c>
      <c r="C27" s="930"/>
      <c r="D27" s="932">
        <f t="shared" si="0"/>
        <v>0</v>
      </c>
      <c r="E27" s="933">
        <f t="shared" si="1"/>
        <v>0</v>
      </c>
      <c r="F27" s="930"/>
      <c r="G27" s="932">
        <v>0</v>
      </c>
      <c r="H27" s="933" t="s">
        <v>364</v>
      </c>
      <c r="I27" s="932">
        <v>0</v>
      </c>
      <c r="J27" s="933" t="s">
        <v>364</v>
      </c>
      <c r="K27" s="930"/>
      <c r="L27" s="932">
        <v>0</v>
      </c>
      <c r="M27" s="933" t="s">
        <v>364</v>
      </c>
      <c r="N27" s="932">
        <v>0</v>
      </c>
      <c r="O27" s="933" t="s">
        <v>364</v>
      </c>
      <c r="P27" s="930"/>
      <c r="Q27" s="932">
        <v>0</v>
      </c>
      <c r="R27" s="933" t="s">
        <v>364</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364</v>
      </c>
      <c r="I28" s="954">
        <v>0</v>
      </c>
      <c r="J28" s="955" t="s">
        <v>364</v>
      </c>
      <c r="K28" s="930"/>
      <c r="L28" s="954">
        <v>0</v>
      </c>
      <c r="M28" s="955" t="s">
        <v>364</v>
      </c>
      <c r="N28" s="954">
        <v>0</v>
      </c>
      <c r="O28" s="955" t="s">
        <v>364</v>
      </c>
      <c r="P28" s="930"/>
      <c r="Q28" s="954">
        <v>0</v>
      </c>
      <c r="R28" s="955" t="s">
        <v>364</v>
      </c>
      <c r="S28" s="954">
        <v>0</v>
      </c>
      <c r="T28" s="955" t="str">
        <f t="shared" si="2"/>
        <v>-</v>
      </c>
    </row>
    <row r="29" spans="1:20" s="319" customFormat="1" ht="18" customHeight="1" x14ac:dyDescent="0.25">
      <c r="B29" s="1288" t="s">
        <v>0</v>
      </c>
      <c r="C29" s="1281"/>
      <c r="D29" s="1289">
        <f>SUM(D11:D28)</f>
        <v>10996</v>
      </c>
      <c r="E29" s="1290">
        <f t="shared" si="1"/>
        <v>100</v>
      </c>
      <c r="F29" s="1281"/>
      <c r="G29" s="1289">
        <f>SUM(G11:G28)</f>
        <v>3154</v>
      </c>
      <c r="H29" s="1290">
        <f>G29/$D29*100</f>
        <v>28.683157511822483</v>
      </c>
      <c r="I29" s="1289">
        <f>SUM(I11:I28)</f>
        <v>1737</v>
      </c>
      <c r="J29" s="1290">
        <f>I29/G29*100</f>
        <v>55.07292327203551</v>
      </c>
      <c r="K29" s="1281"/>
      <c r="L29" s="1289">
        <f>SUM(L11:L28)</f>
        <v>3942</v>
      </c>
      <c r="M29" s="1290">
        <f>L29/$D29*100</f>
        <v>35.849399781738818</v>
      </c>
      <c r="N29" s="1289">
        <f>SUM(N11:N28)</f>
        <v>1890</v>
      </c>
      <c r="O29" s="1290">
        <f>N29/L29*100</f>
        <v>47.945205479452049</v>
      </c>
      <c r="P29" s="1281"/>
      <c r="Q29" s="1289">
        <f>SUM(Q11:Q28)</f>
        <v>3900</v>
      </c>
      <c r="R29" s="1290">
        <f>Q29/$D29*100</f>
        <v>35.467442706438703</v>
      </c>
      <c r="S29" s="1289">
        <f>SUM(S11:S28)</f>
        <v>2008</v>
      </c>
      <c r="T29" s="1290">
        <f>S29/Q29*100</f>
        <v>51.487179487179489</v>
      </c>
    </row>
    <row r="30" spans="1:20" s="328" customFormat="1" ht="6.75" customHeight="1" x14ac:dyDescent="0.25">
      <c r="B30" s="1608"/>
      <c r="C30" s="1608"/>
      <c r="D30" s="1608"/>
      <c r="E30" s="1608"/>
      <c r="F30" s="779"/>
    </row>
    <row r="31" spans="1:20" x14ac:dyDescent="0.35">
      <c r="B31" s="1609"/>
      <c r="C31" s="1609"/>
      <c r="D31" s="1609"/>
      <c r="E31" s="1609"/>
      <c r="F31" s="1609"/>
      <c r="G31" s="1609"/>
      <c r="H31" s="1609"/>
      <c r="I31" s="1609"/>
      <c r="J31" s="1609"/>
      <c r="K31" s="1609"/>
      <c r="L31" s="1609"/>
      <c r="M31" s="1609"/>
      <c r="N31" s="1609"/>
      <c r="O31" s="1609"/>
      <c r="P31" s="1609"/>
      <c r="Q31" s="1609"/>
      <c r="R31" s="1609"/>
    </row>
    <row r="32" spans="1:20" x14ac:dyDescent="0.35">
      <c r="G32" s="935"/>
      <c r="L32" s="935"/>
    </row>
    <row r="33" spans="2:12" x14ac:dyDescent="0.35">
      <c r="B33" s="935"/>
      <c r="L33" s="935"/>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horizontalDpi="300" verticalDpi="30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499" t="s">
        <v>440</v>
      </c>
      <c r="C3" s="1499"/>
      <c r="D3" s="1499"/>
      <c r="E3" s="1499"/>
      <c r="F3" s="1499"/>
      <c r="G3" s="1499"/>
      <c r="H3" s="1499"/>
      <c r="I3" s="1499"/>
      <c r="J3" s="1499"/>
      <c r="K3" s="1499"/>
      <c r="L3" s="1499"/>
      <c r="M3" s="1499"/>
      <c r="N3" s="1499"/>
      <c r="O3" s="1499"/>
      <c r="P3" s="1499"/>
    </row>
    <row r="4" spans="1:21" s="967" customFormat="1" ht="15.5" x14ac:dyDescent="0.25">
      <c r="B4" s="1420" t="str">
        <f>porsaad!$B$6</f>
        <v>Situación a 30 de noviembre de 2024</v>
      </c>
      <c r="C4" s="1420"/>
      <c r="D4" s="1420"/>
      <c r="E4" s="1420"/>
      <c r="F4" s="1420"/>
      <c r="G4" s="1420"/>
      <c r="H4" s="1420"/>
      <c r="I4" s="1420"/>
      <c r="J4" s="1420"/>
      <c r="K4" s="1420"/>
      <c r="L4" s="1420"/>
      <c r="M4" s="1420"/>
      <c r="N4" s="1420"/>
      <c r="O4" s="1420"/>
      <c r="P4" s="1420"/>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1" t="s">
        <v>200</v>
      </c>
      <c r="D6" s="1622"/>
      <c r="E6" s="1622"/>
      <c r="F6" s="1622"/>
      <c r="G6" s="1622"/>
      <c r="H6" s="1622"/>
      <c r="I6" s="1622"/>
      <c r="J6" s="1622"/>
      <c r="K6" s="1622"/>
      <c r="L6" s="1622"/>
      <c r="M6" s="1622"/>
      <c r="N6" s="1622"/>
      <c r="O6" s="1622"/>
      <c r="P6" s="1623"/>
    </row>
    <row r="7" spans="1:21" s="967" customFormat="1" ht="57" customHeight="1" x14ac:dyDescent="0.25">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2" customFormat="1" ht="12" customHeight="1" x14ac:dyDescent="0.25">
      <c r="B8" s="1625"/>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5044</v>
      </c>
      <c r="D9" s="976">
        <f>IFERROR(C9/$C9*100,"-")</f>
        <v>100</v>
      </c>
      <c r="E9" s="975">
        <v>0</v>
      </c>
      <c r="F9" s="976">
        <v>0</v>
      </c>
      <c r="G9" s="975">
        <v>4699</v>
      </c>
      <c r="H9" s="976">
        <v>93.160190325138785</v>
      </c>
      <c r="I9" s="975">
        <v>345</v>
      </c>
      <c r="J9" s="976">
        <v>6.8398096748612218</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9727</v>
      </c>
      <c r="D10" s="980">
        <f t="shared" ref="D10:D26" si="2">IFERROR(C10/$C10*100,"-")</f>
        <v>100</v>
      </c>
      <c r="E10" s="979">
        <v>2</v>
      </c>
      <c r="F10" s="980">
        <v>2.0561324149275216E-2</v>
      </c>
      <c r="G10" s="979">
        <v>7390</v>
      </c>
      <c r="H10" s="980">
        <v>75.974092731571915</v>
      </c>
      <c r="I10" s="979">
        <v>2335</v>
      </c>
      <c r="J10" s="980">
        <v>24.005345944278812</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5012</v>
      </c>
      <c r="D11" s="980">
        <f t="shared" si="2"/>
        <v>100</v>
      </c>
      <c r="E11" s="979">
        <v>292</v>
      </c>
      <c r="F11" s="980">
        <v>5.8260175578611326</v>
      </c>
      <c r="G11" s="979">
        <v>2978</v>
      </c>
      <c r="H11" s="980">
        <v>59.417398244213885</v>
      </c>
      <c r="I11" s="979">
        <v>434</v>
      </c>
      <c r="J11" s="980">
        <v>8.6592178770949726</v>
      </c>
      <c r="K11" s="979">
        <v>1058</v>
      </c>
      <c r="L11" s="980">
        <v>21.109337589784516</v>
      </c>
      <c r="M11" s="979">
        <v>250</v>
      </c>
      <c r="N11" s="980">
        <v>4.9880287310454907</v>
      </c>
      <c r="O11" s="979">
        <v>0</v>
      </c>
      <c r="P11" s="980">
        <f t="shared" si="0"/>
        <v>0</v>
      </c>
      <c r="R11" s="977"/>
    </row>
    <row r="12" spans="1:21" s="962" customFormat="1" ht="16.5" customHeight="1" x14ac:dyDescent="0.25">
      <c r="A12" s="962">
        <v>4</v>
      </c>
      <c r="B12" s="978" t="s">
        <v>38</v>
      </c>
      <c r="C12" s="979">
        <f t="shared" si="1"/>
        <v>816</v>
      </c>
      <c r="D12" s="980">
        <f t="shared" si="2"/>
        <v>100</v>
      </c>
      <c r="E12" s="979">
        <v>0</v>
      </c>
      <c r="F12" s="980">
        <v>0</v>
      </c>
      <c r="G12" s="979">
        <v>662</v>
      </c>
      <c r="H12" s="980">
        <v>81.127450980392155</v>
      </c>
      <c r="I12" s="979">
        <v>154</v>
      </c>
      <c r="J12" s="980">
        <v>18.872549019607842</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15091</v>
      </c>
      <c r="D13" s="980">
        <f t="shared" si="2"/>
        <v>100</v>
      </c>
      <c r="E13" s="979">
        <v>9865</v>
      </c>
      <c r="F13" s="980">
        <v>65.370088131999211</v>
      </c>
      <c r="G13" s="979">
        <v>1738</v>
      </c>
      <c r="H13" s="980">
        <v>11.51679809157776</v>
      </c>
      <c r="I13" s="979">
        <v>1163</v>
      </c>
      <c r="J13" s="980">
        <v>7.7065800808428868</v>
      </c>
      <c r="K13" s="979">
        <v>2320</v>
      </c>
      <c r="L13" s="980">
        <v>15.373401365052016</v>
      </c>
      <c r="M13" s="979">
        <v>5</v>
      </c>
      <c r="N13" s="980">
        <v>3.3132330528129347E-2</v>
      </c>
      <c r="O13" s="979">
        <v>0</v>
      </c>
      <c r="P13" s="980">
        <f t="shared" si="0"/>
        <v>0</v>
      </c>
      <c r="R13" s="977"/>
    </row>
    <row r="14" spans="1:21" s="962" customFormat="1" ht="16.5" customHeight="1" x14ac:dyDescent="0.25">
      <c r="A14" s="962">
        <v>6</v>
      </c>
      <c r="B14" s="978" t="s">
        <v>5</v>
      </c>
      <c r="C14" s="979">
        <f t="shared" si="1"/>
        <v>311</v>
      </c>
      <c r="D14" s="980">
        <f t="shared" si="2"/>
        <v>100</v>
      </c>
      <c r="E14" s="979">
        <v>0</v>
      </c>
      <c r="F14" s="980">
        <v>0</v>
      </c>
      <c r="G14" s="979">
        <v>310</v>
      </c>
      <c r="H14" s="980">
        <v>99.678456591639872</v>
      </c>
      <c r="I14" s="979">
        <v>1</v>
      </c>
      <c r="J14" s="980">
        <v>0.32154340836012862</v>
      </c>
      <c r="K14" s="979">
        <v>0</v>
      </c>
      <c r="L14" s="980">
        <v>0</v>
      </c>
      <c r="M14" s="979">
        <v>0</v>
      </c>
      <c r="N14" s="980">
        <v>0</v>
      </c>
      <c r="O14" s="979">
        <v>0</v>
      </c>
      <c r="P14" s="980">
        <f t="shared" si="0"/>
        <v>0</v>
      </c>
      <c r="R14" s="977"/>
    </row>
    <row r="15" spans="1:21" s="963" customFormat="1" ht="16.5" customHeight="1" x14ac:dyDescent="0.25">
      <c r="A15" s="963">
        <v>7</v>
      </c>
      <c r="B15" s="978" t="s">
        <v>4</v>
      </c>
      <c r="C15" s="979">
        <f t="shared" si="1"/>
        <v>53696</v>
      </c>
      <c r="D15" s="980">
        <f t="shared" si="2"/>
        <v>100</v>
      </c>
      <c r="E15" s="979">
        <v>13244</v>
      </c>
      <c r="F15" s="980">
        <v>24.664779499404052</v>
      </c>
      <c r="G15" s="979">
        <v>20962</v>
      </c>
      <c r="H15" s="980">
        <v>39.038289630512516</v>
      </c>
      <c r="I15" s="979">
        <v>14181</v>
      </c>
      <c r="J15" s="980">
        <v>26.409788438617404</v>
      </c>
      <c r="K15" s="979">
        <v>5309</v>
      </c>
      <c r="L15" s="980">
        <v>9.8871424314660317</v>
      </c>
      <c r="M15" s="979">
        <v>0</v>
      </c>
      <c r="N15" s="980">
        <v>0</v>
      </c>
      <c r="O15" s="979">
        <v>0</v>
      </c>
      <c r="P15" s="980">
        <f t="shared" si="0"/>
        <v>0</v>
      </c>
      <c r="R15" s="977"/>
    </row>
    <row r="16" spans="1:21" s="963" customFormat="1" ht="16.5" customHeight="1" x14ac:dyDescent="0.25">
      <c r="A16" s="963">
        <v>8</v>
      </c>
      <c r="B16" s="978" t="s">
        <v>40</v>
      </c>
      <c r="C16" s="979">
        <f t="shared" si="1"/>
        <v>11738</v>
      </c>
      <c r="D16" s="980">
        <f t="shared" si="2"/>
        <v>100</v>
      </c>
      <c r="E16" s="979">
        <v>1131</v>
      </c>
      <c r="F16" s="980">
        <v>9.6353722951098995</v>
      </c>
      <c r="G16" s="979">
        <v>8164</v>
      </c>
      <c r="H16" s="980">
        <v>69.55188277389675</v>
      </c>
      <c r="I16" s="979">
        <v>533</v>
      </c>
      <c r="J16" s="980">
        <v>4.5408076333276535</v>
      </c>
      <c r="K16" s="979">
        <v>1910</v>
      </c>
      <c r="L16" s="980">
        <v>16.271937297665701</v>
      </c>
      <c r="M16" s="979">
        <v>0</v>
      </c>
      <c r="N16" s="980">
        <v>0</v>
      </c>
      <c r="O16" s="979">
        <v>0</v>
      </c>
      <c r="P16" s="980">
        <f t="shared" si="0"/>
        <v>0</v>
      </c>
      <c r="R16" s="977"/>
    </row>
    <row r="17" spans="1:18" s="963" customFormat="1" ht="16.5" customHeight="1" x14ac:dyDescent="0.25">
      <c r="A17" s="963">
        <v>9</v>
      </c>
      <c r="B17" s="978" t="s">
        <v>41</v>
      </c>
      <c r="C17" s="979">
        <f t="shared" si="1"/>
        <v>24191</v>
      </c>
      <c r="D17" s="980">
        <f t="shared" si="2"/>
        <v>100</v>
      </c>
      <c r="E17" s="979">
        <v>8163</v>
      </c>
      <c r="F17" s="980">
        <v>33.743954363192927</v>
      </c>
      <c r="G17" s="979">
        <v>13852</v>
      </c>
      <c r="H17" s="980">
        <v>57.26096482162788</v>
      </c>
      <c r="I17" s="979">
        <v>2176</v>
      </c>
      <c r="J17" s="980">
        <v>8.9950808151791986</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24933</v>
      </c>
      <c r="D18" s="980">
        <f t="shared" si="2"/>
        <v>100</v>
      </c>
      <c r="E18" s="979">
        <v>13210</v>
      </c>
      <c r="F18" s="980">
        <v>52.981991737857456</v>
      </c>
      <c r="G18" s="979">
        <v>8493</v>
      </c>
      <c r="H18" s="980">
        <v>34.063289616171339</v>
      </c>
      <c r="I18" s="979">
        <v>1014</v>
      </c>
      <c r="J18" s="980">
        <v>4.0668992900974619</v>
      </c>
      <c r="K18" s="979">
        <v>2216</v>
      </c>
      <c r="L18" s="980">
        <v>8.8878193558737415</v>
      </c>
      <c r="M18" s="979">
        <v>0</v>
      </c>
      <c r="N18" s="980">
        <v>0</v>
      </c>
      <c r="O18" s="979">
        <v>0</v>
      </c>
      <c r="P18" s="980">
        <f t="shared" si="0"/>
        <v>0</v>
      </c>
      <c r="R18" s="977"/>
    </row>
    <row r="19" spans="1:18" s="962" customFormat="1" ht="16.5" customHeight="1" x14ac:dyDescent="0.25">
      <c r="A19" s="962">
        <v>11</v>
      </c>
      <c r="B19" s="978" t="s">
        <v>2</v>
      </c>
      <c r="C19" s="979">
        <f t="shared" si="1"/>
        <v>20227</v>
      </c>
      <c r="D19" s="980">
        <f t="shared" si="2"/>
        <v>100</v>
      </c>
      <c r="E19" s="979">
        <v>14843</v>
      </c>
      <c r="F19" s="980">
        <v>73.38211301725417</v>
      </c>
      <c r="G19" s="979">
        <v>3078</v>
      </c>
      <c r="H19" s="980">
        <v>15.217283828546002</v>
      </c>
      <c r="I19" s="979">
        <v>929</v>
      </c>
      <c r="J19" s="980">
        <v>4.5928709151134628</v>
      </c>
      <c r="K19" s="979">
        <v>1377</v>
      </c>
      <c r="L19" s="980">
        <v>6.8077322390863699</v>
      </c>
      <c r="M19" s="979">
        <v>0</v>
      </c>
      <c r="N19" s="980">
        <v>0</v>
      </c>
      <c r="O19" s="979">
        <v>0</v>
      </c>
      <c r="P19" s="980">
        <f t="shared" si="0"/>
        <v>0</v>
      </c>
      <c r="R19" s="977"/>
    </row>
    <row r="20" spans="1:18" s="962" customFormat="1" ht="16.5" customHeight="1" x14ac:dyDescent="0.25">
      <c r="A20" s="962">
        <v>12</v>
      </c>
      <c r="B20" s="978" t="s">
        <v>35</v>
      </c>
      <c r="C20" s="979">
        <f t="shared" si="1"/>
        <v>16295</v>
      </c>
      <c r="D20" s="980">
        <f t="shared" si="2"/>
        <v>100</v>
      </c>
      <c r="E20" s="979">
        <v>2969</v>
      </c>
      <c r="F20" s="980">
        <v>18.220312979441548</v>
      </c>
      <c r="G20" s="979">
        <v>6661</v>
      </c>
      <c r="H20" s="980">
        <v>40.877569806689166</v>
      </c>
      <c r="I20" s="979">
        <v>3960</v>
      </c>
      <c r="J20" s="980">
        <v>24.301933108315435</v>
      </c>
      <c r="K20" s="979">
        <v>2705</v>
      </c>
      <c r="L20" s="980">
        <v>16.600184105553851</v>
      </c>
      <c r="M20" s="979">
        <v>0</v>
      </c>
      <c r="N20" s="980">
        <v>0</v>
      </c>
      <c r="O20" s="979">
        <v>0</v>
      </c>
      <c r="P20" s="980">
        <f t="shared" si="0"/>
        <v>0</v>
      </c>
      <c r="R20" s="977"/>
    </row>
    <row r="21" spans="1:18" s="962" customFormat="1" ht="16.5" customHeight="1" x14ac:dyDescent="0.25">
      <c r="A21" s="962">
        <v>13</v>
      </c>
      <c r="B21" s="978" t="s">
        <v>42</v>
      </c>
      <c r="C21" s="979">
        <f t="shared" si="1"/>
        <v>28978</v>
      </c>
      <c r="D21" s="980">
        <f t="shared" si="2"/>
        <v>100</v>
      </c>
      <c r="E21" s="979">
        <v>3463</v>
      </c>
      <c r="F21" s="980">
        <v>11.950445165297813</v>
      </c>
      <c r="G21" s="979">
        <v>16331</v>
      </c>
      <c r="H21" s="980">
        <v>56.356546345503489</v>
      </c>
      <c r="I21" s="979">
        <v>2313</v>
      </c>
      <c r="J21" s="980">
        <v>7.9819173165849948</v>
      </c>
      <c r="K21" s="979">
        <v>6871</v>
      </c>
      <c r="L21" s="980">
        <v>23.711091172613706</v>
      </c>
      <c r="M21" s="979">
        <v>0</v>
      </c>
      <c r="N21" s="980">
        <v>0</v>
      </c>
      <c r="O21" s="979">
        <v>0</v>
      </c>
      <c r="P21" s="980">
        <f t="shared" si="0"/>
        <v>0</v>
      </c>
      <c r="R21" s="977"/>
    </row>
    <row r="22" spans="1:18" s="962" customFormat="1" ht="16.5" customHeight="1" x14ac:dyDescent="0.25">
      <c r="A22" s="962">
        <v>14</v>
      </c>
      <c r="B22" s="978" t="s">
        <v>43</v>
      </c>
      <c r="C22" s="979">
        <f t="shared" si="1"/>
        <v>1397</v>
      </c>
      <c r="D22" s="980">
        <f t="shared" si="2"/>
        <v>100</v>
      </c>
      <c r="E22" s="979">
        <v>3</v>
      </c>
      <c r="F22" s="980">
        <v>0.21474588403722264</v>
      </c>
      <c r="G22" s="979">
        <v>744</v>
      </c>
      <c r="H22" s="980">
        <v>53.256979241231207</v>
      </c>
      <c r="I22" s="979">
        <v>228</v>
      </c>
      <c r="J22" s="980">
        <v>16.32068718682892</v>
      </c>
      <c r="K22" s="979">
        <v>422</v>
      </c>
      <c r="L22" s="980">
        <v>30.207587687902649</v>
      </c>
      <c r="M22" s="979">
        <v>0</v>
      </c>
      <c r="N22" s="980">
        <v>0</v>
      </c>
      <c r="O22" s="979">
        <v>0</v>
      </c>
      <c r="P22" s="980">
        <f t="shared" si="0"/>
        <v>0</v>
      </c>
      <c r="R22" s="977"/>
    </row>
    <row r="23" spans="1:18" s="962" customFormat="1" ht="16.5" customHeight="1" x14ac:dyDescent="0.25">
      <c r="A23" s="962">
        <v>15</v>
      </c>
      <c r="B23" s="978" t="s">
        <v>44</v>
      </c>
      <c r="C23" s="979">
        <f t="shared" si="1"/>
        <v>2851</v>
      </c>
      <c r="D23" s="980">
        <f t="shared" si="2"/>
        <v>100</v>
      </c>
      <c r="E23" s="979">
        <v>1582</v>
      </c>
      <c r="F23" s="980">
        <v>55.48930199929849</v>
      </c>
      <c r="G23" s="979">
        <v>868</v>
      </c>
      <c r="H23" s="980">
        <v>30.445457734128379</v>
      </c>
      <c r="I23" s="979">
        <v>272</v>
      </c>
      <c r="J23" s="980">
        <v>9.5405121010171872</v>
      </c>
      <c r="K23" s="979">
        <v>129</v>
      </c>
      <c r="L23" s="980">
        <v>4.5247281655559455</v>
      </c>
      <c r="M23" s="979">
        <v>0</v>
      </c>
      <c r="N23" s="980">
        <v>0</v>
      </c>
      <c r="O23" s="979">
        <v>0</v>
      </c>
      <c r="P23" s="980">
        <f t="shared" si="0"/>
        <v>0</v>
      </c>
      <c r="R23" s="977"/>
    </row>
    <row r="24" spans="1:18" s="962" customFormat="1" ht="16.5" customHeight="1" x14ac:dyDescent="0.25">
      <c r="A24" s="962">
        <v>16</v>
      </c>
      <c r="B24" s="978" t="s">
        <v>45</v>
      </c>
      <c r="C24" s="979">
        <f t="shared" si="1"/>
        <v>1363</v>
      </c>
      <c r="D24" s="980">
        <f t="shared" si="2"/>
        <v>100</v>
      </c>
      <c r="E24" s="979">
        <v>0</v>
      </c>
      <c r="F24" s="980">
        <v>0</v>
      </c>
      <c r="G24" s="979">
        <v>1362</v>
      </c>
      <c r="H24" s="980">
        <v>99.926632428466618</v>
      </c>
      <c r="I24" s="979">
        <v>1</v>
      </c>
      <c r="J24" s="980">
        <v>7.3367571533382248E-2</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1026</v>
      </c>
      <c r="D25" s="980">
        <f t="shared" si="2"/>
        <v>100</v>
      </c>
      <c r="E25" s="979">
        <v>0</v>
      </c>
      <c r="F25" s="980">
        <v>0</v>
      </c>
      <c r="G25" s="979">
        <v>953</v>
      </c>
      <c r="H25" s="980">
        <v>92.884990253411303</v>
      </c>
      <c r="I25" s="979">
        <v>73</v>
      </c>
      <c r="J25" s="980">
        <v>7.1150097465886937</v>
      </c>
      <c r="K25" s="979">
        <v>0</v>
      </c>
      <c r="L25" s="980">
        <v>0</v>
      </c>
      <c r="M25" s="979">
        <v>0</v>
      </c>
      <c r="N25" s="980">
        <v>0</v>
      </c>
      <c r="O25" s="979">
        <v>0</v>
      </c>
      <c r="P25" s="980">
        <f t="shared" si="0"/>
        <v>0</v>
      </c>
      <c r="R25" s="977"/>
    </row>
    <row r="26" spans="1:18" s="962" customFormat="1" ht="16.5" customHeight="1" x14ac:dyDescent="0.25">
      <c r="B26" s="981" t="s">
        <v>1</v>
      </c>
      <c r="C26" s="982">
        <f t="shared" si="1"/>
        <v>4</v>
      </c>
      <c r="D26" s="983">
        <f t="shared" si="2"/>
        <v>100</v>
      </c>
      <c r="E26" s="982">
        <v>3</v>
      </c>
      <c r="F26" s="983">
        <v>75</v>
      </c>
      <c r="G26" s="982">
        <v>1</v>
      </c>
      <c r="H26" s="983">
        <v>25</v>
      </c>
      <c r="I26" s="982">
        <v>0</v>
      </c>
      <c r="J26" s="983">
        <v>0</v>
      </c>
      <c r="K26" s="982">
        <v>0</v>
      </c>
      <c r="L26" s="983">
        <v>0</v>
      </c>
      <c r="M26" s="982">
        <v>0</v>
      </c>
      <c r="N26" s="983">
        <v>0</v>
      </c>
      <c r="O26" s="982">
        <v>0</v>
      </c>
      <c r="P26" s="983">
        <f t="shared" si="0"/>
        <v>0</v>
      </c>
      <c r="R26" s="977"/>
    </row>
    <row r="27" spans="1:18" s="1291" customFormat="1" x14ac:dyDescent="0.25">
      <c r="B27" s="1292" t="s">
        <v>0</v>
      </c>
      <c r="C27" s="1293">
        <f>SUM(C9:C26)</f>
        <v>222700</v>
      </c>
      <c r="D27" s="1294">
        <f>C27/$C27*100</f>
        <v>100</v>
      </c>
      <c r="E27" s="1295">
        <f>SUM(E9:E26)</f>
        <v>68770</v>
      </c>
      <c r="F27" s="1296">
        <f>E27/$C27*100</f>
        <v>30.88010776829816</v>
      </c>
      <c r="G27" s="1295">
        <f>SUM(G9:G26)</f>
        <v>99246</v>
      </c>
      <c r="H27" s="1296">
        <f>G27/$C27*100</f>
        <v>44.564885496183201</v>
      </c>
      <c r="I27" s="1295">
        <f>SUM(I9:I26)</f>
        <v>30112</v>
      </c>
      <c r="J27" s="1296">
        <f>I27/$C27*100</f>
        <v>13.52132914234396</v>
      </c>
      <c r="K27" s="1295">
        <f>SUM(K9:K26)</f>
        <v>24317</v>
      </c>
      <c r="L27" s="1296">
        <f>K27/$C27*100</f>
        <v>10.919173776380783</v>
      </c>
      <c r="M27" s="1295">
        <f>SUM(M9:M26)</f>
        <v>255</v>
      </c>
      <c r="N27" s="1296">
        <f>M27/$C27*100</f>
        <v>0.11450381679389314</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31" customFormat="1" x14ac:dyDescent="0.25">
      <c r="B42" s="960"/>
      <c r="D42" s="960"/>
      <c r="M42" s="960"/>
      <c r="N42" s="960"/>
    </row>
    <row r="43" spans="2:14" s="1331" customFormat="1" x14ac:dyDescent="0.25">
      <c r="B43" s="960"/>
      <c r="D43" s="960"/>
      <c r="M43" s="960"/>
      <c r="N43" s="960"/>
    </row>
    <row r="44" spans="2:14" s="1331" customFormat="1" x14ac:dyDescent="0.25">
      <c r="D44" s="960"/>
      <c r="M44" s="960"/>
      <c r="N44" s="960"/>
    </row>
    <row r="45" spans="2:14" s="1331" customFormat="1" x14ac:dyDescent="0.25">
      <c r="D45" s="960"/>
      <c r="M45" s="960"/>
      <c r="N45" s="960"/>
    </row>
    <row r="46" spans="2:14" s="1331" customFormat="1" x14ac:dyDescent="0.25">
      <c r="D46" s="960"/>
      <c r="M46" s="960"/>
      <c r="N46" s="960"/>
    </row>
    <row r="47" spans="2:14" s="1331" customFormat="1" x14ac:dyDescent="0.25">
      <c r="D47" s="960"/>
      <c r="M47" s="960"/>
      <c r="N47" s="960"/>
    </row>
    <row r="48" spans="2:14" s="1331" customFormat="1" x14ac:dyDescent="0.25">
      <c r="D48" s="960"/>
    </row>
    <row r="49" spans="4:4" s="1331" customFormat="1" x14ac:dyDescent="0.25">
      <c r="D49" s="960"/>
    </row>
    <row r="50" spans="4:4" s="1331" customFormat="1" x14ac:dyDescent="0.25">
      <c r="D50" s="960"/>
    </row>
    <row r="51" spans="4:4" s="1331" customFormat="1" x14ac:dyDescent="0.25">
      <c r="D51" s="960"/>
    </row>
    <row r="52" spans="4:4" s="1331" customFormat="1" x14ac:dyDescent="0.25">
      <c r="D52" s="960"/>
    </row>
    <row r="53" spans="4:4" s="1331" customFormat="1" x14ac:dyDescent="0.25">
      <c r="D53" s="960"/>
    </row>
    <row r="54" spans="4:4" s="1331" customFormat="1" x14ac:dyDescent="0.25">
      <c r="D54" s="960"/>
    </row>
    <row r="55" spans="4:4" s="1331"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horizontalDpi="300" verticalDpi="300"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499" t="s">
        <v>443</v>
      </c>
      <c r="C3" s="1499"/>
      <c r="D3" s="1499"/>
      <c r="E3" s="1499"/>
      <c r="F3" s="1499"/>
      <c r="G3" s="1499"/>
      <c r="H3" s="1499"/>
      <c r="I3" s="1499"/>
      <c r="J3" s="1499"/>
      <c r="K3" s="1499"/>
      <c r="L3" s="1499"/>
      <c r="M3" s="1499"/>
      <c r="N3" s="1499"/>
      <c r="O3" s="1499"/>
      <c r="P3" s="1499"/>
    </row>
    <row r="4" spans="1:21" s="967" customFormat="1" ht="15.5" x14ac:dyDescent="0.25">
      <c r="B4" s="1420" t="str">
        <f>porsaad!$B$6</f>
        <v>Situación a 30 de noviembre de 2024</v>
      </c>
      <c r="C4" s="1420"/>
      <c r="D4" s="1420"/>
      <c r="E4" s="1420"/>
      <c r="F4" s="1420"/>
      <c r="G4" s="1420"/>
      <c r="H4" s="1420"/>
      <c r="I4" s="1420"/>
      <c r="J4" s="1420"/>
      <c r="K4" s="1420"/>
      <c r="L4" s="1420"/>
      <c r="M4" s="1420"/>
      <c r="N4" s="1420"/>
      <c r="O4" s="1420"/>
      <c r="P4" s="1420"/>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1" t="s">
        <v>200</v>
      </c>
      <c r="D6" s="1622"/>
      <c r="E6" s="1622"/>
      <c r="F6" s="1622"/>
      <c r="G6" s="1622"/>
      <c r="H6" s="1622"/>
      <c r="I6" s="1622"/>
      <c r="J6" s="1622"/>
      <c r="K6" s="1622"/>
      <c r="L6" s="1622"/>
      <c r="M6" s="1622"/>
      <c r="N6" s="1622"/>
      <c r="O6" s="1622"/>
      <c r="P6" s="1623"/>
    </row>
    <row r="7" spans="1:21" s="967" customFormat="1" ht="57" customHeight="1" x14ac:dyDescent="0.25">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2" customFormat="1" ht="12" customHeight="1" x14ac:dyDescent="0.25">
      <c r="B8" s="1625"/>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2546</v>
      </c>
      <c r="D9" s="976">
        <f>IFERROR(C9/$C9*100,"-")</f>
        <v>100</v>
      </c>
      <c r="E9" s="975">
        <v>0</v>
      </c>
      <c r="F9" s="976">
        <v>0</v>
      </c>
      <c r="G9" s="975">
        <v>2449</v>
      </c>
      <c r="H9" s="976">
        <v>96.190102120974075</v>
      </c>
      <c r="I9" s="975">
        <v>97</v>
      </c>
      <c r="J9" s="976">
        <v>3.809897879025923</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4027</v>
      </c>
      <c r="D10" s="980">
        <f t="shared" ref="D10:D26" si="1">IFERROR(C10/$C10*100,"-")</f>
        <v>100</v>
      </c>
      <c r="E10" s="979">
        <v>1</v>
      </c>
      <c r="F10" s="980">
        <v>2.4832381425378695E-2</v>
      </c>
      <c r="G10" s="979">
        <v>3740</v>
      </c>
      <c r="H10" s="980">
        <v>92.873106530916317</v>
      </c>
      <c r="I10" s="979">
        <v>286</v>
      </c>
      <c r="J10" s="980">
        <v>7.1020610876583063</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1712</v>
      </c>
      <c r="D11" s="980">
        <f t="shared" si="1"/>
        <v>100</v>
      </c>
      <c r="E11" s="979">
        <v>75</v>
      </c>
      <c r="F11" s="980">
        <v>4.3808411214953269</v>
      </c>
      <c r="G11" s="979">
        <v>1496</v>
      </c>
      <c r="H11" s="980">
        <v>87.383177570093466</v>
      </c>
      <c r="I11" s="979">
        <v>111</v>
      </c>
      <c r="J11" s="980">
        <v>6.4836448598130838</v>
      </c>
      <c r="K11" s="979">
        <v>2</v>
      </c>
      <c r="L11" s="980">
        <v>0.11682242990654204</v>
      </c>
      <c r="M11" s="979">
        <v>28</v>
      </c>
      <c r="N11" s="980">
        <v>1.6355140186915886</v>
      </c>
      <c r="O11" s="979">
        <v>0</v>
      </c>
      <c r="P11" s="980">
        <f t="shared" si="2"/>
        <v>0</v>
      </c>
      <c r="R11" s="977"/>
    </row>
    <row r="12" spans="1:21" s="962" customFormat="1" ht="16.5" customHeight="1" x14ac:dyDescent="0.25">
      <c r="A12" s="962">
        <v>4</v>
      </c>
      <c r="B12" s="978" t="s">
        <v>38</v>
      </c>
      <c r="C12" s="979">
        <f t="shared" si="0"/>
        <v>386</v>
      </c>
      <c r="D12" s="980">
        <f t="shared" si="1"/>
        <v>100</v>
      </c>
      <c r="E12" s="979">
        <v>0</v>
      </c>
      <c r="F12" s="980">
        <v>0</v>
      </c>
      <c r="G12" s="979">
        <v>348</v>
      </c>
      <c r="H12" s="980">
        <v>90.155440414507765</v>
      </c>
      <c r="I12" s="979">
        <v>38</v>
      </c>
      <c r="J12" s="980">
        <v>9.8445595854922274</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4257</v>
      </c>
      <c r="D13" s="980">
        <f t="shared" si="1"/>
        <v>100</v>
      </c>
      <c r="E13" s="979">
        <v>2449</v>
      </c>
      <c r="F13" s="980">
        <v>57.528776133427293</v>
      </c>
      <c r="G13" s="979">
        <v>1065</v>
      </c>
      <c r="H13" s="980">
        <v>25.017618040873856</v>
      </c>
      <c r="I13" s="979">
        <v>253</v>
      </c>
      <c r="J13" s="980">
        <v>5.9431524547803614</v>
      </c>
      <c r="K13" s="979">
        <v>488</v>
      </c>
      <c r="L13" s="980">
        <v>11.463471928588207</v>
      </c>
      <c r="M13" s="979">
        <v>2</v>
      </c>
      <c r="N13" s="980">
        <v>4.6981442330279538E-2</v>
      </c>
      <c r="O13" s="979">
        <v>0</v>
      </c>
      <c r="P13" s="980">
        <f t="shared" si="2"/>
        <v>0</v>
      </c>
      <c r="R13" s="977"/>
    </row>
    <row r="14" spans="1:21" s="962" customFormat="1" ht="16.5" customHeight="1" x14ac:dyDescent="0.25">
      <c r="A14" s="962">
        <v>6</v>
      </c>
      <c r="B14" s="978" t="s">
        <v>5</v>
      </c>
      <c r="C14" s="979">
        <f t="shared" si="0"/>
        <v>156</v>
      </c>
      <c r="D14" s="980">
        <f t="shared" si="1"/>
        <v>100</v>
      </c>
      <c r="E14" s="979">
        <v>0</v>
      </c>
      <c r="F14" s="980">
        <v>0</v>
      </c>
      <c r="G14" s="979">
        <v>156</v>
      </c>
      <c r="H14" s="980">
        <v>100</v>
      </c>
      <c r="I14" s="979">
        <v>0</v>
      </c>
      <c r="J14" s="980">
        <v>0</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16573</v>
      </c>
      <c r="D15" s="980">
        <f t="shared" si="1"/>
        <v>100</v>
      </c>
      <c r="E15" s="979">
        <v>1780</v>
      </c>
      <c r="F15" s="980">
        <v>10.74036082785253</v>
      </c>
      <c r="G15" s="979">
        <v>11350</v>
      </c>
      <c r="H15" s="980">
        <v>68.484885054003499</v>
      </c>
      <c r="I15" s="979">
        <v>1681</v>
      </c>
      <c r="J15" s="980">
        <v>10.143003680685453</v>
      </c>
      <c r="K15" s="979">
        <v>1762</v>
      </c>
      <c r="L15" s="980">
        <v>10.631750437458518</v>
      </c>
      <c r="M15" s="979">
        <v>0</v>
      </c>
      <c r="N15" s="980">
        <v>0</v>
      </c>
      <c r="O15" s="979">
        <v>0</v>
      </c>
      <c r="P15" s="980">
        <f t="shared" si="2"/>
        <v>0</v>
      </c>
      <c r="R15" s="977"/>
    </row>
    <row r="16" spans="1:21" s="963" customFormat="1" ht="16.5" customHeight="1" x14ac:dyDescent="0.25">
      <c r="A16" s="963">
        <v>8</v>
      </c>
      <c r="B16" s="978" t="s">
        <v>40</v>
      </c>
      <c r="C16" s="979">
        <f t="shared" si="0"/>
        <v>4115</v>
      </c>
      <c r="D16" s="980">
        <f t="shared" si="1"/>
        <v>100</v>
      </c>
      <c r="E16" s="979">
        <v>194</v>
      </c>
      <c r="F16" s="980">
        <v>4.7144592952612392</v>
      </c>
      <c r="G16" s="979">
        <v>3228</v>
      </c>
      <c r="H16" s="980">
        <v>78.444714459295255</v>
      </c>
      <c r="I16" s="979">
        <v>169</v>
      </c>
      <c r="J16" s="980">
        <v>4.106925880923451</v>
      </c>
      <c r="K16" s="979">
        <v>524</v>
      </c>
      <c r="L16" s="980">
        <v>12.733900364520048</v>
      </c>
      <c r="M16" s="979">
        <v>0</v>
      </c>
      <c r="N16" s="980">
        <v>0</v>
      </c>
      <c r="O16" s="979">
        <v>0</v>
      </c>
      <c r="P16" s="980">
        <f t="shared" si="2"/>
        <v>0</v>
      </c>
      <c r="R16" s="977"/>
    </row>
    <row r="17" spans="1:18" s="963" customFormat="1" ht="16.5" customHeight="1" x14ac:dyDescent="0.25">
      <c r="A17" s="963">
        <v>9</v>
      </c>
      <c r="B17" s="978" t="s">
        <v>41</v>
      </c>
      <c r="C17" s="979">
        <f t="shared" si="0"/>
        <v>6534</v>
      </c>
      <c r="D17" s="980">
        <f t="shared" si="1"/>
        <v>100</v>
      </c>
      <c r="E17" s="979">
        <v>753</v>
      </c>
      <c r="F17" s="980">
        <v>11.524334251606978</v>
      </c>
      <c r="G17" s="979">
        <v>5423</v>
      </c>
      <c r="H17" s="980">
        <v>82.996632996632997</v>
      </c>
      <c r="I17" s="979">
        <v>358</v>
      </c>
      <c r="J17" s="980">
        <v>5.479032751760025</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7758</v>
      </c>
      <c r="D18" s="980">
        <f t="shared" si="1"/>
        <v>100</v>
      </c>
      <c r="E18" s="979">
        <v>2922</v>
      </c>
      <c r="F18" s="980">
        <v>37.664346481051822</v>
      </c>
      <c r="G18" s="979">
        <v>3526</v>
      </c>
      <c r="H18" s="980">
        <v>45.449858210879093</v>
      </c>
      <c r="I18" s="979">
        <v>545</v>
      </c>
      <c r="J18" s="980">
        <v>7.0250064449600416</v>
      </c>
      <c r="K18" s="979">
        <v>765</v>
      </c>
      <c r="L18" s="980">
        <v>9.8607888631090486</v>
      </c>
      <c r="M18" s="979">
        <v>0</v>
      </c>
      <c r="N18" s="980">
        <v>0</v>
      </c>
      <c r="O18" s="979">
        <v>0</v>
      </c>
      <c r="P18" s="980">
        <f t="shared" si="2"/>
        <v>0</v>
      </c>
      <c r="R18" s="977"/>
    </row>
    <row r="19" spans="1:18" s="962" customFormat="1" ht="16.5" customHeight="1" x14ac:dyDescent="0.25">
      <c r="A19" s="962">
        <v>11</v>
      </c>
      <c r="B19" s="978" t="s">
        <v>2</v>
      </c>
      <c r="C19" s="979">
        <f t="shared" si="0"/>
        <v>6177</v>
      </c>
      <c r="D19" s="980">
        <f t="shared" si="1"/>
        <v>100</v>
      </c>
      <c r="E19" s="979">
        <v>3808</v>
      </c>
      <c r="F19" s="980">
        <v>61.6480492148292</v>
      </c>
      <c r="G19" s="979">
        <v>1786</v>
      </c>
      <c r="H19" s="980">
        <v>28.913712158005506</v>
      </c>
      <c r="I19" s="979">
        <v>325</v>
      </c>
      <c r="J19" s="980">
        <v>5.2614537801521779</v>
      </c>
      <c r="K19" s="979">
        <v>258</v>
      </c>
      <c r="L19" s="980">
        <v>4.1767848470131135</v>
      </c>
      <c r="M19" s="979">
        <v>0</v>
      </c>
      <c r="N19" s="980">
        <v>0</v>
      </c>
      <c r="O19" s="979">
        <v>0</v>
      </c>
      <c r="P19" s="980">
        <f t="shared" si="2"/>
        <v>0</v>
      </c>
      <c r="R19" s="977"/>
    </row>
    <row r="20" spans="1:18" s="962" customFormat="1" ht="16.5" customHeight="1" x14ac:dyDescent="0.25">
      <c r="A20" s="962">
        <v>12</v>
      </c>
      <c r="B20" s="978" t="s">
        <v>35</v>
      </c>
      <c r="C20" s="979">
        <f t="shared" si="0"/>
        <v>5956</v>
      </c>
      <c r="D20" s="980">
        <f t="shared" si="1"/>
        <v>100</v>
      </c>
      <c r="E20" s="979">
        <v>459</v>
      </c>
      <c r="F20" s="980">
        <v>7.7065144392209532</v>
      </c>
      <c r="G20" s="979">
        <v>4037</v>
      </c>
      <c r="H20" s="980">
        <v>67.780389523169916</v>
      </c>
      <c r="I20" s="979">
        <v>1137</v>
      </c>
      <c r="J20" s="980">
        <v>19.089993284083278</v>
      </c>
      <c r="K20" s="979">
        <v>323</v>
      </c>
      <c r="L20" s="980">
        <v>5.423102753525856</v>
      </c>
      <c r="M20" s="979">
        <v>0</v>
      </c>
      <c r="N20" s="980">
        <v>0</v>
      </c>
      <c r="O20" s="979">
        <v>0</v>
      </c>
      <c r="P20" s="980">
        <f t="shared" si="2"/>
        <v>0</v>
      </c>
      <c r="R20" s="977"/>
    </row>
    <row r="21" spans="1:18" s="962" customFormat="1" ht="16.5" customHeight="1" x14ac:dyDescent="0.25">
      <c r="A21" s="962">
        <v>13</v>
      </c>
      <c r="B21" s="978" t="s">
        <v>42</v>
      </c>
      <c r="C21" s="979">
        <f t="shared" si="0"/>
        <v>13613</v>
      </c>
      <c r="D21" s="980">
        <f t="shared" si="1"/>
        <v>100</v>
      </c>
      <c r="E21" s="979">
        <v>1316</v>
      </c>
      <c r="F21" s="980">
        <v>9.6672298538162043</v>
      </c>
      <c r="G21" s="979">
        <v>9847</v>
      </c>
      <c r="H21" s="980">
        <v>72.335267758760011</v>
      </c>
      <c r="I21" s="979">
        <v>963</v>
      </c>
      <c r="J21" s="980">
        <v>7.0741203261588188</v>
      </c>
      <c r="K21" s="979">
        <v>1487</v>
      </c>
      <c r="L21" s="980">
        <v>10.923382061264968</v>
      </c>
      <c r="M21" s="979">
        <v>0</v>
      </c>
      <c r="N21" s="980">
        <v>0</v>
      </c>
      <c r="O21" s="979">
        <v>0</v>
      </c>
      <c r="P21" s="980">
        <f t="shared" si="2"/>
        <v>0</v>
      </c>
      <c r="R21" s="977"/>
    </row>
    <row r="22" spans="1:18" s="962" customFormat="1" ht="16.5" customHeight="1" x14ac:dyDescent="0.25">
      <c r="A22" s="962">
        <v>14</v>
      </c>
      <c r="B22" s="978" t="s">
        <v>43</v>
      </c>
      <c r="C22" s="979">
        <f t="shared" si="0"/>
        <v>770</v>
      </c>
      <c r="D22" s="980">
        <f t="shared" si="1"/>
        <v>100</v>
      </c>
      <c r="E22" s="979">
        <v>2</v>
      </c>
      <c r="F22" s="980">
        <v>0.25974025974025972</v>
      </c>
      <c r="G22" s="979">
        <v>545</v>
      </c>
      <c r="H22" s="980">
        <v>70.779220779220779</v>
      </c>
      <c r="I22" s="979">
        <v>76</v>
      </c>
      <c r="J22" s="980">
        <v>9.8701298701298708</v>
      </c>
      <c r="K22" s="979">
        <v>147</v>
      </c>
      <c r="L22" s="980">
        <v>19.090909090909093</v>
      </c>
      <c r="M22" s="979">
        <v>0</v>
      </c>
      <c r="N22" s="980">
        <v>0</v>
      </c>
      <c r="O22" s="979">
        <v>0</v>
      </c>
      <c r="P22" s="980">
        <f t="shared" si="2"/>
        <v>0</v>
      </c>
      <c r="R22" s="977"/>
    </row>
    <row r="23" spans="1:18" s="962" customFormat="1" ht="16.5" customHeight="1" x14ac:dyDescent="0.25">
      <c r="A23" s="962">
        <v>15</v>
      </c>
      <c r="B23" s="978" t="s">
        <v>44</v>
      </c>
      <c r="C23" s="979">
        <f t="shared" si="0"/>
        <v>766</v>
      </c>
      <c r="D23" s="980">
        <f t="shared" si="1"/>
        <v>100</v>
      </c>
      <c r="E23" s="979">
        <v>483</v>
      </c>
      <c r="F23" s="980">
        <v>63.054830287206265</v>
      </c>
      <c r="G23" s="979">
        <v>243</v>
      </c>
      <c r="H23" s="980">
        <v>31.723237597911226</v>
      </c>
      <c r="I23" s="979">
        <v>40</v>
      </c>
      <c r="J23" s="980">
        <v>5.221932114882506</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682</v>
      </c>
      <c r="D24" s="980">
        <f t="shared" si="1"/>
        <v>100</v>
      </c>
      <c r="E24" s="979">
        <v>0</v>
      </c>
      <c r="F24" s="980">
        <v>0</v>
      </c>
      <c r="G24" s="979">
        <v>681</v>
      </c>
      <c r="H24" s="980">
        <v>99.853372434017601</v>
      </c>
      <c r="I24" s="979">
        <v>1</v>
      </c>
      <c r="J24" s="980">
        <v>0.1466275659824047</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478</v>
      </c>
      <c r="D25" s="980">
        <f t="shared" si="1"/>
        <v>100</v>
      </c>
      <c r="E25" s="979">
        <v>0</v>
      </c>
      <c r="F25" s="980">
        <v>0</v>
      </c>
      <c r="G25" s="979">
        <v>451</v>
      </c>
      <c r="H25" s="980">
        <v>94.351464435146454</v>
      </c>
      <c r="I25" s="979">
        <v>27</v>
      </c>
      <c r="J25" s="980">
        <v>5.6485355648535567</v>
      </c>
      <c r="K25" s="979">
        <v>0</v>
      </c>
      <c r="L25" s="980">
        <v>0</v>
      </c>
      <c r="M25" s="979">
        <v>0</v>
      </c>
      <c r="N25" s="980">
        <v>0</v>
      </c>
      <c r="O25" s="979">
        <v>0</v>
      </c>
      <c r="P25" s="980">
        <f t="shared" si="2"/>
        <v>0</v>
      </c>
      <c r="R25" s="977"/>
    </row>
    <row r="26" spans="1:18" s="962" customFormat="1" ht="16.5" customHeight="1" x14ac:dyDescent="0.25">
      <c r="B26" s="981" t="s">
        <v>1</v>
      </c>
      <c r="C26" s="982">
        <f t="shared" si="0"/>
        <v>0</v>
      </c>
      <c r="D26" s="983" t="str">
        <f t="shared" si="1"/>
        <v>-</v>
      </c>
      <c r="E26" s="982">
        <v>0</v>
      </c>
      <c r="F26" s="983" t="s">
        <v>364</v>
      </c>
      <c r="G26" s="982">
        <v>0</v>
      </c>
      <c r="H26" s="983" t="s">
        <v>364</v>
      </c>
      <c r="I26" s="982">
        <v>0</v>
      </c>
      <c r="J26" s="983" t="s">
        <v>364</v>
      </c>
      <c r="K26" s="982">
        <v>0</v>
      </c>
      <c r="L26" s="983" t="s">
        <v>364</v>
      </c>
      <c r="M26" s="982">
        <v>0</v>
      </c>
      <c r="N26" s="983" t="s">
        <v>364</v>
      </c>
      <c r="O26" s="982">
        <v>0</v>
      </c>
      <c r="P26" s="983" t="str">
        <f t="shared" si="2"/>
        <v>-</v>
      </c>
      <c r="R26" s="977"/>
    </row>
    <row r="27" spans="1:18" s="1291" customFormat="1" x14ac:dyDescent="0.25">
      <c r="B27" s="1292" t="s">
        <v>0</v>
      </c>
      <c r="C27" s="1295">
        <f>SUM(C9:C26)</f>
        <v>76506</v>
      </c>
      <c r="D27" s="1296">
        <f>C27/$C27*100</f>
        <v>100</v>
      </c>
      <c r="E27" s="1295">
        <f>SUM(E9:E26)</f>
        <v>14242</v>
      </c>
      <c r="F27" s="1296">
        <f>E27/$C27*100</f>
        <v>18.615533422215254</v>
      </c>
      <c r="G27" s="1295">
        <f>SUM(G9:G26)</f>
        <v>50371</v>
      </c>
      <c r="H27" s="1296">
        <f>G27/$C27*100</f>
        <v>65.839280579300976</v>
      </c>
      <c r="I27" s="1295">
        <f>SUM(I9:I26)</f>
        <v>6107</v>
      </c>
      <c r="J27" s="1296">
        <f>I27/$C27*100</f>
        <v>7.9823804668914855</v>
      </c>
      <c r="K27" s="1295">
        <f>SUM(K9:K26)</f>
        <v>5756</v>
      </c>
      <c r="L27" s="1296">
        <f>K27/$C27*100</f>
        <v>7.5235929208166681</v>
      </c>
      <c r="M27" s="1295">
        <f>SUM(M9:M26)</f>
        <v>30</v>
      </c>
      <c r="N27" s="1296">
        <f>M27/$C27*100</f>
        <v>3.9212610775625441E-2</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4" customFormat="1" x14ac:dyDescent="0.25">
      <c r="B42" s="964"/>
      <c r="D42" s="964"/>
      <c r="M42" s="964"/>
      <c r="N42" s="964"/>
    </row>
    <row r="43" spans="2:14" s="1224" customFormat="1" x14ac:dyDescent="0.25">
      <c r="B43" s="964"/>
      <c r="D43" s="964"/>
      <c r="M43" s="964"/>
      <c r="N43" s="964"/>
    </row>
    <row r="44" spans="2:14" s="1224" customFormat="1" x14ac:dyDescent="0.25">
      <c r="D44" s="964"/>
      <c r="M44" s="964"/>
      <c r="N44" s="964"/>
    </row>
    <row r="45" spans="2:14" s="1224" customFormat="1" x14ac:dyDescent="0.25">
      <c r="B45" s="1224" t="s">
        <v>39</v>
      </c>
      <c r="G45" s="1224">
        <f>IFERROR(GETPIVOTDATA("ID PRESTACION
COUNT",#REF!,"CCAA",$B45,"Grado Resuelto",$B$1,"Subtipo",G$1),0)</f>
        <v>0</v>
      </c>
    </row>
    <row r="46" spans="2:14" s="1224" customFormat="1" x14ac:dyDescent="0.25">
      <c r="B46" s="1224" t="s">
        <v>47</v>
      </c>
      <c r="G46" s="1224">
        <f>IFERROR(GETPIVOTDATA("ID PRESTACION
COUNT",#REF!,"CCAA",$B46,"Grado Resuelto",$B$1,"Subtipo",G$1),0)</f>
        <v>0</v>
      </c>
    </row>
    <row r="47" spans="2:14" s="1224" customFormat="1" x14ac:dyDescent="0.25">
      <c r="D47" s="964"/>
      <c r="M47" s="964"/>
      <c r="N47" s="964"/>
    </row>
    <row r="48" spans="2:14" s="1224" customFormat="1" x14ac:dyDescent="0.25">
      <c r="D48" s="964"/>
    </row>
    <row r="49" spans="4:4" s="1331" customFormat="1" x14ac:dyDescent="0.25">
      <c r="D49" s="960"/>
    </row>
    <row r="50" spans="4:4" s="1331"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horizontalDpi="300" verticalDpi="30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499" t="s">
        <v>442</v>
      </c>
      <c r="C3" s="1499"/>
      <c r="D3" s="1499"/>
      <c r="E3" s="1499"/>
      <c r="F3" s="1499"/>
      <c r="G3" s="1499"/>
      <c r="H3" s="1499"/>
      <c r="I3" s="1499"/>
      <c r="J3" s="1499"/>
      <c r="K3" s="1499"/>
      <c r="L3" s="1499"/>
      <c r="M3" s="1499"/>
      <c r="N3" s="1499"/>
      <c r="O3" s="1499"/>
      <c r="P3" s="1499"/>
    </row>
    <row r="4" spans="1:21" s="967" customFormat="1" ht="15.5" x14ac:dyDescent="0.25">
      <c r="B4" s="1420" t="str">
        <f>porsaad!$B$6</f>
        <v>Situación a 30 de noviembre de 2024</v>
      </c>
      <c r="C4" s="1420"/>
      <c r="D4" s="1420"/>
      <c r="E4" s="1420"/>
      <c r="F4" s="1420"/>
      <c r="G4" s="1420"/>
      <c r="H4" s="1420"/>
      <c r="I4" s="1420"/>
      <c r="J4" s="1420"/>
      <c r="K4" s="1420"/>
      <c r="L4" s="1420"/>
      <c r="M4" s="1420"/>
      <c r="N4" s="1420"/>
      <c r="O4" s="1420"/>
      <c r="P4" s="1420"/>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1" t="s">
        <v>200</v>
      </c>
      <c r="D6" s="1622"/>
      <c r="E6" s="1622"/>
      <c r="F6" s="1622"/>
      <c r="G6" s="1622"/>
      <c r="H6" s="1622"/>
      <c r="I6" s="1622"/>
      <c r="J6" s="1622"/>
      <c r="K6" s="1622"/>
      <c r="L6" s="1622"/>
      <c r="M6" s="1622"/>
      <c r="N6" s="1622"/>
      <c r="O6" s="1622"/>
      <c r="P6" s="1623"/>
    </row>
    <row r="7" spans="1:21" s="967" customFormat="1" ht="57" customHeight="1" x14ac:dyDescent="0.25">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2" customFormat="1" ht="12" customHeight="1" x14ac:dyDescent="0.25">
      <c r="B8" s="1625"/>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2378</v>
      </c>
      <c r="D9" s="976">
        <f>IFERROR(C9/$C9*100,"-")</f>
        <v>100</v>
      </c>
      <c r="E9" s="975">
        <v>0</v>
      </c>
      <c r="F9" s="976">
        <v>0</v>
      </c>
      <c r="G9" s="975">
        <v>2241</v>
      </c>
      <c r="H9" s="976">
        <v>94.23885618166527</v>
      </c>
      <c r="I9" s="975">
        <v>137</v>
      </c>
      <c r="J9" s="976">
        <v>5.7611438183347357</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3975</v>
      </c>
      <c r="D10" s="980">
        <f t="shared" ref="D10:D26" si="1">IFERROR(C10/$C10*100,"-")</f>
        <v>100</v>
      </c>
      <c r="E10" s="979">
        <v>1</v>
      </c>
      <c r="F10" s="980">
        <v>2.5157232704402514E-2</v>
      </c>
      <c r="G10" s="979">
        <v>3607</v>
      </c>
      <c r="H10" s="980">
        <v>90.742138364779876</v>
      </c>
      <c r="I10" s="979">
        <v>367</v>
      </c>
      <c r="J10" s="980">
        <v>9.2327044025157239</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1788</v>
      </c>
      <c r="D11" s="980">
        <f t="shared" si="1"/>
        <v>100</v>
      </c>
      <c r="E11" s="979">
        <v>95</v>
      </c>
      <c r="F11" s="980">
        <v>5.3131991051454133</v>
      </c>
      <c r="G11" s="979">
        <v>1462</v>
      </c>
      <c r="H11" s="980">
        <v>81.767337807606268</v>
      </c>
      <c r="I11" s="979">
        <v>183</v>
      </c>
      <c r="J11" s="980">
        <v>10.234899328859061</v>
      </c>
      <c r="K11" s="979">
        <v>2</v>
      </c>
      <c r="L11" s="980">
        <v>0.11185682326621924</v>
      </c>
      <c r="M11" s="979">
        <v>46</v>
      </c>
      <c r="N11" s="980">
        <v>2.5727069351230423</v>
      </c>
      <c r="O11" s="979">
        <v>0</v>
      </c>
      <c r="P11" s="980">
        <f t="shared" si="2"/>
        <v>0</v>
      </c>
      <c r="R11" s="977"/>
    </row>
    <row r="12" spans="1:21" s="962" customFormat="1" ht="16.5" customHeight="1" x14ac:dyDescent="0.25">
      <c r="A12" s="962">
        <v>4</v>
      </c>
      <c r="B12" s="978" t="s">
        <v>38</v>
      </c>
      <c r="C12" s="979">
        <f t="shared" si="0"/>
        <v>384</v>
      </c>
      <c r="D12" s="980">
        <f t="shared" si="1"/>
        <v>100</v>
      </c>
      <c r="E12" s="979">
        <v>0</v>
      </c>
      <c r="F12" s="980">
        <v>0</v>
      </c>
      <c r="G12" s="979">
        <v>314</v>
      </c>
      <c r="H12" s="980">
        <v>81.770833333333343</v>
      </c>
      <c r="I12" s="979">
        <v>70</v>
      </c>
      <c r="J12" s="980">
        <v>18.229166666666664</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5022</v>
      </c>
      <c r="D13" s="980">
        <f t="shared" si="1"/>
        <v>100</v>
      </c>
      <c r="E13" s="979">
        <v>3204</v>
      </c>
      <c r="F13" s="980">
        <v>63.799283154121866</v>
      </c>
      <c r="G13" s="979">
        <v>669</v>
      </c>
      <c r="H13" s="980">
        <v>13.321385902031063</v>
      </c>
      <c r="I13" s="979">
        <v>390</v>
      </c>
      <c r="J13" s="980">
        <v>7.7658303464755081</v>
      </c>
      <c r="K13" s="979">
        <v>757</v>
      </c>
      <c r="L13" s="980">
        <v>15.073675826363999</v>
      </c>
      <c r="M13" s="979">
        <v>2</v>
      </c>
      <c r="N13" s="980">
        <v>3.9824771007566706E-2</v>
      </c>
      <c r="O13" s="979">
        <v>0</v>
      </c>
      <c r="P13" s="980">
        <f t="shared" si="2"/>
        <v>0</v>
      </c>
      <c r="R13" s="977"/>
    </row>
    <row r="14" spans="1:21" s="962" customFormat="1" ht="16.5" customHeight="1" x14ac:dyDescent="0.25">
      <c r="A14" s="962">
        <v>6</v>
      </c>
      <c r="B14" s="978" t="s">
        <v>5</v>
      </c>
      <c r="C14" s="979">
        <f t="shared" si="0"/>
        <v>154</v>
      </c>
      <c r="D14" s="980">
        <f t="shared" si="1"/>
        <v>100</v>
      </c>
      <c r="E14" s="979">
        <v>0</v>
      </c>
      <c r="F14" s="980">
        <v>0</v>
      </c>
      <c r="G14" s="979">
        <v>154</v>
      </c>
      <c r="H14" s="980">
        <v>100</v>
      </c>
      <c r="I14" s="979">
        <v>0</v>
      </c>
      <c r="J14" s="980">
        <v>0</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16969</v>
      </c>
      <c r="D15" s="980">
        <f t="shared" si="1"/>
        <v>100</v>
      </c>
      <c r="E15" s="979">
        <v>3284</v>
      </c>
      <c r="F15" s="980">
        <v>19.35293770994166</v>
      </c>
      <c r="G15" s="979">
        <v>9612</v>
      </c>
      <c r="H15" s="980">
        <v>56.644469326418765</v>
      </c>
      <c r="I15" s="979">
        <v>2166</v>
      </c>
      <c r="J15" s="980">
        <v>12.764452825741056</v>
      </c>
      <c r="K15" s="979">
        <v>1907</v>
      </c>
      <c r="L15" s="980">
        <v>11.238140137898521</v>
      </c>
      <c r="M15" s="979">
        <v>0</v>
      </c>
      <c r="N15" s="980">
        <v>0</v>
      </c>
      <c r="O15" s="979">
        <v>0</v>
      </c>
      <c r="P15" s="980">
        <f t="shared" si="2"/>
        <v>0</v>
      </c>
      <c r="R15" s="977"/>
    </row>
    <row r="16" spans="1:21" s="963" customFormat="1" ht="16.5" customHeight="1" x14ac:dyDescent="0.25">
      <c r="A16" s="963">
        <v>8</v>
      </c>
      <c r="B16" s="978" t="s">
        <v>40</v>
      </c>
      <c r="C16" s="979">
        <f t="shared" si="0"/>
        <v>4378</v>
      </c>
      <c r="D16" s="980">
        <f t="shared" si="1"/>
        <v>100</v>
      </c>
      <c r="E16" s="979">
        <v>314</v>
      </c>
      <c r="F16" s="980">
        <v>7.1722247601644584</v>
      </c>
      <c r="G16" s="979">
        <v>3139</v>
      </c>
      <c r="H16" s="980">
        <v>71.699406121516674</v>
      </c>
      <c r="I16" s="979">
        <v>233</v>
      </c>
      <c r="J16" s="980">
        <v>5.3220648698035635</v>
      </c>
      <c r="K16" s="979">
        <v>692</v>
      </c>
      <c r="L16" s="980">
        <v>15.806304248515305</v>
      </c>
      <c r="M16" s="979">
        <v>0</v>
      </c>
      <c r="N16" s="980">
        <v>0</v>
      </c>
      <c r="O16" s="979">
        <v>0</v>
      </c>
      <c r="P16" s="980">
        <f t="shared" si="2"/>
        <v>0</v>
      </c>
      <c r="R16" s="977"/>
    </row>
    <row r="17" spans="1:18" s="963" customFormat="1" ht="16.5" customHeight="1" x14ac:dyDescent="0.25">
      <c r="A17" s="963">
        <v>9</v>
      </c>
      <c r="B17" s="978" t="s">
        <v>41</v>
      </c>
      <c r="C17" s="979">
        <f t="shared" si="0"/>
        <v>11914</v>
      </c>
      <c r="D17" s="980">
        <f t="shared" si="1"/>
        <v>100</v>
      </c>
      <c r="E17" s="979">
        <v>2311</v>
      </c>
      <c r="F17" s="980">
        <v>19.397347658217225</v>
      </c>
      <c r="G17" s="979">
        <v>8425</v>
      </c>
      <c r="H17" s="980">
        <v>70.715125062951145</v>
      </c>
      <c r="I17" s="979">
        <v>1178</v>
      </c>
      <c r="J17" s="980">
        <v>9.8875272788316266</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9406</v>
      </c>
      <c r="D18" s="980">
        <f t="shared" si="1"/>
        <v>100</v>
      </c>
      <c r="E18" s="979">
        <v>4587</v>
      </c>
      <c r="F18" s="980">
        <v>48.766744631086539</v>
      </c>
      <c r="G18" s="979">
        <v>3604</v>
      </c>
      <c r="H18" s="980">
        <v>38.315968530725073</v>
      </c>
      <c r="I18" s="979">
        <v>359</v>
      </c>
      <c r="J18" s="980">
        <v>3.8167127365511373</v>
      </c>
      <c r="K18" s="979">
        <v>856</v>
      </c>
      <c r="L18" s="980">
        <v>9.1005741016372532</v>
      </c>
      <c r="M18" s="979">
        <v>0</v>
      </c>
      <c r="N18" s="980">
        <v>0</v>
      </c>
      <c r="O18" s="979">
        <v>0</v>
      </c>
      <c r="P18" s="980">
        <f t="shared" si="2"/>
        <v>0</v>
      </c>
      <c r="R18" s="977"/>
    </row>
    <row r="19" spans="1:18" s="962" customFormat="1" ht="16.5" customHeight="1" x14ac:dyDescent="0.25">
      <c r="A19" s="962">
        <v>11</v>
      </c>
      <c r="B19" s="978" t="s">
        <v>2</v>
      </c>
      <c r="C19" s="979">
        <f t="shared" si="0"/>
        <v>6673</v>
      </c>
      <c r="D19" s="980">
        <f t="shared" si="1"/>
        <v>100</v>
      </c>
      <c r="E19" s="979">
        <v>4622</v>
      </c>
      <c r="F19" s="980">
        <v>69.264199010939606</v>
      </c>
      <c r="G19" s="979">
        <v>1292</v>
      </c>
      <c r="H19" s="980">
        <v>19.361606473849843</v>
      </c>
      <c r="I19" s="979">
        <v>321</v>
      </c>
      <c r="J19" s="980">
        <v>4.8104300914131572</v>
      </c>
      <c r="K19" s="979">
        <v>438</v>
      </c>
      <c r="L19" s="980">
        <v>6.5637644237973927</v>
      </c>
      <c r="M19" s="979">
        <v>0</v>
      </c>
      <c r="N19" s="980">
        <v>0</v>
      </c>
      <c r="O19" s="979">
        <v>0</v>
      </c>
      <c r="P19" s="980">
        <f t="shared" si="2"/>
        <v>0</v>
      </c>
      <c r="R19" s="977"/>
    </row>
    <row r="20" spans="1:18" s="962" customFormat="1" ht="16.5" customHeight="1" x14ac:dyDescent="0.25">
      <c r="A20" s="962">
        <v>12</v>
      </c>
      <c r="B20" s="978" t="s">
        <v>35</v>
      </c>
      <c r="C20" s="979">
        <f t="shared" si="0"/>
        <v>5276</v>
      </c>
      <c r="D20" s="980">
        <f t="shared" si="1"/>
        <v>100</v>
      </c>
      <c r="E20" s="979">
        <v>833</v>
      </c>
      <c r="F20" s="980">
        <v>15.788476118271419</v>
      </c>
      <c r="G20" s="979">
        <v>2590</v>
      </c>
      <c r="H20" s="980">
        <v>49.09021986353298</v>
      </c>
      <c r="I20" s="979">
        <v>1142</v>
      </c>
      <c r="J20" s="980">
        <v>21.645185746777862</v>
      </c>
      <c r="K20" s="979">
        <v>711</v>
      </c>
      <c r="L20" s="980">
        <v>13.476118271417741</v>
      </c>
      <c r="M20" s="979">
        <v>0</v>
      </c>
      <c r="N20" s="980">
        <v>0</v>
      </c>
      <c r="O20" s="979">
        <v>0</v>
      </c>
      <c r="P20" s="980">
        <f t="shared" si="2"/>
        <v>0</v>
      </c>
      <c r="R20" s="977"/>
    </row>
    <row r="21" spans="1:18" s="962" customFormat="1" ht="16.5" customHeight="1" x14ac:dyDescent="0.25">
      <c r="A21" s="962">
        <v>13</v>
      </c>
      <c r="B21" s="978" t="s">
        <v>42</v>
      </c>
      <c r="C21" s="979">
        <f t="shared" si="0"/>
        <v>10396</v>
      </c>
      <c r="D21" s="980">
        <f t="shared" si="1"/>
        <v>100</v>
      </c>
      <c r="E21" s="979">
        <v>1037</v>
      </c>
      <c r="F21" s="980">
        <v>9.9749903809157363</v>
      </c>
      <c r="G21" s="979">
        <v>6480</v>
      </c>
      <c r="H21" s="980">
        <v>62.331666025394384</v>
      </c>
      <c r="I21" s="979">
        <v>918</v>
      </c>
      <c r="J21" s="980">
        <v>8.8303193535975382</v>
      </c>
      <c r="K21" s="979">
        <v>1961</v>
      </c>
      <c r="L21" s="980">
        <v>18.863024240092344</v>
      </c>
      <c r="M21" s="979">
        <v>0</v>
      </c>
      <c r="N21" s="980">
        <v>0</v>
      </c>
      <c r="O21" s="979">
        <v>0</v>
      </c>
      <c r="P21" s="980">
        <f t="shared" si="2"/>
        <v>0</v>
      </c>
      <c r="R21" s="977"/>
    </row>
    <row r="22" spans="1:18" s="962" customFormat="1" ht="16.5" customHeight="1" x14ac:dyDescent="0.25">
      <c r="A22" s="962">
        <v>14</v>
      </c>
      <c r="B22" s="978" t="s">
        <v>43</v>
      </c>
      <c r="C22" s="979">
        <f t="shared" si="0"/>
        <v>444</v>
      </c>
      <c r="D22" s="980">
        <f t="shared" si="1"/>
        <v>100</v>
      </c>
      <c r="E22" s="979">
        <v>1</v>
      </c>
      <c r="F22" s="980">
        <v>0.22522522522522523</v>
      </c>
      <c r="G22" s="979">
        <v>199</v>
      </c>
      <c r="H22" s="980">
        <v>44.81981981981982</v>
      </c>
      <c r="I22" s="979">
        <v>90</v>
      </c>
      <c r="J22" s="980">
        <v>20.27027027027027</v>
      </c>
      <c r="K22" s="979">
        <v>154</v>
      </c>
      <c r="L22" s="980">
        <v>34.684684684684683</v>
      </c>
      <c r="M22" s="979">
        <v>0</v>
      </c>
      <c r="N22" s="980">
        <v>0</v>
      </c>
      <c r="O22" s="979">
        <v>0</v>
      </c>
      <c r="P22" s="980">
        <f t="shared" si="2"/>
        <v>0</v>
      </c>
      <c r="R22" s="977"/>
    </row>
    <row r="23" spans="1:18" s="962" customFormat="1" ht="16.5" customHeight="1" x14ac:dyDescent="0.25">
      <c r="A23" s="962">
        <v>15</v>
      </c>
      <c r="B23" s="978" t="s">
        <v>44</v>
      </c>
      <c r="C23" s="979">
        <f t="shared" si="0"/>
        <v>1336</v>
      </c>
      <c r="D23" s="980">
        <f t="shared" si="1"/>
        <v>100</v>
      </c>
      <c r="E23" s="979">
        <v>629</v>
      </c>
      <c r="F23" s="980">
        <v>47.080838323353291</v>
      </c>
      <c r="G23" s="979">
        <v>608</v>
      </c>
      <c r="H23" s="980">
        <v>45.508982035928142</v>
      </c>
      <c r="I23" s="979">
        <v>98</v>
      </c>
      <c r="J23" s="980">
        <v>7.3353293413173652</v>
      </c>
      <c r="K23" s="979">
        <v>1</v>
      </c>
      <c r="L23" s="980">
        <v>7.4850299401197612E-2</v>
      </c>
      <c r="M23" s="979">
        <v>0</v>
      </c>
      <c r="N23" s="980">
        <v>0</v>
      </c>
      <c r="O23" s="979">
        <v>0</v>
      </c>
      <c r="P23" s="980">
        <f t="shared" si="2"/>
        <v>0</v>
      </c>
      <c r="R23" s="977"/>
    </row>
    <row r="24" spans="1:18" s="962" customFormat="1" ht="16.5" customHeight="1" x14ac:dyDescent="0.25">
      <c r="A24" s="962">
        <v>16</v>
      </c>
      <c r="B24" s="978" t="s">
        <v>45</v>
      </c>
      <c r="C24" s="979">
        <f t="shared" si="0"/>
        <v>651</v>
      </c>
      <c r="D24" s="980">
        <f t="shared" si="1"/>
        <v>100</v>
      </c>
      <c r="E24" s="979">
        <v>0</v>
      </c>
      <c r="F24" s="980">
        <v>0</v>
      </c>
      <c r="G24" s="979">
        <v>651</v>
      </c>
      <c r="H24" s="980">
        <v>100</v>
      </c>
      <c r="I24" s="979">
        <v>0</v>
      </c>
      <c r="J24" s="980">
        <v>0</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522</v>
      </c>
      <c r="D25" s="980">
        <f t="shared" si="1"/>
        <v>100</v>
      </c>
      <c r="E25" s="979">
        <v>0</v>
      </c>
      <c r="F25" s="980">
        <v>0</v>
      </c>
      <c r="G25" s="979">
        <v>492</v>
      </c>
      <c r="H25" s="980">
        <v>94.252873563218387</v>
      </c>
      <c r="I25" s="979">
        <v>30</v>
      </c>
      <c r="J25" s="980">
        <v>5.7471264367816088</v>
      </c>
      <c r="K25" s="979">
        <v>0</v>
      </c>
      <c r="L25" s="980">
        <v>0</v>
      </c>
      <c r="M25" s="979">
        <v>0</v>
      </c>
      <c r="N25" s="980">
        <v>0</v>
      </c>
      <c r="O25" s="979">
        <v>0</v>
      </c>
      <c r="P25" s="980">
        <f t="shared" si="2"/>
        <v>0</v>
      </c>
      <c r="R25" s="977"/>
    </row>
    <row r="26" spans="1:18" s="962" customFormat="1" ht="16.5" customHeight="1" x14ac:dyDescent="0.25">
      <c r="B26" s="981" t="s">
        <v>1</v>
      </c>
      <c r="C26" s="982">
        <f t="shared" si="0"/>
        <v>3</v>
      </c>
      <c r="D26" s="983">
        <f t="shared" si="1"/>
        <v>100</v>
      </c>
      <c r="E26" s="982">
        <v>2</v>
      </c>
      <c r="F26" s="983">
        <v>66.666666666666657</v>
      </c>
      <c r="G26" s="982">
        <v>1</v>
      </c>
      <c r="H26" s="983">
        <v>33.333333333333329</v>
      </c>
      <c r="I26" s="982">
        <v>0</v>
      </c>
      <c r="J26" s="983">
        <v>0</v>
      </c>
      <c r="K26" s="982">
        <v>0</v>
      </c>
      <c r="L26" s="983">
        <v>0</v>
      </c>
      <c r="M26" s="982">
        <v>0</v>
      </c>
      <c r="N26" s="983">
        <v>0</v>
      </c>
      <c r="O26" s="982">
        <v>0</v>
      </c>
      <c r="P26" s="983">
        <f t="shared" si="2"/>
        <v>0</v>
      </c>
      <c r="R26" s="977"/>
    </row>
    <row r="27" spans="1:18" s="1291" customFormat="1" x14ac:dyDescent="0.25">
      <c r="B27" s="1292" t="s">
        <v>0</v>
      </c>
      <c r="C27" s="1293">
        <f>SUM(C9:C26)</f>
        <v>81669</v>
      </c>
      <c r="D27" s="1294">
        <f>C27/$C27*100</f>
        <v>100</v>
      </c>
      <c r="E27" s="1295">
        <f>SUM(E9:E26)</f>
        <v>20920</v>
      </c>
      <c r="F27" s="1296">
        <f>E27/$C27*100</f>
        <v>25.615594656479203</v>
      </c>
      <c r="G27" s="1295">
        <f>SUM(G9:G26)</f>
        <v>45540</v>
      </c>
      <c r="H27" s="1296">
        <f>G27/$C27*100</f>
        <v>55.761672115490576</v>
      </c>
      <c r="I27" s="1295">
        <f>SUM(I9:I26)</f>
        <v>7682</v>
      </c>
      <c r="J27" s="1296">
        <f>I27/$C27*100</f>
        <v>9.4062618619059855</v>
      </c>
      <c r="K27" s="1295">
        <f>SUM(K9:K26)</f>
        <v>7479</v>
      </c>
      <c r="L27" s="1296">
        <f>K27/$C27*100</f>
        <v>9.1576975351724634</v>
      </c>
      <c r="M27" s="1295">
        <f>SUM(M9:M26)</f>
        <v>48</v>
      </c>
      <c r="N27" s="1296">
        <f>M27/$C27*100</f>
        <v>5.8773830951768725E-2</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31" customFormat="1" x14ac:dyDescent="0.25">
      <c r="B42" s="960"/>
      <c r="D42" s="960"/>
      <c r="M42" s="960"/>
      <c r="N42" s="960"/>
    </row>
    <row r="43" spans="2:14" s="1224" customFormat="1" x14ac:dyDescent="0.25">
      <c r="B43" s="964"/>
      <c r="D43" s="964"/>
      <c r="M43" s="964"/>
      <c r="N43" s="964"/>
    </row>
    <row r="44" spans="2:14" s="1224" customFormat="1" x14ac:dyDescent="0.25">
      <c r="D44" s="964"/>
      <c r="M44" s="964"/>
      <c r="N44" s="964"/>
    </row>
    <row r="45" spans="2:14" s="1224" customFormat="1" x14ac:dyDescent="0.25">
      <c r="B45" s="1224" t="s">
        <v>39</v>
      </c>
      <c r="D45" s="964"/>
      <c r="G45" s="1224">
        <f>IFERROR(GETPIVOTDATA("ID PRESTACION
COUNT",#REF!,"CCAA",$B45,"Grado Resuelto",$B$1,"Subtipo",G$1),0)</f>
        <v>0</v>
      </c>
      <c r="M45" s="964"/>
      <c r="N45" s="964"/>
    </row>
    <row r="46" spans="2:14" s="1224" customFormat="1" x14ac:dyDescent="0.25">
      <c r="B46" s="1224" t="s">
        <v>47</v>
      </c>
      <c r="D46" s="964"/>
      <c r="G46" s="1224">
        <f>IFERROR(GETPIVOTDATA("ID PRESTACION
COUNT",#REF!,"CCAA",$B46,"Grado Resuelto",$B$1,"Subtipo",G$1),0)</f>
        <v>0</v>
      </c>
      <c r="M46" s="964"/>
      <c r="N46" s="964"/>
    </row>
    <row r="47" spans="2:14" s="1224" customFormat="1" x14ac:dyDescent="0.25">
      <c r="D47" s="964"/>
      <c r="M47" s="964"/>
      <c r="N47" s="964"/>
    </row>
    <row r="48" spans="2:14" s="1331" customFormat="1" x14ac:dyDescent="0.25">
      <c r="D48" s="960"/>
    </row>
    <row r="49" spans="4:4" s="1331" customFormat="1"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horizontalDpi="300" verticalDpi="300"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110" zoomScaleNormal="11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499" t="s">
        <v>441</v>
      </c>
      <c r="C3" s="1499"/>
      <c r="D3" s="1499"/>
      <c r="E3" s="1499"/>
      <c r="F3" s="1499"/>
      <c r="G3" s="1499"/>
      <c r="H3" s="1499"/>
      <c r="I3" s="1499"/>
      <c r="J3" s="1499"/>
      <c r="K3" s="1499"/>
      <c r="L3" s="1499"/>
      <c r="M3" s="1499"/>
      <c r="N3" s="1499"/>
      <c r="O3" s="1499"/>
      <c r="P3" s="1499"/>
    </row>
    <row r="4" spans="1:21" s="967" customFormat="1" ht="15.5" x14ac:dyDescent="0.25">
      <c r="B4" s="1420" t="str">
        <f>porsaad!$B$6</f>
        <v>Situación a 30 de noviembre de 2024</v>
      </c>
      <c r="C4" s="1420"/>
      <c r="D4" s="1420"/>
      <c r="E4" s="1420"/>
      <c r="F4" s="1420"/>
      <c r="G4" s="1420"/>
      <c r="H4" s="1420"/>
      <c r="I4" s="1420"/>
      <c r="J4" s="1420"/>
      <c r="K4" s="1420"/>
      <c r="L4" s="1420"/>
      <c r="M4" s="1420"/>
      <c r="N4" s="1420"/>
      <c r="O4" s="1420"/>
      <c r="P4" s="1420"/>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1" t="s">
        <v>200</v>
      </c>
      <c r="D6" s="1622"/>
      <c r="E6" s="1622"/>
      <c r="F6" s="1622"/>
      <c r="G6" s="1622"/>
      <c r="H6" s="1622"/>
      <c r="I6" s="1622"/>
      <c r="J6" s="1622"/>
      <c r="K6" s="1622"/>
      <c r="L6" s="1622"/>
      <c r="M6" s="1622"/>
      <c r="N6" s="1622"/>
      <c r="O6" s="1622"/>
      <c r="P6" s="1623"/>
    </row>
    <row r="7" spans="1:21" s="967" customFormat="1" ht="57" customHeight="1" x14ac:dyDescent="0.25">
      <c r="B7" s="1624" t="s">
        <v>12</v>
      </c>
      <c r="C7" s="1626" t="s">
        <v>0</v>
      </c>
      <c r="D7" s="1627"/>
      <c r="E7" s="1619" t="s">
        <v>201</v>
      </c>
      <c r="F7" s="1628"/>
      <c r="G7" s="1629" t="s">
        <v>202</v>
      </c>
      <c r="H7" s="1630"/>
      <c r="I7" s="1629" t="s">
        <v>203</v>
      </c>
      <c r="J7" s="1630"/>
      <c r="K7" s="1629" t="s">
        <v>204</v>
      </c>
      <c r="L7" s="1630"/>
      <c r="M7" s="1629" t="s">
        <v>205</v>
      </c>
      <c r="N7" s="1630"/>
      <c r="O7" s="1619" t="s">
        <v>206</v>
      </c>
      <c r="P7" s="1620"/>
    </row>
    <row r="8" spans="1:21" s="972" customFormat="1" ht="12" customHeight="1" x14ac:dyDescent="0.25">
      <c r="B8" s="1625"/>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120</v>
      </c>
      <c r="D9" s="976">
        <f>IFERROR(C9/$C9*100,"-")</f>
        <v>100</v>
      </c>
      <c r="E9" s="975">
        <v>0</v>
      </c>
      <c r="F9" s="976">
        <v>0</v>
      </c>
      <c r="G9" s="975">
        <v>9</v>
      </c>
      <c r="H9" s="976">
        <v>7.5</v>
      </c>
      <c r="I9" s="975">
        <v>111</v>
      </c>
      <c r="J9" s="976">
        <v>92.5</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1725</v>
      </c>
      <c r="D10" s="980">
        <f t="shared" ref="D10:D26" si="1">IFERROR(C10/$C10*100,"-")</f>
        <v>100</v>
      </c>
      <c r="E10" s="979">
        <v>0</v>
      </c>
      <c r="F10" s="980">
        <v>0</v>
      </c>
      <c r="G10" s="979">
        <v>43</v>
      </c>
      <c r="H10" s="980">
        <v>2.4927536231884058</v>
      </c>
      <c r="I10" s="979">
        <v>1682</v>
      </c>
      <c r="J10" s="980">
        <v>97.507246376811594</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1512</v>
      </c>
      <c r="D11" s="980">
        <f t="shared" si="1"/>
        <v>100</v>
      </c>
      <c r="E11" s="979">
        <v>122</v>
      </c>
      <c r="F11" s="980">
        <v>8.0687830687830679</v>
      </c>
      <c r="G11" s="979">
        <v>20</v>
      </c>
      <c r="H11" s="980">
        <v>1.3227513227513228</v>
      </c>
      <c r="I11" s="979">
        <v>140</v>
      </c>
      <c r="J11" s="980">
        <v>9.2592592592592595</v>
      </c>
      <c r="K11" s="979">
        <v>1054</v>
      </c>
      <c r="L11" s="980">
        <v>69.708994708994709</v>
      </c>
      <c r="M11" s="979">
        <v>176</v>
      </c>
      <c r="N11" s="980">
        <v>11.640211640211639</v>
      </c>
      <c r="O11" s="979">
        <v>0</v>
      </c>
      <c r="P11" s="980">
        <f t="shared" si="2"/>
        <v>0</v>
      </c>
      <c r="R11" s="977"/>
    </row>
    <row r="12" spans="1:21" s="962" customFormat="1" ht="16.5" customHeight="1" x14ac:dyDescent="0.25">
      <c r="A12" s="962">
        <v>4</v>
      </c>
      <c r="B12" s="978" t="s">
        <v>38</v>
      </c>
      <c r="C12" s="979">
        <f t="shared" si="0"/>
        <v>46</v>
      </c>
      <c r="D12" s="980">
        <f t="shared" si="1"/>
        <v>100</v>
      </c>
      <c r="E12" s="979">
        <v>0</v>
      </c>
      <c r="F12" s="980">
        <v>0</v>
      </c>
      <c r="G12" s="979">
        <v>0</v>
      </c>
      <c r="H12" s="980">
        <v>0</v>
      </c>
      <c r="I12" s="979">
        <v>46</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5812</v>
      </c>
      <c r="D13" s="980">
        <f t="shared" si="1"/>
        <v>100</v>
      </c>
      <c r="E13" s="979">
        <v>4212</v>
      </c>
      <c r="F13" s="980">
        <v>72.470750172057805</v>
      </c>
      <c r="G13" s="979">
        <v>4</v>
      </c>
      <c r="H13" s="980">
        <v>6.8823124569855468E-2</v>
      </c>
      <c r="I13" s="979">
        <v>520</v>
      </c>
      <c r="J13" s="980">
        <v>8.9470061940812116</v>
      </c>
      <c r="K13" s="979">
        <v>1075</v>
      </c>
      <c r="L13" s="980">
        <v>18.496214728148658</v>
      </c>
      <c r="M13" s="979">
        <v>1</v>
      </c>
      <c r="N13" s="980">
        <v>1.7205781142463867E-2</v>
      </c>
      <c r="O13" s="979">
        <v>0</v>
      </c>
      <c r="P13" s="980">
        <f t="shared" si="2"/>
        <v>0</v>
      </c>
      <c r="R13" s="977"/>
    </row>
    <row r="14" spans="1:21" s="962" customFormat="1" ht="16.5" customHeight="1" x14ac:dyDescent="0.25">
      <c r="A14" s="962">
        <v>6</v>
      </c>
      <c r="B14" s="978" t="s">
        <v>5</v>
      </c>
      <c r="C14" s="979">
        <f t="shared" si="0"/>
        <v>1</v>
      </c>
      <c r="D14" s="980">
        <f t="shared" si="1"/>
        <v>100</v>
      </c>
      <c r="E14" s="979">
        <v>0</v>
      </c>
      <c r="F14" s="980">
        <v>0</v>
      </c>
      <c r="G14" s="979">
        <v>0</v>
      </c>
      <c r="H14" s="980">
        <v>0</v>
      </c>
      <c r="I14" s="979">
        <v>1</v>
      </c>
      <c r="J14" s="980">
        <v>100</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20154</v>
      </c>
      <c r="D15" s="980">
        <f t="shared" si="1"/>
        <v>100</v>
      </c>
      <c r="E15" s="979">
        <v>8180</v>
      </c>
      <c r="F15" s="980">
        <v>40.587476431477619</v>
      </c>
      <c r="G15" s="979">
        <v>0</v>
      </c>
      <c r="H15" s="980">
        <v>0</v>
      </c>
      <c r="I15" s="979">
        <v>10334</v>
      </c>
      <c r="J15" s="980">
        <v>51.275181105487746</v>
      </c>
      <c r="K15" s="979">
        <v>1640</v>
      </c>
      <c r="L15" s="980">
        <v>8.1373424630346332</v>
      </c>
      <c r="M15" s="979">
        <v>0</v>
      </c>
      <c r="N15" s="980">
        <v>0</v>
      </c>
      <c r="O15" s="979">
        <v>0</v>
      </c>
      <c r="P15" s="980">
        <f t="shared" si="2"/>
        <v>0</v>
      </c>
      <c r="R15" s="977"/>
    </row>
    <row r="16" spans="1:21" s="963" customFormat="1" ht="16.5" customHeight="1" x14ac:dyDescent="0.25">
      <c r="A16" s="963">
        <v>8</v>
      </c>
      <c r="B16" s="978" t="s">
        <v>40</v>
      </c>
      <c r="C16" s="979">
        <f t="shared" si="0"/>
        <v>3245</v>
      </c>
      <c r="D16" s="980">
        <f t="shared" si="1"/>
        <v>100</v>
      </c>
      <c r="E16" s="979">
        <v>623</v>
      </c>
      <c r="F16" s="980">
        <v>19.198767334360557</v>
      </c>
      <c r="G16" s="979">
        <v>1797</v>
      </c>
      <c r="H16" s="980">
        <v>55.377503852080125</v>
      </c>
      <c r="I16" s="979">
        <v>131</v>
      </c>
      <c r="J16" s="980">
        <v>4.036979969183359</v>
      </c>
      <c r="K16" s="979">
        <v>694</v>
      </c>
      <c r="L16" s="980">
        <v>21.386748844375962</v>
      </c>
      <c r="M16" s="979">
        <v>0</v>
      </c>
      <c r="N16" s="980">
        <v>0</v>
      </c>
      <c r="O16" s="979">
        <v>0</v>
      </c>
      <c r="P16" s="980">
        <f t="shared" si="2"/>
        <v>0</v>
      </c>
      <c r="R16" s="977"/>
    </row>
    <row r="17" spans="1:18" s="963" customFormat="1" ht="16.5" customHeight="1" x14ac:dyDescent="0.25">
      <c r="A17" s="963">
        <v>9</v>
      </c>
      <c r="B17" s="978" t="s">
        <v>41</v>
      </c>
      <c r="C17" s="979">
        <f t="shared" si="0"/>
        <v>5743</v>
      </c>
      <c r="D17" s="980">
        <f t="shared" si="1"/>
        <v>100</v>
      </c>
      <c r="E17" s="979">
        <v>5099</v>
      </c>
      <c r="F17" s="980">
        <v>88.786348598293571</v>
      </c>
      <c r="G17" s="979">
        <v>4</v>
      </c>
      <c r="H17" s="980">
        <v>6.9650008706251099E-2</v>
      </c>
      <c r="I17" s="979">
        <v>640</v>
      </c>
      <c r="J17" s="980">
        <v>11.144001393000174</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7769</v>
      </c>
      <c r="D18" s="980">
        <f t="shared" si="1"/>
        <v>100</v>
      </c>
      <c r="E18" s="979">
        <v>5701</v>
      </c>
      <c r="F18" s="980">
        <v>73.381387565967302</v>
      </c>
      <c r="G18" s="979">
        <v>1363</v>
      </c>
      <c r="H18" s="980">
        <v>17.544085467885186</v>
      </c>
      <c r="I18" s="979">
        <v>110</v>
      </c>
      <c r="J18" s="980">
        <v>1.4158836401081221</v>
      </c>
      <c r="K18" s="979">
        <v>595</v>
      </c>
      <c r="L18" s="980">
        <v>7.6586433260393871</v>
      </c>
      <c r="M18" s="979">
        <v>0</v>
      </c>
      <c r="N18" s="980">
        <v>0</v>
      </c>
      <c r="O18" s="979">
        <v>0</v>
      </c>
      <c r="P18" s="980">
        <f t="shared" si="2"/>
        <v>0</v>
      </c>
      <c r="R18" s="977"/>
    </row>
    <row r="19" spans="1:18" s="962" customFormat="1" ht="16.5" customHeight="1" x14ac:dyDescent="0.25">
      <c r="A19" s="962">
        <v>11</v>
      </c>
      <c r="B19" s="978" t="s">
        <v>2</v>
      </c>
      <c r="C19" s="979">
        <f t="shared" si="0"/>
        <v>7377</v>
      </c>
      <c r="D19" s="980">
        <f t="shared" si="1"/>
        <v>100</v>
      </c>
      <c r="E19" s="979">
        <v>6413</v>
      </c>
      <c r="F19" s="980">
        <v>86.932357326826633</v>
      </c>
      <c r="G19" s="979">
        <v>0</v>
      </c>
      <c r="H19" s="980">
        <v>0</v>
      </c>
      <c r="I19" s="979">
        <v>283</v>
      </c>
      <c r="J19" s="980">
        <v>3.8362477972075371</v>
      </c>
      <c r="K19" s="979">
        <v>681</v>
      </c>
      <c r="L19" s="980">
        <v>9.2313948759658402</v>
      </c>
      <c r="M19" s="979">
        <v>0</v>
      </c>
      <c r="N19" s="980">
        <v>0</v>
      </c>
      <c r="O19" s="979">
        <v>0</v>
      </c>
      <c r="P19" s="980">
        <f t="shared" si="2"/>
        <v>0</v>
      </c>
      <c r="R19" s="977"/>
    </row>
    <row r="20" spans="1:18" s="962" customFormat="1" ht="16.5" customHeight="1" x14ac:dyDescent="0.25">
      <c r="A20" s="962">
        <v>12</v>
      </c>
      <c r="B20" s="978" t="s">
        <v>35</v>
      </c>
      <c r="C20" s="979">
        <f t="shared" si="0"/>
        <v>5063</v>
      </c>
      <c r="D20" s="980">
        <f t="shared" si="1"/>
        <v>100</v>
      </c>
      <c r="E20" s="979">
        <v>1677</v>
      </c>
      <c r="F20" s="980">
        <v>33.122654552636774</v>
      </c>
      <c r="G20" s="979">
        <v>34</v>
      </c>
      <c r="H20" s="980">
        <v>0.67153861347027455</v>
      </c>
      <c r="I20" s="979">
        <v>1681</v>
      </c>
      <c r="J20" s="980">
        <v>33.201659095397986</v>
      </c>
      <c r="K20" s="979">
        <v>1671</v>
      </c>
      <c r="L20" s="980">
        <v>33.004147738494964</v>
      </c>
      <c r="M20" s="979">
        <v>0</v>
      </c>
      <c r="N20" s="980">
        <v>0</v>
      </c>
      <c r="O20" s="979">
        <v>0</v>
      </c>
      <c r="P20" s="980">
        <f t="shared" si="2"/>
        <v>0</v>
      </c>
      <c r="R20" s="977"/>
    </row>
    <row r="21" spans="1:18" s="962" customFormat="1" ht="16.5" customHeight="1" x14ac:dyDescent="0.25">
      <c r="A21" s="962">
        <v>13</v>
      </c>
      <c r="B21" s="978" t="s">
        <v>42</v>
      </c>
      <c r="C21" s="979">
        <f t="shared" si="0"/>
        <v>4969</v>
      </c>
      <c r="D21" s="980">
        <f t="shared" si="1"/>
        <v>100</v>
      </c>
      <c r="E21" s="979">
        <v>1110</v>
      </c>
      <c r="F21" s="980">
        <v>22.338498691889715</v>
      </c>
      <c r="G21" s="979">
        <v>4</v>
      </c>
      <c r="H21" s="980">
        <v>8.0499094385188166E-2</v>
      </c>
      <c r="I21" s="979">
        <v>432</v>
      </c>
      <c r="J21" s="980">
        <v>8.6939021936003229</v>
      </c>
      <c r="K21" s="979">
        <v>3423</v>
      </c>
      <c r="L21" s="980">
        <v>68.887100020124763</v>
      </c>
      <c r="M21" s="979">
        <v>0</v>
      </c>
      <c r="N21" s="980">
        <v>0</v>
      </c>
      <c r="O21" s="979">
        <v>0</v>
      </c>
      <c r="P21" s="980">
        <f t="shared" si="2"/>
        <v>0</v>
      </c>
      <c r="R21" s="977"/>
    </row>
    <row r="22" spans="1:18" s="962" customFormat="1" ht="16.5" customHeight="1" x14ac:dyDescent="0.25">
      <c r="A22" s="962">
        <v>14</v>
      </c>
      <c r="B22" s="978" t="s">
        <v>43</v>
      </c>
      <c r="C22" s="979">
        <f t="shared" si="0"/>
        <v>183</v>
      </c>
      <c r="D22" s="980">
        <f t="shared" si="1"/>
        <v>100</v>
      </c>
      <c r="E22" s="979">
        <v>0</v>
      </c>
      <c r="F22" s="980">
        <v>0</v>
      </c>
      <c r="G22" s="979">
        <v>0</v>
      </c>
      <c r="H22" s="980">
        <v>0</v>
      </c>
      <c r="I22" s="979">
        <v>62</v>
      </c>
      <c r="J22" s="980">
        <v>33.879781420765028</v>
      </c>
      <c r="K22" s="979">
        <v>121</v>
      </c>
      <c r="L22" s="980">
        <v>66.120218579234972</v>
      </c>
      <c r="M22" s="979">
        <v>0</v>
      </c>
      <c r="N22" s="980">
        <v>0</v>
      </c>
      <c r="O22" s="979">
        <v>0</v>
      </c>
      <c r="P22" s="980">
        <f t="shared" si="2"/>
        <v>0</v>
      </c>
      <c r="R22" s="977"/>
    </row>
    <row r="23" spans="1:18" s="962" customFormat="1" ht="16.5" customHeight="1" x14ac:dyDescent="0.25">
      <c r="A23" s="962">
        <v>15</v>
      </c>
      <c r="B23" s="978" t="s">
        <v>44</v>
      </c>
      <c r="C23" s="979">
        <f t="shared" si="0"/>
        <v>749</v>
      </c>
      <c r="D23" s="980">
        <f t="shared" si="1"/>
        <v>100</v>
      </c>
      <c r="E23" s="979">
        <v>470</v>
      </c>
      <c r="F23" s="980">
        <v>62.750333778371157</v>
      </c>
      <c r="G23" s="979">
        <v>17</v>
      </c>
      <c r="H23" s="980">
        <v>2.2696929238985315</v>
      </c>
      <c r="I23" s="979">
        <v>134</v>
      </c>
      <c r="J23" s="980">
        <v>17.890520694259013</v>
      </c>
      <c r="K23" s="979">
        <v>128</v>
      </c>
      <c r="L23" s="980">
        <v>17.089452603471294</v>
      </c>
      <c r="M23" s="979">
        <v>0</v>
      </c>
      <c r="N23" s="980">
        <v>0</v>
      </c>
      <c r="O23" s="979">
        <v>0</v>
      </c>
      <c r="P23" s="980">
        <f t="shared" si="2"/>
        <v>0</v>
      </c>
      <c r="R23" s="977"/>
    </row>
    <row r="24" spans="1:18" s="962" customFormat="1" ht="16.5" customHeight="1" x14ac:dyDescent="0.25">
      <c r="A24" s="962">
        <v>16</v>
      </c>
      <c r="B24" s="978" t="s">
        <v>45</v>
      </c>
      <c r="C24" s="979">
        <f t="shared" si="0"/>
        <v>30</v>
      </c>
      <c r="D24" s="980">
        <f t="shared" si="1"/>
        <v>100</v>
      </c>
      <c r="E24" s="979">
        <v>0</v>
      </c>
      <c r="F24" s="980">
        <v>0</v>
      </c>
      <c r="G24" s="979">
        <v>30</v>
      </c>
      <c r="H24" s="980">
        <v>100</v>
      </c>
      <c r="I24" s="979">
        <v>0</v>
      </c>
      <c r="J24" s="980">
        <v>0</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26</v>
      </c>
      <c r="D25" s="980">
        <f t="shared" si="1"/>
        <v>100</v>
      </c>
      <c r="E25" s="979">
        <v>0</v>
      </c>
      <c r="F25" s="980">
        <v>0</v>
      </c>
      <c r="G25" s="979">
        <v>10</v>
      </c>
      <c r="H25" s="980">
        <v>38.461538461538467</v>
      </c>
      <c r="I25" s="979">
        <v>16</v>
      </c>
      <c r="J25" s="980">
        <v>61.53846153846154</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91" customFormat="1" x14ac:dyDescent="0.25">
      <c r="B27" s="1292" t="s">
        <v>0</v>
      </c>
      <c r="C27" s="1295">
        <f>SUM(C9:C26)</f>
        <v>64525</v>
      </c>
      <c r="D27" s="1296">
        <f>C27/$C27*100</f>
        <v>100</v>
      </c>
      <c r="E27" s="1295">
        <f>SUM(E9:E26)</f>
        <v>33608</v>
      </c>
      <c r="F27" s="1296">
        <f>E27/$C27*100</f>
        <v>52.085238279736537</v>
      </c>
      <c r="G27" s="1295">
        <f>SUM(G9:G26)</f>
        <v>3335</v>
      </c>
      <c r="H27" s="1296">
        <f>G27/$C27*100</f>
        <v>5.1685393258426959</v>
      </c>
      <c r="I27" s="1295">
        <f>SUM(I9:I26)</f>
        <v>16323</v>
      </c>
      <c r="J27" s="1296">
        <f>I27/$C27*100</f>
        <v>25.297171638899652</v>
      </c>
      <c r="K27" s="1295">
        <f>SUM(K9:K26)</f>
        <v>11082</v>
      </c>
      <c r="L27" s="1296">
        <f>K27/$C27*100</f>
        <v>17.1747384734599</v>
      </c>
      <c r="M27" s="1295">
        <f>SUM(M9:M26)</f>
        <v>177</v>
      </c>
      <c r="N27" s="1296">
        <f>M27/$C27*100</f>
        <v>0.27431228206121655</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4" customFormat="1" x14ac:dyDescent="0.25">
      <c r="B42" s="964"/>
      <c r="D42" s="964"/>
      <c r="M42" s="964"/>
      <c r="N42" s="964"/>
    </row>
    <row r="43" spans="2:14" s="1224" customFormat="1" x14ac:dyDescent="0.25">
      <c r="B43" s="964"/>
      <c r="D43" s="964"/>
      <c r="M43" s="964"/>
      <c r="N43" s="964"/>
    </row>
    <row r="44" spans="2:14" s="1224" customFormat="1" x14ac:dyDescent="0.25">
      <c r="D44" s="964"/>
      <c r="M44" s="964"/>
      <c r="N44" s="964"/>
    </row>
    <row r="45" spans="2:14" s="1224" customFormat="1" x14ac:dyDescent="0.25">
      <c r="B45" s="1224" t="s">
        <v>39</v>
      </c>
      <c r="D45" s="964"/>
      <c r="G45" s="1224">
        <f>IFERROR(GETPIVOTDATA("ID PRESTACION
COUNT",#REF!,"CCAA",$B45,"Grado Resuelto",$B$1,"Subtipo",G$1),0)</f>
        <v>0</v>
      </c>
      <c r="M45" s="964"/>
      <c r="N45" s="964"/>
    </row>
    <row r="46" spans="2:14" s="1224" customFormat="1" x14ac:dyDescent="0.25">
      <c r="B46" s="1224" t="s">
        <v>47</v>
      </c>
      <c r="D46" s="964"/>
      <c r="G46" s="1224">
        <f>IFERROR(GETPIVOTDATA("ID PRESTACION
COUNT",#REF!,"CCAA",$B46,"Grado Resuelto",$B$1,"Subtipo",G$1),0)</f>
        <v>0</v>
      </c>
      <c r="M46" s="964"/>
      <c r="N46" s="964"/>
    </row>
    <row r="47" spans="2:14" s="1224" customFormat="1" x14ac:dyDescent="0.25">
      <c r="D47" s="964"/>
      <c r="M47" s="964"/>
      <c r="N47" s="964"/>
    </row>
    <row r="48" spans="2:14" s="1224"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horizontalDpi="300" verticalDpi="300"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31"/>
      <c r="C2" s="1631"/>
      <c r="D2" s="1631"/>
      <c r="E2" s="1631"/>
      <c r="F2" s="1631"/>
      <c r="G2" s="1631"/>
      <c r="H2" s="1631"/>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32" t="s">
        <v>444</v>
      </c>
      <c r="C4" s="1632"/>
      <c r="D4" s="1632"/>
      <c r="E4" s="1632"/>
      <c r="F4" s="1632"/>
      <c r="G4" s="1632"/>
      <c r="H4" s="1632"/>
      <c r="I4" s="1632"/>
      <c r="J4" s="1632"/>
      <c r="K4" s="1632"/>
      <c r="L4" s="1632"/>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33" t="s">
        <v>491</v>
      </c>
      <c r="C5" s="1633"/>
      <c r="D5" s="1633"/>
      <c r="E5" s="1633"/>
      <c r="F5" s="1633"/>
      <c r="G5" s="1633"/>
      <c r="H5" s="1633"/>
      <c r="I5" s="1633"/>
      <c r="J5" s="1633"/>
      <c r="K5" s="1633"/>
      <c r="L5" s="1633"/>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34"/>
      <c r="D7" s="1634"/>
      <c r="E7" s="1634"/>
      <c r="F7" s="1634"/>
      <c r="G7" s="1634"/>
      <c r="H7" s="1634"/>
      <c r="I7" s="127"/>
      <c r="J7" s="1634"/>
      <c r="K7" s="1634"/>
      <c r="L7" s="1634"/>
      <c r="M7" s="1634"/>
      <c r="N7" s="127"/>
      <c r="O7" s="127"/>
      <c r="P7" s="127"/>
      <c r="Q7" s="1634"/>
      <c r="R7" s="1634"/>
      <c r="S7" s="1634"/>
      <c r="T7" s="1634"/>
      <c r="U7" s="1634"/>
      <c r="V7" s="1634"/>
      <c r="W7" s="127"/>
      <c r="X7" s="127"/>
      <c r="AF7" s="1635"/>
      <c r="AG7" s="1635"/>
      <c r="AH7" s="1635"/>
      <c r="AI7" s="1635"/>
      <c r="AJ7" s="1635"/>
      <c r="AK7" s="1635"/>
      <c r="AL7" s="1635"/>
      <c r="AM7" s="1635"/>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36"/>
      <c r="B9" s="207" t="s">
        <v>139</v>
      </c>
      <c r="C9" s="1007">
        <v>231573</v>
      </c>
      <c r="D9" s="1008">
        <v>0.35337931665929101</v>
      </c>
      <c r="E9" s="1009"/>
      <c r="F9" s="1009"/>
      <c r="G9" s="1009"/>
      <c r="H9" s="1009" t="s">
        <v>140</v>
      </c>
      <c r="I9" s="207">
        <v>182081</v>
      </c>
      <c r="J9" s="1008">
        <v>0.27792388578441174</v>
      </c>
      <c r="K9" s="1009"/>
      <c r="L9" s="1009"/>
      <c r="M9" s="1009"/>
      <c r="N9" s="127"/>
      <c r="O9" s="1637"/>
      <c r="P9" s="1010"/>
      <c r="Q9" s="1009"/>
      <c r="R9" s="1009"/>
      <c r="S9" s="1009"/>
      <c r="T9" s="1009"/>
      <c r="U9" s="1009"/>
      <c r="V9" s="1009"/>
      <c r="W9" s="127"/>
      <c r="X9" s="127"/>
      <c r="AD9" s="1636"/>
      <c r="AE9" s="1011"/>
      <c r="AF9" s="1012"/>
      <c r="AG9" s="1012"/>
      <c r="AH9" s="1012"/>
      <c r="AI9" s="1012"/>
      <c r="AJ9" s="1012"/>
      <c r="AK9" s="1012"/>
      <c r="AL9" s="1012"/>
      <c r="AM9" s="1012"/>
    </row>
    <row r="10" spans="1:39" s="201" customFormat="1" x14ac:dyDescent="0.35">
      <c r="A10" s="1636"/>
      <c r="B10" s="207" t="s">
        <v>143</v>
      </c>
      <c r="C10" s="1007">
        <v>154463</v>
      </c>
      <c r="D10" s="1008">
        <v>0.23570981672796082</v>
      </c>
      <c r="E10" s="1009"/>
      <c r="F10" s="1009"/>
      <c r="G10" s="1009"/>
      <c r="H10" s="1009" t="s">
        <v>142</v>
      </c>
      <c r="I10" s="207">
        <v>310745</v>
      </c>
      <c r="J10" s="1008">
        <v>0.47431339836708403</v>
      </c>
      <c r="K10" s="1009"/>
      <c r="L10" s="1009"/>
      <c r="M10" s="1009"/>
      <c r="N10" s="127"/>
      <c r="O10" s="1637"/>
      <c r="P10" s="1010"/>
      <c r="Q10" s="1009"/>
      <c r="R10" s="1009"/>
      <c r="S10" s="1009"/>
      <c r="T10" s="1009"/>
      <c r="U10" s="1009"/>
      <c r="V10" s="1009"/>
      <c r="W10" s="127"/>
      <c r="X10" s="127"/>
      <c r="AD10" s="1636"/>
      <c r="AE10" s="1011"/>
      <c r="AF10" s="1012"/>
      <c r="AG10" s="1012"/>
      <c r="AH10" s="1012"/>
      <c r="AI10" s="1012"/>
      <c r="AJ10" s="1012"/>
      <c r="AK10" s="1012"/>
      <c r="AL10" s="1012"/>
      <c r="AM10" s="1012"/>
    </row>
    <row r="11" spans="1:39" s="201" customFormat="1" x14ac:dyDescent="0.35">
      <c r="A11" s="1636"/>
      <c r="B11" s="207" t="s">
        <v>141</v>
      </c>
      <c r="C11" s="1007">
        <v>131710</v>
      </c>
      <c r="D11" s="1008">
        <v>0.20098884497413438</v>
      </c>
      <c r="E11" s="1009"/>
      <c r="F11" s="1009"/>
      <c r="G11" s="1009"/>
      <c r="H11" s="1009" t="s">
        <v>144</v>
      </c>
      <c r="I11" s="207">
        <v>115308</v>
      </c>
      <c r="J11" s="1008">
        <v>0.17600324812599311</v>
      </c>
      <c r="K11" s="1009"/>
      <c r="L11" s="1009"/>
      <c r="M11" s="1009"/>
      <c r="N11" s="127"/>
      <c r="O11" s="1637"/>
      <c r="P11" s="1010"/>
      <c r="Q11" s="1009"/>
      <c r="R11" s="1009"/>
      <c r="S11" s="1009"/>
      <c r="T11" s="1009"/>
      <c r="U11" s="1009"/>
      <c r="V11" s="1009"/>
      <c r="W11" s="127"/>
      <c r="X11" s="127"/>
      <c r="AD11" s="1636"/>
      <c r="AE11" s="1011"/>
      <c r="AF11" s="1012"/>
      <c r="AG11" s="1012"/>
      <c r="AH11" s="1012"/>
      <c r="AI11" s="1012"/>
      <c r="AJ11" s="1012"/>
      <c r="AK11" s="1012"/>
      <c r="AL11" s="1012"/>
      <c r="AM11" s="1012"/>
    </row>
    <row r="12" spans="1:39" s="201" customFormat="1" x14ac:dyDescent="0.35">
      <c r="A12" s="1636"/>
      <c r="B12" s="207" t="s">
        <v>147</v>
      </c>
      <c r="C12" s="1007">
        <v>28507</v>
      </c>
      <c r="D12" s="1008">
        <v>4.3501548885260408E-2</v>
      </c>
      <c r="E12" s="1009"/>
      <c r="F12" s="1009"/>
      <c r="G12" s="1009"/>
      <c r="H12" s="1009" t="s">
        <v>146</v>
      </c>
      <c r="I12" s="207">
        <v>41247</v>
      </c>
      <c r="J12" s="1008">
        <v>6.2958389491213421E-2</v>
      </c>
      <c r="K12" s="1009"/>
      <c r="L12" s="1009"/>
      <c r="M12" s="1009"/>
      <c r="N12" s="127"/>
      <c r="O12" s="1637"/>
      <c r="P12" s="1010"/>
      <c r="Q12" s="1009"/>
      <c r="R12" s="1009"/>
      <c r="S12" s="1009"/>
      <c r="T12" s="1009"/>
      <c r="U12" s="1009"/>
      <c r="V12" s="1009"/>
      <c r="W12" s="127"/>
      <c r="X12" s="127"/>
      <c r="AD12" s="1636"/>
      <c r="AE12" s="1011"/>
      <c r="AF12" s="1012"/>
      <c r="AG12" s="1012"/>
      <c r="AH12" s="1012"/>
      <c r="AI12" s="1012"/>
      <c r="AJ12" s="1012"/>
      <c r="AK12" s="1012"/>
      <c r="AL12" s="1012"/>
      <c r="AM12" s="1012"/>
    </row>
    <row r="13" spans="1:39" s="201" customFormat="1" x14ac:dyDescent="0.35">
      <c r="A13" s="1636"/>
      <c r="B13" s="207" t="s">
        <v>145</v>
      </c>
      <c r="C13" s="1007">
        <v>21508</v>
      </c>
      <c r="D13" s="1008">
        <v>3.2821107567410843E-2</v>
      </c>
      <c r="E13" s="1009"/>
      <c r="F13" s="1009"/>
      <c r="G13" s="1009"/>
      <c r="H13" s="1009" t="s">
        <v>148</v>
      </c>
      <c r="I13" s="207">
        <v>5766</v>
      </c>
      <c r="J13" s="1008">
        <v>8.8010782312977088E-3</v>
      </c>
      <c r="K13" s="1009"/>
      <c r="L13" s="1009"/>
      <c r="M13" s="1009"/>
      <c r="N13" s="127"/>
      <c r="O13" s="1637"/>
      <c r="P13" s="1010"/>
      <c r="Q13" s="1009"/>
      <c r="R13" s="1009"/>
      <c r="S13" s="1009"/>
      <c r="T13" s="1009"/>
      <c r="U13" s="1009"/>
      <c r="V13" s="1009"/>
      <c r="W13" s="127"/>
      <c r="X13" s="127"/>
      <c r="AD13" s="1636"/>
      <c r="AE13" s="1011"/>
      <c r="AF13" s="1012"/>
      <c r="AG13" s="1012"/>
      <c r="AH13" s="1012"/>
      <c r="AI13" s="1012"/>
      <c r="AJ13" s="1012"/>
      <c r="AK13" s="1012"/>
      <c r="AL13" s="1012"/>
      <c r="AM13" s="1012"/>
    </row>
    <row r="14" spans="1:39" s="201" customFormat="1" x14ac:dyDescent="0.35">
      <c r="A14" s="1636"/>
      <c r="B14" s="207" t="s">
        <v>151</v>
      </c>
      <c r="C14" s="1007">
        <v>11069</v>
      </c>
      <c r="D14" s="1008">
        <v>1.6891242312798524E-2</v>
      </c>
      <c r="E14" s="1009"/>
      <c r="F14" s="1009"/>
      <c r="G14" s="1009"/>
      <c r="H14" s="1009" t="s">
        <v>150</v>
      </c>
      <c r="I14" s="207">
        <v>873</v>
      </c>
      <c r="J14" s="1009"/>
      <c r="K14" s="1009"/>
      <c r="L14" s="1009"/>
      <c r="M14" s="1009"/>
      <c r="N14" s="127"/>
      <c r="O14" s="1637"/>
      <c r="P14" s="1010"/>
      <c r="Q14" s="1009"/>
      <c r="R14" s="1009"/>
      <c r="S14" s="1009"/>
      <c r="T14" s="1009"/>
      <c r="U14" s="1009"/>
      <c r="V14" s="1009"/>
      <c r="W14" s="127"/>
      <c r="X14" s="127"/>
      <c r="AD14" s="1636"/>
      <c r="AE14" s="1011"/>
      <c r="AF14" s="1012"/>
      <c r="AG14" s="1012"/>
      <c r="AH14" s="1012"/>
      <c r="AI14" s="1012"/>
      <c r="AJ14" s="1012"/>
      <c r="AK14" s="1012"/>
      <c r="AL14" s="1012"/>
      <c r="AM14" s="1012"/>
    </row>
    <row r="15" spans="1:39" s="201" customFormat="1" x14ac:dyDescent="0.35">
      <c r="A15" s="1636"/>
      <c r="B15" s="207" t="s">
        <v>149</v>
      </c>
      <c r="C15" s="1007">
        <v>11464</v>
      </c>
      <c r="D15" s="1008">
        <v>1.7494010468327967E-2</v>
      </c>
      <c r="E15" s="1009"/>
      <c r="F15" s="1009"/>
      <c r="G15" s="1009"/>
      <c r="H15" s="1009"/>
      <c r="I15" s="127"/>
      <c r="J15" s="1009"/>
      <c r="K15" s="1009"/>
      <c r="L15" s="1009"/>
      <c r="M15" s="1009"/>
      <c r="N15" s="127"/>
      <c r="O15" s="1637"/>
      <c r="P15" s="1010"/>
      <c r="Q15" s="1009"/>
      <c r="R15" s="1009"/>
      <c r="S15" s="1009"/>
      <c r="T15" s="1009"/>
      <c r="U15" s="1009"/>
      <c r="V15" s="1009"/>
      <c r="W15" s="127"/>
      <c r="X15" s="127"/>
      <c r="AD15" s="1636"/>
      <c r="AE15" s="1011"/>
      <c r="AF15" s="1012"/>
      <c r="AG15" s="1012"/>
      <c r="AH15" s="1012"/>
      <c r="AI15" s="1012"/>
      <c r="AJ15" s="1012"/>
      <c r="AK15" s="1012"/>
      <c r="AL15" s="1012"/>
      <c r="AM15" s="1012"/>
    </row>
    <row r="16" spans="1:39" s="201" customFormat="1" x14ac:dyDescent="0.35">
      <c r="A16" s="1636"/>
      <c r="B16" s="207" t="s">
        <v>191</v>
      </c>
      <c r="C16" s="1007">
        <v>8732</v>
      </c>
      <c r="D16" s="1008">
        <v>1.332499122552685E-2</v>
      </c>
      <c r="E16" s="1009"/>
      <c r="F16" s="1009"/>
      <c r="G16" s="1009"/>
      <c r="H16" s="1009"/>
      <c r="I16" s="127"/>
      <c r="J16" s="1009"/>
      <c r="K16" s="1009"/>
      <c r="L16" s="1009"/>
      <c r="M16" s="1009"/>
      <c r="N16" s="127"/>
      <c r="O16" s="1637"/>
      <c r="P16" s="1010"/>
      <c r="Q16" s="1009"/>
      <c r="R16" s="1009"/>
      <c r="S16" s="1009"/>
      <c r="T16" s="1009"/>
      <c r="U16" s="1009"/>
      <c r="V16" s="1009"/>
      <c r="W16" s="127"/>
      <c r="X16" s="127"/>
      <c r="AD16" s="1636"/>
      <c r="AE16" s="1011"/>
      <c r="AF16" s="1012"/>
      <c r="AG16" s="1012"/>
      <c r="AH16" s="1012"/>
      <c r="AI16" s="1012"/>
      <c r="AJ16" s="1012"/>
      <c r="AK16" s="1012"/>
      <c r="AL16" s="1012"/>
      <c r="AM16" s="1012"/>
    </row>
    <row r="17" spans="1:28" s="201" customFormat="1" x14ac:dyDescent="0.35">
      <c r="A17" s="1013"/>
      <c r="B17" s="207" t="s">
        <v>150</v>
      </c>
      <c r="C17" s="205">
        <v>56284</v>
      </c>
      <c r="D17" s="1008">
        <v>8.5889121179289193E-2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179342</v>
      </c>
      <c r="D19" s="206">
        <v>0.27337886040059756</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476678</v>
      </c>
      <c r="D20" s="206">
        <v>0.72662113959940244</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horizontalDpi="300" verticalDpi="300"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499" t="s">
        <v>447</v>
      </c>
      <c r="C6" s="1499"/>
      <c r="D6" s="1499"/>
      <c r="E6" s="1499"/>
      <c r="F6" s="1499"/>
      <c r="G6" s="1499"/>
      <c r="H6" s="1499"/>
      <c r="I6" s="1499"/>
      <c r="J6" s="1499"/>
      <c r="K6" s="1499"/>
      <c r="L6" s="1499"/>
      <c r="M6" s="1499"/>
      <c r="N6" s="1499"/>
      <c r="O6" s="1016"/>
    </row>
    <row r="7" spans="1:17" s="621" customFormat="1" ht="11.25" customHeight="1" x14ac:dyDescent="0.25">
      <c r="A7" s="1015"/>
      <c r="B7" s="1499"/>
      <c r="C7" s="1499"/>
      <c r="D7" s="1499"/>
      <c r="E7" s="1499"/>
      <c r="F7" s="1499"/>
      <c r="G7" s="1499"/>
      <c r="H7" s="1499"/>
      <c r="I7" s="1499"/>
      <c r="J7" s="1499"/>
      <c r="K7" s="1499"/>
      <c r="L7" s="1499"/>
      <c r="M7" s="1499"/>
      <c r="N7" s="1499"/>
      <c r="O7" s="1016"/>
    </row>
    <row r="8" spans="1:17" s="621" customFormat="1" ht="15.75" customHeight="1" x14ac:dyDescent="0.25">
      <c r="A8" s="1015"/>
      <c r="B8" s="1638" t="str">
        <f>porsaad!$B$6</f>
        <v>Situación a 30 de noviembre de 2024</v>
      </c>
      <c r="C8" s="1638"/>
      <c r="D8" s="1638"/>
      <c r="E8" s="1638"/>
      <c r="F8" s="1638"/>
      <c r="G8" s="1638"/>
      <c r="H8" s="1638"/>
      <c r="I8" s="1638"/>
      <c r="J8" s="1638"/>
      <c r="K8" s="1638"/>
      <c r="L8" s="1638"/>
      <c r="M8" s="1638"/>
      <c r="N8" s="1638"/>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639" t="s">
        <v>0</v>
      </c>
      <c r="D11" s="1639"/>
      <c r="E11" s="1639"/>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16027</v>
      </c>
      <c r="D13" s="1019">
        <v>71307</v>
      </c>
      <c r="E13" s="1019" t="e">
        <v>#REF!</v>
      </c>
      <c r="F13" s="1019">
        <v>87334</v>
      </c>
      <c r="G13" s="129">
        <v>0.18351386630636407</v>
      </c>
      <c r="H13" s="129">
        <v>0.81648613369363587</v>
      </c>
      <c r="I13" s="129">
        <v>0.27337886040059756</v>
      </c>
      <c r="M13" s="1019"/>
      <c r="N13" s="1019"/>
      <c r="O13" s="1020"/>
      <c r="P13" s="1020"/>
      <c r="Q13" s="1020"/>
    </row>
    <row r="14" spans="1:17" s="101" customFormat="1" x14ac:dyDescent="0.35">
      <c r="B14" s="101" t="s">
        <v>7</v>
      </c>
      <c r="C14" s="1019">
        <v>7136</v>
      </c>
      <c r="D14" s="1019">
        <v>16461</v>
      </c>
      <c r="E14" s="1019" t="e">
        <v>#REF!</v>
      </c>
      <c r="F14" s="1019">
        <v>23597</v>
      </c>
      <c r="G14" s="129">
        <v>0.30241132347332289</v>
      </c>
      <c r="H14" s="129">
        <v>0.69758867652667711</v>
      </c>
      <c r="I14" s="129">
        <v>0.27337886040059756</v>
      </c>
      <c r="M14" s="1019"/>
      <c r="N14" s="1019"/>
      <c r="O14" s="1020"/>
      <c r="P14" s="1020"/>
      <c r="Q14" s="1020"/>
    </row>
    <row r="15" spans="1:17" s="101" customFormat="1" x14ac:dyDescent="0.35">
      <c r="B15" s="101" t="s">
        <v>37</v>
      </c>
      <c r="C15" s="1019">
        <v>3177</v>
      </c>
      <c r="D15" s="1019">
        <v>9178</v>
      </c>
      <c r="E15" s="1019" t="e">
        <v>#REF!</v>
      </c>
      <c r="F15" s="1019">
        <v>12355</v>
      </c>
      <c r="G15" s="129">
        <v>0.25714285714285712</v>
      </c>
      <c r="H15" s="129">
        <v>0.74285714285714288</v>
      </c>
      <c r="I15" s="129">
        <v>0.27337886040059756</v>
      </c>
      <c r="M15" s="1019"/>
      <c r="N15" s="1019"/>
      <c r="O15" s="1020"/>
      <c r="P15" s="1020"/>
      <c r="Q15" s="1020"/>
    </row>
    <row r="16" spans="1:17" s="101" customFormat="1" x14ac:dyDescent="0.35">
      <c r="B16" s="101" t="s">
        <v>38</v>
      </c>
      <c r="C16" s="1019">
        <v>7598</v>
      </c>
      <c r="D16" s="1019">
        <v>18225</v>
      </c>
      <c r="E16" s="1019" t="e">
        <v>#REF!</v>
      </c>
      <c r="F16" s="1019">
        <v>25823</v>
      </c>
      <c r="G16" s="129">
        <v>0.29423382256128255</v>
      </c>
      <c r="H16" s="129">
        <v>0.70576617743871739</v>
      </c>
      <c r="I16" s="129">
        <v>0.27337886040059756</v>
      </c>
      <c r="M16" s="1019"/>
      <c r="N16" s="1019"/>
      <c r="O16" s="1020"/>
      <c r="P16" s="1020"/>
      <c r="Q16" s="1020"/>
    </row>
    <row r="17" spans="2:17" s="101" customFormat="1" x14ac:dyDescent="0.35">
      <c r="B17" s="101" t="s">
        <v>6</v>
      </c>
      <c r="C17" s="1019">
        <v>5270</v>
      </c>
      <c r="D17" s="1019">
        <v>15090</v>
      </c>
      <c r="E17" s="1019" t="e">
        <v>#REF!</v>
      </c>
      <c r="F17" s="1019">
        <v>20360</v>
      </c>
      <c r="G17" s="129">
        <v>0.25884086444007859</v>
      </c>
      <c r="H17" s="129">
        <v>0.74115913555992141</v>
      </c>
      <c r="I17" s="129">
        <v>0.27337886040059756</v>
      </c>
      <c r="M17" s="1019"/>
      <c r="N17" s="1019"/>
      <c r="O17" s="1020"/>
      <c r="P17" s="1020"/>
      <c r="Q17" s="1020"/>
    </row>
    <row r="18" spans="2:17" s="101" customFormat="1" x14ac:dyDescent="0.35">
      <c r="B18" s="101" t="s">
        <v>5</v>
      </c>
      <c r="C18" s="1019">
        <v>2709</v>
      </c>
      <c r="D18" s="1019">
        <v>6921</v>
      </c>
      <c r="E18" s="1019" t="e">
        <v>#REF!</v>
      </c>
      <c r="F18" s="1019">
        <v>9630</v>
      </c>
      <c r="G18" s="129">
        <v>0.28130841121495326</v>
      </c>
      <c r="H18" s="129">
        <v>0.71869158878504669</v>
      </c>
      <c r="I18" s="129">
        <v>0.27337886040059756</v>
      </c>
      <c r="M18" s="1019"/>
      <c r="N18" s="1019"/>
      <c r="O18" s="1020"/>
      <c r="P18" s="1020"/>
      <c r="Q18" s="1020"/>
    </row>
    <row r="19" spans="2:17" s="101" customFormat="1" x14ac:dyDescent="0.35">
      <c r="B19" s="101" t="s">
        <v>4</v>
      </c>
      <c r="C19" s="1019">
        <v>9043</v>
      </c>
      <c r="D19" s="1019">
        <v>27491</v>
      </c>
      <c r="E19" s="1019" t="e">
        <v>#REF!</v>
      </c>
      <c r="F19" s="1019">
        <v>36534</v>
      </c>
      <c r="G19" s="129">
        <v>0.24752285542234631</v>
      </c>
      <c r="H19" s="129">
        <v>0.75247714457765369</v>
      </c>
      <c r="I19" s="129">
        <v>0.27337886040059756</v>
      </c>
      <c r="M19" s="1019"/>
      <c r="N19" s="1019"/>
      <c r="O19" s="1020"/>
      <c r="P19" s="1020"/>
      <c r="Q19" s="1020"/>
    </row>
    <row r="20" spans="2:17" s="101" customFormat="1" x14ac:dyDescent="0.35">
      <c r="B20" s="101" t="s">
        <v>40</v>
      </c>
      <c r="C20" s="1019">
        <v>4867</v>
      </c>
      <c r="D20" s="1019">
        <v>16032</v>
      </c>
      <c r="E20" s="1019" t="e">
        <v>#REF!</v>
      </c>
      <c r="F20" s="1019">
        <v>20899</v>
      </c>
      <c r="G20" s="129">
        <v>0.23288195607445333</v>
      </c>
      <c r="H20" s="129">
        <v>0.76711804392554672</v>
      </c>
      <c r="I20" s="129">
        <v>0.27337886040059756</v>
      </c>
      <c r="M20" s="1019"/>
      <c r="N20" s="1019"/>
      <c r="O20" s="1020"/>
      <c r="P20" s="1020"/>
      <c r="Q20" s="1020"/>
    </row>
    <row r="21" spans="2:17" s="101" customFormat="1" x14ac:dyDescent="0.35">
      <c r="B21" s="101" t="s">
        <v>41</v>
      </c>
      <c r="C21" s="1019">
        <v>50113</v>
      </c>
      <c r="D21" s="1019">
        <v>93357</v>
      </c>
      <c r="E21" s="1019" t="e">
        <v>#REF!</v>
      </c>
      <c r="F21" s="1019">
        <v>143470</v>
      </c>
      <c r="G21" s="129">
        <v>0.34929253502474383</v>
      </c>
      <c r="H21" s="129">
        <v>0.65070746497525611</v>
      </c>
      <c r="I21" s="129">
        <v>0.27337886040059756</v>
      </c>
      <c r="M21" s="1019"/>
      <c r="N21" s="1019"/>
      <c r="O21" s="1020"/>
      <c r="P21" s="1020"/>
      <c r="Q21" s="1020"/>
    </row>
    <row r="22" spans="2:17" s="101" customFormat="1" x14ac:dyDescent="0.35">
      <c r="B22" s="101" t="s">
        <v>3</v>
      </c>
      <c r="C22" s="1019">
        <v>30798</v>
      </c>
      <c r="D22" s="1019">
        <v>84589</v>
      </c>
      <c r="E22" s="1019" t="e">
        <v>#REF!</v>
      </c>
      <c r="F22" s="1019">
        <v>115387</v>
      </c>
      <c r="G22" s="129">
        <v>0.26691048385000044</v>
      </c>
      <c r="H22" s="129">
        <v>0.73308951614999962</v>
      </c>
      <c r="I22" s="129">
        <v>0.27337886040059756</v>
      </c>
      <c r="M22" s="1019"/>
      <c r="N22" s="1019"/>
      <c r="O22" s="1020"/>
      <c r="P22" s="1020"/>
      <c r="Q22" s="1020"/>
    </row>
    <row r="23" spans="2:17" s="101" customFormat="1" x14ac:dyDescent="0.35">
      <c r="B23" s="101" t="s">
        <v>2</v>
      </c>
      <c r="C23" s="1019">
        <v>1327</v>
      </c>
      <c r="D23" s="1019">
        <v>5770</v>
      </c>
      <c r="E23" s="1019" t="e">
        <v>#REF!</v>
      </c>
      <c r="F23" s="1019">
        <v>7097</v>
      </c>
      <c r="G23" s="129">
        <v>0.18698041425954628</v>
      </c>
      <c r="H23" s="129">
        <v>0.81301958574045374</v>
      </c>
      <c r="I23" s="129">
        <v>0.27337886040059756</v>
      </c>
      <c r="M23" s="1019"/>
      <c r="N23" s="1019"/>
      <c r="O23" s="1020"/>
      <c r="P23" s="1020"/>
      <c r="Q23" s="1020"/>
    </row>
    <row r="24" spans="2:17" s="101" customFormat="1" x14ac:dyDescent="0.35">
      <c r="B24" s="101" t="s">
        <v>35</v>
      </c>
      <c r="C24" s="1019">
        <v>3434</v>
      </c>
      <c r="D24" s="1019">
        <v>17564</v>
      </c>
      <c r="E24" s="1019" t="e">
        <v>#REF!</v>
      </c>
      <c r="F24" s="1019">
        <v>20998</v>
      </c>
      <c r="G24" s="129">
        <v>0.16353938470330506</v>
      </c>
      <c r="H24" s="129">
        <v>0.83646061529669491</v>
      </c>
      <c r="I24" s="129">
        <v>0.27337886040059756</v>
      </c>
      <c r="M24" s="1019"/>
      <c r="N24" s="1019"/>
      <c r="O24" s="1020"/>
      <c r="P24" s="1020"/>
      <c r="Q24" s="1020"/>
    </row>
    <row r="25" spans="2:17" s="101" customFormat="1" x14ac:dyDescent="0.35">
      <c r="B25" s="101" t="s">
        <v>42</v>
      </c>
      <c r="C25" s="1019">
        <v>13478</v>
      </c>
      <c r="D25" s="1019">
        <v>39479</v>
      </c>
      <c r="E25" s="1019" t="e">
        <v>#REF!</v>
      </c>
      <c r="F25" s="1019">
        <v>52957</v>
      </c>
      <c r="G25" s="129">
        <v>0.25450837471911175</v>
      </c>
      <c r="H25" s="129">
        <v>0.7454916252808883</v>
      </c>
      <c r="I25" s="129">
        <v>0.27337886040059756</v>
      </c>
      <c r="M25" s="1019"/>
      <c r="N25" s="1019"/>
      <c r="O25" s="1020"/>
      <c r="P25" s="1020"/>
      <c r="Q25" s="1020"/>
    </row>
    <row r="26" spans="2:17" s="101" customFormat="1" x14ac:dyDescent="0.35">
      <c r="B26" s="101" t="s">
        <v>43</v>
      </c>
      <c r="C26" s="1019">
        <v>7882</v>
      </c>
      <c r="D26" s="1019">
        <v>19674</v>
      </c>
      <c r="E26" s="1019" t="e">
        <v>#REF!</v>
      </c>
      <c r="F26" s="1019">
        <v>27556</v>
      </c>
      <c r="G26" s="129">
        <v>0.28603570910146608</v>
      </c>
      <c r="H26" s="129">
        <v>0.71396429089853386</v>
      </c>
      <c r="I26" s="129">
        <v>0.27337886040059756</v>
      </c>
      <c r="M26" s="1019"/>
      <c r="N26" s="1019"/>
      <c r="O26" s="1020"/>
      <c r="P26" s="1020"/>
      <c r="Q26" s="1020"/>
    </row>
    <row r="27" spans="2:17" s="101" customFormat="1" x14ac:dyDescent="0.35">
      <c r="B27" s="101" t="s">
        <v>44</v>
      </c>
      <c r="C27" s="1019">
        <v>2841</v>
      </c>
      <c r="D27" s="1019">
        <v>7165</v>
      </c>
      <c r="E27" s="1019" t="e">
        <v>#REF!</v>
      </c>
      <c r="F27" s="1019">
        <v>10006</v>
      </c>
      <c r="G27" s="129">
        <v>0.28392964221467121</v>
      </c>
      <c r="H27" s="129">
        <v>0.71607035778532879</v>
      </c>
      <c r="I27" s="129">
        <v>0.27337886040059756</v>
      </c>
      <c r="M27" s="1019"/>
      <c r="N27" s="1019"/>
      <c r="O27" s="1020"/>
      <c r="P27" s="1020"/>
      <c r="Q27" s="1020"/>
    </row>
    <row r="28" spans="2:17" s="101" customFormat="1" x14ac:dyDescent="0.35">
      <c r="B28" s="101" t="s">
        <v>45</v>
      </c>
      <c r="C28" s="1019">
        <v>13036</v>
      </c>
      <c r="D28" s="1019">
        <v>25898</v>
      </c>
      <c r="E28" s="1019" t="e">
        <v>#REF!</v>
      </c>
      <c r="F28" s="1019">
        <v>38934</v>
      </c>
      <c r="G28" s="129">
        <v>0.33482303385216006</v>
      </c>
      <c r="H28" s="129">
        <v>0.66517696614783994</v>
      </c>
      <c r="I28" s="129">
        <v>0.27337886040059756</v>
      </c>
      <c r="M28" s="1019"/>
      <c r="N28" s="1019"/>
      <c r="O28" s="1020"/>
      <c r="P28" s="1020"/>
      <c r="Q28" s="1020"/>
    </row>
    <row r="29" spans="2:17" s="101" customFormat="1" x14ac:dyDescent="0.35">
      <c r="B29" s="101" t="s">
        <v>46</v>
      </c>
      <c r="C29" s="1019">
        <v>349</v>
      </c>
      <c r="D29" s="1019">
        <v>835</v>
      </c>
      <c r="E29" s="1019" t="e">
        <v>#REF!</v>
      </c>
      <c r="F29" s="1019">
        <v>1184</v>
      </c>
      <c r="G29" s="129">
        <v>0.29476351351351349</v>
      </c>
      <c r="H29" s="129">
        <v>0.70523648648648651</v>
      </c>
      <c r="I29" s="129">
        <v>0.27337886040059756</v>
      </c>
      <c r="M29" s="1019"/>
      <c r="N29" s="1019"/>
      <c r="O29" s="1020"/>
      <c r="P29" s="1020"/>
      <c r="Q29" s="1020"/>
    </row>
    <row r="30" spans="2:17" s="101" customFormat="1" x14ac:dyDescent="0.35">
      <c r="B30" s="101" t="s">
        <v>39</v>
      </c>
      <c r="C30" s="1019">
        <v>143</v>
      </c>
      <c r="D30" s="1019">
        <v>715</v>
      </c>
      <c r="E30" s="1019" t="e">
        <v>#REF!</v>
      </c>
      <c r="F30" s="1019">
        <v>858</v>
      </c>
      <c r="G30" s="129">
        <v>0.16666666666666666</v>
      </c>
      <c r="H30" s="129">
        <v>0.83333333333333337</v>
      </c>
      <c r="I30" s="129">
        <v>0.27337886040059756</v>
      </c>
      <c r="M30" s="1019"/>
      <c r="N30" s="1019"/>
      <c r="O30" s="1020"/>
      <c r="P30" s="1020"/>
      <c r="Q30" s="1020"/>
    </row>
    <row r="31" spans="2:17" s="101" customFormat="1" x14ac:dyDescent="0.35">
      <c r="B31" s="101" t="s">
        <v>47</v>
      </c>
      <c r="C31" s="1019">
        <v>114</v>
      </c>
      <c r="D31" s="1019">
        <v>927</v>
      </c>
      <c r="E31" s="1019" t="e">
        <v>#REF!</v>
      </c>
      <c r="F31" s="1019">
        <v>1041</v>
      </c>
      <c r="G31" s="129">
        <v>0.10951008645533142</v>
      </c>
      <c r="H31" s="129">
        <v>0.89048991354466855</v>
      </c>
      <c r="I31" s="129">
        <v>0.27337886040059756</v>
      </c>
      <c r="M31" s="1019"/>
      <c r="N31" s="1019"/>
      <c r="O31" s="1020"/>
      <c r="P31" s="1020"/>
      <c r="Q31" s="1020"/>
    </row>
    <row r="32" spans="2:17" s="101" customFormat="1" x14ac:dyDescent="0.35">
      <c r="B32" s="104" t="s">
        <v>0</v>
      </c>
      <c r="C32" s="105">
        <v>179342</v>
      </c>
      <c r="D32" s="105">
        <v>476678</v>
      </c>
      <c r="E32" s="105" t="e">
        <v>#REF!</v>
      </c>
      <c r="F32" s="105">
        <v>656020</v>
      </c>
      <c r="G32" s="1021">
        <v>0.27337886040059756</v>
      </c>
      <c r="H32" s="1021">
        <v>0.72662113959940244</v>
      </c>
      <c r="I32" s="129">
        <v>0.27337886040059756</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7" orientation="landscape" horizontalDpi="300" verticalDpi="300"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7" t="s">
        <v>368</v>
      </c>
      <c r="C3" s="1367"/>
      <c r="D3" s="1367"/>
      <c r="E3" s="1367"/>
      <c r="F3" s="1367"/>
      <c r="G3" s="1367"/>
      <c r="H3" s="1367"/>
      <c r="I3" s="1367"/>
      <c r="J3" s="1367"/>
      <c r="K3" s="1367"/>
      <c r="L3" s="1367"/>
      <c r="M3" s="1367"/>
      <c r="N3" s="1367"/>
      <c r="O3" s="1367"/>
      <c r="P3" s="1367"/>
      <c r="Q3" s="1367"/>
      <c r="R3" s="1367"/>
      <c r="S3" s="1367"/>
      <c r="T3" s="1367"/>
      <c r="U3" s="1367"/>
      <c r="V3" s="1367"/>
      <c r="W3" s="1367"/>
      <c r="X3" s="1367"/>
    </row>
    <row r="5" spans="1:26" x14ac:dyDescent="0.35">
      <c r="B5" s="219"/>
      <c r="C5" s="219"/>
      <c r="D5" s="1368" t="s">
        <v>366</v>
      </c>
      <c r="E5" s="1368"/>
      <c r="F5" s="1368"/>
      <c r="G5" s="1368"/>
      <c r="H5" s="1368"/>
      <c r="I5" s="1368"/>
      <c r="J5" s="1368"/>
      <c r="K5" s="1368"/>
      <c r="L5" s="219"/>
      <c r="M5" s="1369" t="s">
        <v>340</v>
      </c>
      <c r="N5" s="1369"/>
      <c r="O5" s="1369"/>
      <c r="P5" s="1369"/>
      <c r="Q5" s="1369"/>
      <c r="R5" s="1369"/>
      <c r="S5" s="1369"/>
      <c r="T5" s="1369"/>
      <c r="U5" s="1369"/>
      <c r="V5" s="1369"/>
      <c r="W5" s="1369"/>
      <c r="X5" s="1369"/>
    </row>
    <row r="6" spans="1:26" ht="21" customHeight="1" x14ac:dyDescent="0.35">
      <c r="B6" s="219"/>
      <c r="C6" s="219"/>
      <c r="D6" s="1369"/>
      <c r="E6" s="1369"/>
      <c r="F6" s="1369"/>
      <c r="G6" s="1369"/>
      <c r="H6" s="1369"/>
      <c r="I6" s="1369"/>
      <c r="J6" s="1369"/>
      <c r="K6" s="1369"/>
      <c r="L6" s="219"/>
      <c r="M6" s="1370">
        <v>43830</v>
      </c>
      <c r="N6" s="1371"/>
      <c r="O6" s="1372">
        <v>44196</v>
      </c>
      <c r="P6" s="1373"/>
      <c r="Q6" s="1372">
        <v>44561</v>
      </c>
      <c r="R6" s="1373"/>
      <c r="S6" s="1376">
        <v>44926</v>
      </c>
      <c r="T6" s="1377"/>
      <c r="U6" s="1374">
        <v>45291</v>
      </c>
      <c r="V6" s="1378"/>
      <c r="W6" s="1374" t="str">
        <f>EVO_sol!W6</f>
        <v>30/11/20224</v>
      </c>
      <c r="X6" s="1375"/>
    </row>
    <row r="7" spans="1:26" x14ac:dyDescent="0.35">
      <c r="B7" s="225"/>
      <c r="C7" s="219"/>
      <c r="D7" s="226">
        <v>43465</v>
      </c>
      <c r="E7" s="227">
        <v>43830</v>
      </c>
      <c r="F7" s="228">
        <v>44196</v>
      </c>
      <c r="G7" s="228">
        <v>44561</v>
      </c>
      <c r="H7" s="228">
        <v>44926</v>
      </c>
      <c r="I7" s="228">
        <v>45291</v>
      </c>
      <c r="J7" s="228" t="str">
        <f>EVO!J7</f>
        <v>30/11/20224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287340</v>
      </c>
      <c r="E9" s="300">
        <v>294246</v>
      </c>
      <c r="F9" s="300">
        <v>285089</v>
      </c>
      <c r="G9" s="254">
        <v>295552</v>
      </c>
      <c r="H9" s="254">
        <v>307238</v>
      </c>
      <c r="I9" s="254">
        <v>322158</v>
      </c>
      <c r="J9" s="301">
        <v>310615</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-4.2603032329851409E-2</v>
      </c>
      <c r="X9" s="279">
        <v>-13822</v>
      </c>
    </row>
    <row r="10" spans="1:26" x14ac:dyDescent="0.35">
      <c r="B10" s="303" t="s">
        <v>7</v>
      </c>
      <c r="C10" s="219"/>
      <c r="D10" s="253">
        <v>35146</v>
      </c>
      <c r="E10" s="254">
        <v>39188</v>
      </c>
      <c r="F10" s="254">
        <v>36344</v>
      </c>
      <c r="G10" s="254">
        <v>37924</v>
      </c>
      <c r="H10" s="254">
        <v>39112</v>
      </c>
      <c r="I10" s="254">
        <v>40520</v>
      </c>
      <c r="J10" s="257">
        <v>44939</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0.11331599157686112</v>
      </c>
      <c r="X10" s="257">
        <v>4574</v>
      </c>
    </row>
    <row r="11" spans="1:26" x14ac:dyDescent="0.35">
      <c r="B11" s="303" t="s">
        <v>37</v>
      </c>
      <c r="C11" s="219"/>
      <c r="D11" s="253">
        <v>25573</v>
      </c>
      <c r="E11" s="254">
        <v>26877</v>
      </c>
      <c r="F11" s="254">
        <v>27263</v>
      </c>
      <c r="G11" s="254">
        <v>29763</v>
      </c>
      <c r="H11" s="254">
        <v>31755</v>
      </c>
      <c r="I11" s="254">
        <v>32560</v>
      </c>
      <c r="J11" s="257">
        <v>33361</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2.9406319427301986E-2</v>
      </c>
      <c r="X11" s="257">
        <v>953</v>
      </c>
    </row>
    <row r="12" spans="1:26" x14ac:dyDescent="0.35">
      <c r="B12" s="303" t="s">
        <v>38</v>
      </c>
      <c r="C12" s="219"/>
      <c r="D12" s="253">
        <v>20139</v>
      </c>
      <c r="E12" s="254">
        <v>24991</v>
      </c>
      <c r="F12" s="254">
        <v>25528</v>
      </c>
      <c r="G12" s="254">
        <v>26990</v>
      </c>
      <c r="H12" s="254">
        <v>29491</v>
      </c>
      <c r="I12" s="254">
        <v>33350</v>
      </c>
      <c r="J12" s="257">
        <v>35553</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7.0938008313753853E-2</v>
      </c>
      <c r="X12" s="257">
        <v>2355</v>
      </c>
    </row>
    <row r="13" spans="1:26" x14ac:dyDescent="0.35">
      <c r="B13" s="303" t="s">
        <v>6</v>
      </c>
      <c r="C13" s="219"/>
      <c r="D13" s="253">
        <v>30594</v>
      </c>
      <c r="E13" s="254">
        <v>32430</v>
      </c>
      <c r="F13" s="254">
        <v>33152</v>
      </c>
      <c r="G13" s="254">
        <v>36737</v>
      </c>
      <c r="H13" s="254">
        <v>41768</v>
      </c>
      <c r="I13" s="254">
        <v>46523</v>
      </c>
      <c r="J13" s="257">
        <v>51827</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0.12447385550010859</v>
      </c>
      <c r="X13" s="257">
        <v>5737</v>
      </c>
      <c r="Z13" s="224"/>
    </row>
    <row r="14" spans="1:26" x14ac:dyDescent="0.35">
      <c r="B14" s="303" t="s">
        <v>5</v>
      </c>
      <c r="C14" s="219"/>
      <c r="D14" s="253">
        <v>20401</v>
      </c>
      <c r="E14" s="254">
        <v>21169</v>
      </c>
      <c r="F14" s="254">
        <v>21022</v>
      </c>
      <c r="G14" s="254">
        <v>18734</v>
      </c>
      <c r="H14" s="254">
        <v>18426</v>
      </c>
      <c r="I14" s="254">
        <v>18749</v>
      </c>
      <c r="J14" s="257">
        <v>18601</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-7.5761617670596637E-3</v>
      </c>
      <c r="X14" s="257">
        <v>-142</v>
      </c>
      <c r="Z14" s="224"/>
    </row>
    <row r="15" spans="1:26" x14ac:dyDescent="0.35">
      <c r="B15" s="303" t="s">
        <v>4</v>
      </c>
      <c r="C15" s="219"/>
      <c r="D15" s="253">
        <v>94845</v>
      </c>
      <c r="E15" s="254">
        <v>106369</v>
      </c>
      <c r="F15" s="254">
        <v>105708</v>
      </c>
      <c r="G15" s="254">
        <v>108898</v>
      </c>
      <c r="H15" s="254">
        <v>114380</v>
      </c>
      <c r="I15" s="254">
        <v>122746</v>
      </c>
      <c r="J15" s="257">
        <v>125918</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3.2758111610511564E-2</v>
      </c>
      <c r="X15" s="257">
        <v>3994</v>
      </c>
      <c r="Z15" s="224"/>
    </row>
    <row r="16" spans="1:26" x14ac:dyDescent="0.35">
      <c r="B16" s="303" t="s">
        <v>40</v>
      </c>
      <c r="C16" s="219"/>
      <c r="D16" s="253">
        <v>64964</v>
      </c>
      <c r="E16" s="254">
        <v>68077</v>
      </c>
      <c r="F16" s="254">
        <v>64772</v>
      </c>
      <c r="G16" s="254">
        <v>66829</v>
      </c>
      <c r="H16" s="254">
        <v>69929</v>
      </c>
      <c r="I16" s="254">
        <v>74835</v>
      </c>
      <c r="J16" s="257">
        <v>79674</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5.7539919563572628E-2</v>
      </c>
      <c r="X16" s="257">
        <v>4335</v>
      </c>
      <c r="Z16" s="224"/>
    </row>
    <row r="17" spans="2:28" x14ac:dyDescent="0.35">
      <c r="B17" s="303" t="s">
        <v>41</v>
      </c>
      <c r="C17" s="219"/>
      <c r="D17" s="253">
        <v>230178</v>
      </c>
      <c r="E17" s="254">
        <v>239983</v>
      </c>
      <c r="F17" s="254">
        <v>230320</v>
      </c>
      <c r="G17" s="254">
        <v>245417</v>
      </c>
      <c r="H17" s="254">
        <v>257644</v>
      </c>
      <c r="I17" s="254">
        <v>250190</v>
      </c>
      <c r="J17" s="257">
        <v>266813</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7.5628998641419365E-2</v>
      </c>
      <c r="X17" s="257">
        <v>18760</v>
      </c>
      <c r="Z17" s="224"/>
    </row>
    <row r="18" spans="2:28" x14ac:dyDescent="0.35">
      <c r="B18" s="303" t="s">
        <v>3</v>
      </c>
      <c r="C18" s="219"/>
      <c r="D18" s="253">
        <v>85031</v>
      </c>
      <c r="E18" s="254">
        <v>103107</v>
      </c>
      <c r="F18" s="254">
        <v>115485</v>
      </c>
      <c r="G18" s="254">
        <v>129091</v>
      </c>
      <c r="H18" s="254">
        <v>144410</v>
      </c>
      <c r="I18" s="254">
        <v>161791</v>
      </c>
      <c r="J18" s="257">
        <v>171549</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6.9567494435473387E-2</v>
      </c>
      <c r="X18" s="257">
        <v>11158</v>
      </c>
      <c r="Z18" s="224"/>
    </row>
    <row r="19" spans="2:28" x14ac:dyDescent="0.35">
      <c r="B19" s="303" t="s">
        <v>2</v>
      </c>
      <c r="C19" s="219"/>
      <c r="D19" s="253">
        <v>33341</v>
      </c>
      <c r="E19" s="254">
        <v>35443</v>
      </c>
      <c r="F19" s="254">
        <v>34750</v>
      </c>
      <c r="G19" s="254">
        <v>36342</v>
      </c>
      <c r="H19" s="254">
        <v>38917</v>
      </c>
      <c r="I19" s="254">
        <v>41046</v>
      </c>
      <c r="J19" s="257">
        <v>41208</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1.1189634864546605E-2</v>
      </c>
      <c r="X19" s="257">
        <v>456</v>
      </c>
      <c r="Z19" s="224"/>
    </row>
    <row r="20" spans="2:28" x14ac:dyDescent="0.35">
      <c r="B20" s="303" t="s">
        <v>35</v>
      </c>
      <c r="C20" s="219"/>
      <c r="D20" s="253">
        <v>67903</v>
      </c>
      <c r="E20" s="254">
        <v>70092</v>
      </c>
      <c r="F20" s="254">
        <v>67467</v>
      </c>
      <c r="G20" s="254">
        <v>69079</v>
      </c>
      <c r="H20" s="254">
        <v>71374</v>
      </c>
      <c r="I20" s="254">
        <v>75584</v>
      </c>
      <c r="J20" s="257">
        <v>78340</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4.0081783300805807E-2</v>
      </c>
      <c r="X20" s="257">
        <v>3019</v>
      </c>
      <c r="Z20" s="224"/>
    </row>
    <row r="21" spans="2:28" x14ac:dyDescent="0.35">
      <c r="B21" s="303" t="s">
        <v>42</v>
      </c>
      <c r="C21" s="219"/>
      <c r="D21" s="253">
        <v>161368</v>
      </c>
      <c r="E21" s="254">
        <v>171922</v>
      </c>
      <c r="F21" s="254">
        <v>161936</v>
      </c>
      <c r="G21" s="254">
        <v>163249</v>
      </c>
      <c r="H21" s="254">
        <v>173065</v>
      </c>
      <c r="I21" s="254">
        <v>185857</v>
      </c>
      <c r="J21" s="257">
        <v>202694</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9.0884627597453305E-2</v>
      </c>
      <c r="X21" s="257">
        <v>16887</v>
      </c>
      <c r="Z21" s="224"/>
    </row>
    <row r="22" spans="2:28" x14ac:dyDescent="0.35">
      <c r="B22" s="303" t="s">
        <v>43</v>
      </c>
      <c r="C22" s="219"/>
      <c r="D22" s="253">
        <v>39429</v>
      </c>
      <c r="E22" s="254">
        <v>41312</v>
      </c>
      <c r="F22" s="254">
        <v>40012</v>
      </c>
      <c r="G22" s="254">
        <v>42082</v>
      </c>
      <c r="H22" s="254">
        <v>44287</v>
      </c>
      <c r="I22" s="254">
        <v>47580</v>
      </c>
      <c r="J22" s="257">
        <v>51411</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8.6936298864669359E-2</v>
      </c>
      <c r="X22" s="257">
        <v>4112</v>
      </c>
      <c r="Z22" s="224"/>
    </row>
    <row r="23" spans="2:28" x14ac:dyDescent="0.35">
      <c r="B23" s="303" t="s">
        <v>44</v>
      </c>
      <c r="C23" s="219"/>
      <c r="D23" s="253">
        <v>15133</v>
      </c>
      <c r="E23" s="254">
        <v>14637</v>
      </c>
      <c r="F23" s="254">
        <v>14462</v>
      </c>
      <c r="G23" s="254">
        <v>15183</v>
      </c>
      <c r="H23" s="254">
        <v>16013</v>
      </c>
      <c r="I23" s="254">
        <v>16801</v>
      </c>
      <c r="J23" s="257">
        <v>16518</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-1.2789863734162132E-2</v>
      </c>
      <c r="X23" s="257">
        <v>-214</v>
      </c>
      <c r="Z23" s="224"/>
    </row>
    <row r="24" spans="2:28" x14ac:dyDescent="0.35">
      <c r="B24" s="303" t="s">
        <v>45</v>
      </c>
      <c r="C24" s="219"/>
      <c r="D24" s="253">
        <v>78811</v>
      </c>
      <c r="E24" s="254">
        <v>80742</v>
      </c>
      <c r="F24" s="254">
        <v>79315</v>
      </c>
      <c r="G24" s="254">
        <v>78831</v>
      </c>
      <c r="H24" s="254">
        <v>79067</v>
      </c>
      <c r="I24" s="254">
        <v>82443</v>
      </c>
      <c r="J24" s="257">
        <v>85127</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3.8678819380894902E-2</v>
      </c>
      <c r="X24" s="257">
        <v>3170</v>
      </c>
      <c r="Z24" s="224"/>
    </row>
    <row r="25" spans="2:28" x14ac:dyDescent="0.35">
      <c r="B25" s="303" t="s">
        <v>46</v>
      </c>
      <c r="C25" s="219"/>
      <c r="D25" s="253">
        <v>11167</v>
      </c>
      <c r="E25" s="254">
        <v>11398</v>
      </c>
      <c r="F25" s="254">
        <v>10806</v>
      </c>
      <c r="G25" s="254">
        <v>11690</v>
      </c>
      <c r="H25" s="254">
        <v>10545</v>
      </c>
      <c r="I25" s="254">
        <v>10646</v>
      </c>
      <c r="J25" s="257">
        <v>10539</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-5.1916178969227955E-3</v>
      </c>
      <c r="X25" s="257">
        <v>-55</v>
      </c>
      <c r="Z25" s="224"/>
    </row>
    <row r="26" spans="2:28" x14ac:dyDescent="0.35">
      <c r="B26" s="305" t="s">
        <v>1</v>
      </c>
      <c r="C26" s="219"/>
      <c r="D26" s="260">
        <v>2949</v>
      </c>
      <c r="E26" s="261">
        <v>3054</v>
      </c>
      <c r="F26" s="261">
        <v>3042</v>
      </c>
      <c r="G26" s="261">
        <v>3187</v>
      </c>
      <c r="H26" s="261">
        <v>3439</v>
      </c>
      <c r="I26" s="261">
        <v>3728</v>
      </c>
      <c r="J26" s="265">
        <v>3984</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7.7339102217414801E-2</v>
      </c>
      <c r="X26" s="265">
        <v>286</v>
      </c>
      <c r="Z26" s="224"/>
      <c r="AA26" s="224"/>
      <c r="AB26" s="286"/>
    </row>
    <row r="27" spans="2:28" x14ac:dyDescent="0.35">
      <c r="B27" s="235" t="s">
        <v>0</v>
      </c>
      <c r="C27" s="219"/>
      <c r="D27" s="1226">
        <f>SUM(D9:D26)</f>
        <v>1304312</v>
      </c>
      <c r="E27" s="306">
        <f>SUM(E9:E26)</f>
        <v>1385037</v>
      </c>
      <c r="F27" s="307">
        <f>SUM(F9:F26)</f>
        <v>1356473</v>
      </c>
      <c r="G27" s="306">
        <f>SUM(G9:G26)</f>
        <v>1415578</v>
      </c>
      <c r="H27" s="307">
        <v>1490860</v>
      </c>
      <c r="I27" s="306">
        <v>1567107</v>
      </c>
      <c r="J27" s="306">
        <f>SUM(J9:J26)</f>
        <v>1628671</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4.1943998751206024E-2</v>
      </c>
      <c r="X27" s="243">
        <f>SUM(X9:X26)</f>
        <v>65563</v>
      </c>
    </row>
    <row r="28" spans="2:28" x14ac:dyDescent="0.3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64"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641"/>
      <c r="C2" s="1641"/>
      <c r="D2" s="1024"/>
      <c r="E2" s="1642"/>
      <c r="F2" s="1642"/>
      <c r="G2" s="1642"/>
      <c r="H2" s="1642"/>
      <c r="I2" s="1642"/>
    </row>
    <row r="3" spans="1:13" s="314" customFormat="1" ht="14.25" customHeight="1" x14ac:dyDescent="0.35">
      <c r="B3" s="1024"/>
      <c r="C3" s="1024"/>
      <c r="D3" s="1024"/>
      <c r="G3" s="1024"/>
      <c r="I3" s="1024"/>
      <c r="K3" s="1024"/>
      <c r="M3" s="1024"/>
    </row>
    <row r="4" spans="1:13" s="315" customFormat="1" ht="21.75" customHeight="1" x14ac:dyDescent="0.25">
      <c r="B4" s="1419" t="s">
        <v>446</v>
      </c>
      <c r="C4" s="1419"/>
      <c r="D4" s="1419"/>
      <c r="E4" s="1419"/>
      <c r="F4" s="1419"/>
      <c r="G4" s="1419"/>
      <c r="H4" s="1419"/>
      <c r="I4" s="1419"/>
      <c r="J4" s="1419"/>
      <c r="K4" s="1419"/>
      <c r="L4" s="1419"/>
      <c r="M4" s="1419"/>
    </row>
    <row r="5" spans="1:13" s="315" customFormat="1" ht="18.75" customHeight="1" x14ac:dyDescent="0.25">
      <c r="B5" s="1420" t="str">
        <f>porsaad!$B$6</f>
        <v>Situación a 30 de noviembre de 2024</v>
      </c>
      <c r="C5" s="1420"/>
      <c r="D5" s="1420"/>
      <c r="E5" s="1420"/>
      <c r="F5" s="1420"/>
      <c r="G5" s="1420"/>
      <c r="H5" s="1420"/>
      <c r="I5" s="1420"/>
      <c r="J5" s="1420"/>
      <c r="K5" s="1420"/>
      <c r="L5" s="1420"/>
      <c r="M5" s="1420"/>
    </row>
    <row r="6" spans="1:13" s="315" customFormat="1" ht="4.5" customHeight="1" x14ac:dyDescent="0.25"/>
    <row r="7" spans="1:13" s="1028" customFormat="1" ht="15" customHeight="1" x14ac:dyDescent="0.25">
      <c r="A7" s="1025"/>
      <c r="B7" s="1643" t="s">
        <v>12</v>
      </c>
      <c r="C7" s="1325" t="s">
        <v>68</v>
      </c>
      <c r="D7" s="1026"/>
      <c r="E7" s="1327" t="s">
        <v>140</v>
      </c>
      <c r="F7" s="1027"/>
      <c r="G7" s="1327" t="s">
        <v>142</v>
      </c>
      <c r="H7" s="1027"/>
      <c r="I7" s="1327" t="s">
        <v>144</v>
      </c>
      <c r="J7" s="1027"/>
      <c r="K7" s="1327" t="s">
        <v>146</v>
      </c>
      <c r="L7" s="1027"/>
      <c r="M7" s="1327" t="s">
        <v>148</v>
      </c>
    </row>
    <row r="8" spans="1:13" s="1028" customFormat="1" ht="19.5" customHeight="1" x14ac:dyDescent="0.25">
      <c r="A8" s="1025"/>
      <c r="B8" s="1644"/>
      <c r="C8" s="1326" t="s">
        <v>28</v>
      </c>
      <c r="D8" s="1026"/>
      <c r="E8" s="1326" t="s">
        <v>28</v>
      </c>
      <c r="F8" s="1026"/>
      <c r="G8" s="1326" t="s">
        <v>28</v>
      </c>
      <c r="H8" s="1026"/>
      <c r="I8" s="1326" t="s">
        <v>28</v>
      </c>
      <c r="J8" s="1026"/>
      <c r="K8" s="1326" t="s">
        <v>28</v>
      </c>
      <c r="L8" s="1026"/>
      <c r="M8" s="1326"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37.631306746350994</v>
      </c>
      <c r="F10" s="1033"/>
      <c r="G10" s="1034">
        <v>45.614297207217561</v>
      </c>
      <c r="H10" s="1033"/>
      <c r="I10" s="1034">
        <v>13.951269968969084</v>
      </c>
      <c r="J10" s="1033"/>
      <c r="K10" s="1034">
        <v>2.5755660268934606</v>
      </c>
      <c r="L10" s="1033"/>
      <c r="M10" s="1034">
        <v>0.22756005056890011</v>
      </c>
    </row>
    <row r="11" spans="1:13" s="1035" customFormat="1" ht="18" customHeight="1" x14ac:dyDescent="0.25">
      <c r="A11" s="1030"/>
      <c r="B11" s="1036" t="s">
        <v>7</v>
      </c>
      <c r="C11" s="1037">
        <f t="shared" ref="C11:C28" si="0">M11+K11+I11+G11+E11</f>
        <v>100.00000000000001</v>
      </c>
      <c r="D11" s="1033"/>
      <c r="E11" s="1038">
        <v>21.227544910179642</v>
      </c>
      <c r="F11" s="1033"/>
      <c r="G11" s="1038">
        <v>55.92386655260907</v>
      </c>
      <c r="H11" s="1033"/>
      <c r="I11" s="1038">
        <v>16.548331907613345</v>
      </c>
      <c r="J11" s="1033"/>
      <c r="K11" s="1038">
        <v>5.5816937553464498</v>
      </c>
      <c r="L11" s="1033"/>
      <c r="M11" s="1038">
        <v>0.71856287425149701</v>
      </c>
    </row>
    <row r="12" spans="1:13" s="1035" customFormat="1" ht="18" customHeight="1" x14ac:dyDescent="0.25">
      <c r="A12" s="1030"/>
      <c r="B12" s="1036" t="s">
        <v>37</v>
      </c>
      <c r="C12" s="1037">
        <f t="shared" si="0"/>
        <v>100</v>
      </c>
      <c r="D12" s="1033"/>
      <c r="E12" s="1038">
        <v>24.181788723266365</v>
      </c>
      <c r="F12" s="1033"/>
      <c r="G12" s="1038">
        <v>45.852235904082953</v>
      </c>
      <c r="H12" s="1033"/>
      <c r="I12" s="1038">
        <v>22.245625405055087</v>
      </c>
      <c r="J12" s="1033"/>
      <c r="K12" s="1038">
        <v>6.6834089436163318</v>
      </c>
      <c r="L12" s="1033"/>
      <c r="M12" s="1038">
        <v>1.0369410239792611</v>
      </c>
    </row>
    <row r="13" spans="1:13" s="1035" customFormat="1" ht="18" customHeight="1" x14ac:dyDescent="0.25">
      <c r="A13" s="1030"/>
      <c r="B13" s="1036" t="s">
        <v>38</v>
      </c>
      <c r="C13" s="1037">
        <f t="shared" si="0"/>
        <v>100</v>
      </c>
      <c r="D13" s="1033"/>
      <c r="E13" s="1038">
        <v>25.016488845780792</v>
      </c>
      <c r="F13" s="1033"/>
      <c r="G13" s="1038">
        <v>51.988360814742975</v>
      </c>
      <c r="H13" s="1033"/>
      <c r="I13" s="1038">
        <v>17.478176527643065</v>
      </c>
      <c r="J13" s="1033"/>
      <c r="K13" s="1038">
        <v>5.0475266731328805</v>
      </c>
      <c r="L13" s="1033"/>
      <c r="M13" s="1038">
        <v>0.46944713870029103</v>
      </c>
    </row>
    <row r="14" spans="1:13" s="1035" customFormat="1" ht="18" customHeight="1" x14ac:dyDescent="0.25">
      <c r="A14" s="1030"/>
      <c r="B14" s="1036" t="s">
        <v>6</v>
      </c>
      <c r="C14" s="1037">
        <f t="shared" si="0"/>
        <v>100</v>
      </c>
      <c r="D14" s="1033"/>
      <c r="E14" s="1038">
        <v>35.125165986327644</v>
      </c>
      <c r="F14" s="1033"/>
      <c r="G14" s="1038">
        <v>46.402400039344911</v>
      </c>
      <c r="H14" s="1033"/>
      <c r="I14" s="1038">
        <v>14.001868883096444</v>
      </c>
      <c r="J14" s="1033"/>
      <c r="K14" s="1038">
        <v>3.8803914818275707</v>
      </c>
      <c r="L14" s="1033"/>
      <c r="M14" s="1038">
        <v>0.59017360940343289</v>
      </c>
    </row>
    <row r="15" spans="1:13" s="1035" customFormat="1" ht="18" customHeight="1" x14ac:dyDescent="0.25">
      <c r="A15" s="1030"/>
      <c r="B15" s="1036" t="s">
        <v>5</v>
      </c>
      <c r="C15" s="1037">
        <f t="shared" si="0"/>
        <v>100</v>
      </c>
      <c r="D15" s="1033"/>
      <c r="E15" s="1038">
        <v>22.139148494288683</v>
      </c>
      <c r="F15" s="1033"/>
      <c r="G15" s="1038">
        <v>47.403946002076843</v>
      </c>
      <c r="H15" s="1033"/>
      <c r="I15" s="1038">
        <v>21.339563862928348</v>
      </c>
      <c r="J15" s="1033"/>
      <c r="K15" s="1038">
        <v>7.8089304257528553</v>
      </c>
      <c r="L15" s="1033"/>
      <c r="M15" s="1038">
        <v>1.3084112149532712</v>
      </c>
    </row>
    <row r="16" spans="1:13" s="1035" customFormat="1" ht="18" customHeight="1" x14ac:dyDescent="0.25">
      <c r="A16" s="1030"/>
      <c r="B16" s="1036" t="s">
        <v>4</v>
      </c>
      <c r="C16" s="1037">
        <f t="shared" si="0"/>
        <v>100</v>
      </c>
      <c r="D16" s="1033"/>
      <c r="E16" s="1038">
        <v>23.932442789882842</v>
      </c>
      <c r="F16" s="1033"/>
      <c r="G16" s="1038">
        <v>52.466330887988612</v>
      </c>
      <c r="H16" s="1033"/>
      <c r="I16" s="1038">
        <v>18.750684331544949</v>
      </c>
      <c r="J16" s="1033"/>
      <c r="K16" s="1038">
        <v>4.500164239570787</v>
      </c>
      <c r="L16" s="1033"/>
      <c r="M16" s="1038">
        <v>0.35037775101281071</v>
      </c>
    </row>
    <row r="17" spans="1:13" s="1035" customFormat="1" ht="18" customHeight="1" x14ac:dyDescent="0.25">
      <c r="A17" s="1030"/>
      <c r="B17" s="1036" t="s">
        <v>40</v>
      </c>
      <c r="C17" s="1037">
        <f t="shared" si="0"/>
        <v>100</v>
      </c>
      <c r="D17" s="1033"/>
      <c r="E17" s="1038">
        <v>32.036459582633725</v>
      </c>
      <c r="F17" s="1033"/>
      <c r="G17" s="1038">
        <v>47.622931158551211</v>
      </c>
      <c r="H17" s="1033"/>
      <c r="I17" s="1038">
        <v>14.962820820340609</v>
      </c>
      <c r="J17" s="1033"/>
      <c r="K17" s="1038">
        <v>4.4423123051091391</v>
      </c>
      <c r="L17" s="1033"/>
      <c r="M17" s="1038">
        <v>0.93547613336531554</v>
      </c>
    </row>
    <row r="18" spans="1:13" s="1035" customFormat="1" ht="18" customHeight="1" x14ac:dyDescent="0.25">
      <c r="A18" s="1030"/>
      <c r="B18" s="1036" t="s">
        <v>41</v>
      </c>
      <c r="C18" s="1037">
        <f t="shared" si="0"/>
        <v>100</v>
      </c>
      <c r="D18" s="1033"/>
      <c r="E18" s="1038">
        <v>22.211061585786929</v>
      </c>
      <c r="F18" s="1033"/>
      <c r="G18" s="1038">
        <v>43.350004534008555</v>
      </c>
      <c r="H18" s="1033"/>
      <c r="I18" s="1038">
        <v>21.725573900851696</v>
      </c>
      <c r="J18" s="1033"/>
      <c r="K18" s="1038">
        <v>11.012060462747888</v>
      </c>
      <c r="L18" s="1033"/>
      <c r="M18" s="1038">
        <v>1.7012995166049345</v>
      </c>
    </row>
    <row r="19" spans="1:13" s="1035" customFormat="1" ht="18" customHeight="1" x14ac:dyDescent="0.25">
      <c r="A19" s="1030"/>
      <c r="B19" s="1036" t="s">
        <v>3</v>
      </c>
      <c r="C19" s="1037">
        <f t="shared" si="0"/>
        <v>99.999999999999986</v>
      </c>
      <c r="D19" s="1033"/>
      <c r="E19" s="1038">
        <v>23.861902780667084</v>
      </c>
      <c r="F19" s="1033"/>
      <c r="G19" s="1038">
        <v>55.011788364191105</v>
      </c>
      <c r="H19" s="1033"/>
      <c r="I19" s="1038">
        <v>16.261875043339575</v>
      </c>
      <c r="J19" s="1033"/>
      <c r="K19" s="1038">
        <v>4.3772969974342972</v>
      </c>
      <c r="L19" s="1033"/>
      <c r="M19" s="1038">
        <v>0.48713681436793566</v>
      </c>
    </row>
    <row r="20" spans="1:13" s="1035" customFormat="1" ht="18" customHeight="1" x14ac:dyDescent="0.25">
      <c r="A20" s="1030"/>
      <c r="B20" s="1036" t="s">
        <v>2</v>
      </c>
      <c r="C20" s="1037">
        <f t="shared" si="0"/>
        <v>100</v>
      </c>
      <c r="D20" s="1033"/>
      <c r="E20" s="1038">
        <v>37.107006908219368</v>
      </c>
      <c r="F20" s="1033"/>
      <c r="G20" s="1038">
        <v>45.185394050472297</v>
      </c>
      <c r="H20" s="1033"/>
      <c r="I20" s="1038">
        <v>15.15578739602425</v>
      </c>
      <c r="J20" s="1033"/>
      <c r="K20" s="1038">
        <v>2.3967291696038346</v>
      </c>
      <c r="L20" s="1033"/>
      <c r="M20" s="1038">
        <v>0.15508247568024813</v>
      </c>
    </row>
    <row r="21" spans="1:13" s="1035" customFormat="1" ht="18" customHeight="1" x14ac:dyDescent="0.25">
      <c r="A21" s="1030"/>
      <c r="B21" s="1036" t="s">
        <v>35</v>
      </c>
      <c r="C21" s="1037">
        <f t="shared" si="0"/>
        <v>100</v>
      </c>
      <c r="D21" s="1033"/>
      <c r="E21" s="1038">
        <v>38.898155649811748</v>
      </c>
      <c r="F21" s="1033"/>
      <c r="G21" s="1038">
        <v>45.856169279893251</v>
      </c>
      <c r="H21" s="1033"/>
      <c r="I21" s="1038">
        <v>12.738883858361531</v>
      </c>
      <c r="J21" s="1033"/>
      <c r="K21" s="1038">
        <v>2.2208454463136826</v>
      </c>
      <c r="L21" s="1033"/>
      <c r="M21" s="1038">
        <v>0.28594576561978746</v>
      </c>
    </row>
    <row r="22" spans="1:13" s="1035" customFormat="1" ht="18" customHeight="1" x14ac:dyDescent="0.25">
      <c r="A22" s="1030"/>
      <c r="B22" s="1036" t="s">
        <v>42</v>
      </c>
      <c r="C22" s="1037">
        <f t="shared" si="0"/>
        <v>100</v>
      </c>
      <c r="D22" s="1033"/>
      <c r="E22" s="1038">
        <v>36.437461048894257</v>
      </c>
      <c r="F22" s="1033"/>
      <c r="G22" s="1038">
        <v>41.508186814224473</v>
      </c>
      <c r="H22" s="1033"/>
      <c r="I22" s="1038">
        <v>16.73433929481974</v>
      </c>
      <c r="J22" s="1033"/>
      <c r="K22" s="1038">
        <v>4.8044418424581217</v>
      </c>
      <c r="L22" s="1033"/>
      <c r="M22" s="1038">
        <v>0.51557099960340691</v>
      </c>
    </row>
    <row r="23" spans="1:13" s="1035" customFormat="1" ht="18" customHeight="1" x14ac:dyDescent="0.25">
      <c r="A23" s="1030">
        <v>47094</v>
      </c>
      <c r="B23" s="1036" t="s">
        <v>43</v>
      </c>
      <c r="C23" s="1037">
        <f t="shared" si="0"/>
        <v>100</v>
      </c>
      <c r="D23" s="1033"/>
      <c r="E23" s="1038">
        <v>34.803281068524974</v>
      </c>
      <c r="F23" s="1033"/>
      <c r="G23" s="1038">
        <v>44.116579558652731</v>
      </c>
      <c r="H23" s="1033"/>
      <c r="I23" s="1038">
        <v>14.626887340301975</v>
      </c>
      <c r="J23" s="1033"/>
      <c r="K23" s="1038">
        <v>5.687427409988385</v>
      </c>
      <c r="L23" s="1033"/>
      <c r="M23" s="1038">
        <v>0.76582462253193961</v>
      </c>
    </row>
    <row r="24" spans="1:13" s="1035" customFormat="1" ht="18" customHeight="1" x14ac:dyDescent="0.25">
      <c r="B24" s="1036" t="s">
        <v>44</v>
      </c>
      <c r="C24" s="1037">
        <f t="shared" si="0"/>
        <v>100</v>
      </c>
      <c r="D24" s="1033"/>
      <c r="E24" s="1038">
        <v>19.538046195380463</v>
      </c>
      <c r="F24" s="1033"/>
      <c r="G24" s="1038">
        <v>54.894510548945107</v>
      </c>
      <c r="H24" s="1033"/>
      <c r="I24" s="1038">
        <v>17.138286171382859</v>
      </c>
      <c r="J24" s="1033"/>
      <c r="K24" s="1038">
        <v>7.4992500749925002</v>
      </c>
      <c r="L24" s="1033"/>
      <c r="M24" s="1038">
        <v>0.92990700929907011</v>
      </c>
    </row>
    <row r="25" spans="1:13" s="1035" customFormat="1" ht="18" customHeight="1" x14ac:dyDescent="0.25">
      <c r="B25" s="1036" t="s">
        <v>45</v>
      </c>
      <c r="C25" s="1037">
        <f t="shared" si="0"/>
        <v>100</v>
      </c>
      <c r="D25" s="1033"/>
      <c r="E25" s="1038">
        <v>19.937798797100704</v>
      </c>
      <c r="F25" s="1033"/>
      <c r="G25" s="1038">
        <v>43.193851848043998</v>
      </c>
      <c r="H25" s="1033"/>
      <c r="I25" s="1038">
        <v>21.909217087338714</v>
      </c>
      <c r="J25" s="1033"/>
      <c r="K25" s="1038">
        <v>12.651004986377423</v>
      </c>
      <c r="L25" s="1033"/>
      <c r="M25" s="1038">
        <v>2.3081272811391558</v>
      </c>
    </row>
    <row r="26" spans="1:13" s="1035" customFormat="1" ht="18" customHeight="1" x14ac:dyDescent="0.25">
      <c r="B26" s="1036" t="s">
        <v>46</v>
      </c>
      <c r="C26" s="1037">
        <f t="shared" si="0"/>
        <v>100</v>
      </c>
      <c r="D26" s="1033"/>
      <c r="E26" s="1038">
        <v>22.128378378378379</v>
      </c>
      <c r="F26" s="1033"/>
      <c r="G26" s="1038">
        <v>34.797297297297298</v>
      </c>
      <c r="H26" s="1033"/>
      <c r="I26" s="1038">
        <v>24.155405405405407</v>
      </c>
      <c r="J26" s="1033"/>
      <c r="K26" s="1038">
        <v>16.300675675675674</v>
      </c>
      <c r="L26" s="1033"/>
      <c r="M26" s="1038">
        <v>2.6182432432432434</v>
      </c>
    </row>
    <row r="27" spans="1:13" s="1035" customFormat="1" ht="18" customHeight="1" x14ac:dyDescent="0.25">
      <c r="B27" s="1039" t="s">
        <v>1</v>
      </c>
      <c r="C27" s="1040">
        <f t="shared" si="0"/>
        <v>100</v>
      </c>
      <c r="D27" s="1033"/>
      <c r="E27" s="1041">
        <v>64.560294892048447</v>
      </c>
      <c r="F27" s="1033"/>
      <c r="G27" s="1041">
        <v>28.751974723538705</v>
      </c>
      <c r="H27" s="1033"/>
      <c r="I27" s="1041">
        <v>5.6872037914691944</v>
      </c>
      <c r="J27" s="1033"/>
      <c r="K27" s="1041">
        <v>0.78988941548183245</v>
      </c>
      <c r="L27" s="1033"/>
      <c r="M27" s="1041">
        <v>0.21063717746182201</v>
      </c>
    </row>
    <row r="28" spans="1:13" s="1297" customFormat="1" ht="18" customHeight="1" x14ac:dyDescent="0.25">
      <c r="B28" s="1298" t="s">
        <v>0</v>
      </c>
      <c r="C28" s="1299">
        <f t="shared" si="0"/>
        <v>100</v>
      </c>
      <c r="D28" s="1300"/>
      <c r="E28" s="1299">
        <v>27.792388578441173</v>
      </c>
      <c r="F28" s="1300"/>
      <c r="G28" s="1301">
        <v>47.431339836708403</v>
      </c>
      <c r="H28" s="1302"/>
      <c r="I28" s="1299">
        <v>17.600324812599311</v>
      </c>
      <c r="J28" s="1300"/>
      <c r="K28" s="1299">
        <v>6.2958389491213422</v>
      </c>
      <c r="L28" s="1300"/>
      <c r="M28" s="1299">
        <v>0.88010782312977087</v>
      </c>
    </row>
    <row r="29" spans="1:13" s="1022" customFormat="1" ht="6.75" customHeight="1" x14ac:dyDescent="0.25">
      <c r="B29" s="1640"/>
      <c r="C29" s="1640"/>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horizontalDpi="300" verticalDpi="3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392"/>
      <c r="C2" s="1392"/>
      <c r="D2" s="344"/>
      <c r="E2" s="1590"/>
      <c r="F2" s="1590"/>
      <c r="G2" s="1590"/>
      <c r="H2" s="1590"/>
      <c r="I2" s="1590"/>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19" t="s">
        <v>445</v>
      </c>
      <c r="C4" s="1419"/>
      <c r="D4" s="1419"/>
      <c r="E4" s="1419"/>
      <c r="F4" s="1419"/>
      <c r="G4" s="1419"/>
      <c r="H4" s="1419"/>
      <c r="I4" s="1419"/>
      <c r="J4" s="1419"/>
      <c r="K4" s="1419"/>
      <c r="L4" s="1419"/>
      <c r="M4" s="1419"/>
      <c r="N4" s="1419"/>
      <c r="O4" s="1419"/>
      <c r="P4" s="1419"/>
      <c r="Q4" s="1419"/>
      <c r="R4" s="1419"/>
      <c r="S4" s="1419"/>
      <c r="T4" s="1419"/>
      <c r="U4" s="1419"/>
    </row>
    <row r="5" spans="1:21" s="345" customFormat="1" ht="18.75" customHeight="1" x14ac:dyDescent="0.25">
      <c r="B5" s="1420" t="str">
        <f>porsaad!$B$6</f>
        <v>Situación a 30 de noviembre de 2024</v>
      </c>
      <c r="C5" s="1420"/>
      <c r="D5" s="1420"/>
      <c r="E5" s="1420"/>
      <c r="F5" s="1420"/>
      <c r="G5" s="1420"/>
      <c r="H5" s="1420"/>
      <c r="I5" s="1420"/>
      <c r="J5" s="1420"/>
      <c r="K5" s="1420"/>
      <c r="L5" s="1420"/>
      <c r="M5" s="1420"/>
      <c r="N5" s="1420"/>
      <c r="O5" s="1420"/>
      <c r="P5" s="1420"/>
      <c r="Q5" s="1420"/>
      <c r="R5" s="1420"/>
      <c r="S5" s="1420"/>
      <c r="T5" s="1420"/>
      <c r="U5" s="1420"/>
    </row>
    <row r="6" spans="1:21" s="345" customFormat="1" ht="4.5" customHeight="1" x14ac:dyDescent="0.25"/>
    <row r="7" spans="1:21" s="322" customFormat="1" ht="15" customHeight="1" x14ac:dyDescent="0.25">
      <c r="A7" s="316"/>
      <c r="B7" s="1645" t="s">
        <v>12</v>
      </c>
      <c r="C7" s="1328" t="s">
        <v>68</v>
      </c>
      <c r="D7" s="920"/>
      <c r="E7" s="1323" t="s">
        <v>139</v>
      </c>
      <c r="F7" s="921"/>
      <c r="G7" s="1323" t="s">
        <v>143</v>
      </c>
      <c r="H7" s="921"/>
      <c r="I7" s="1323" t="s">
        <v>141</v>
      </c>
      <c r="J7" s="921"/>
      <c r="K7" s="1323" t="s">
        <v>147</v>
      </c>
      <c r="L7" s="921"/>
      <c r="M7" s="1323" t="s">
        <v>145</v>
      </c>
      <c r="N7" s="921"/>
      <c r="O7" s="1323" t="s">
        <v>151</v>
      </c>
      <c r="P7" s="921"/>
      <c r="Q7" s="1323" t="s">
        <v>149</v>
      </c>
      <c r="R7" s="921"/>
      <c r="S7" s="1323" t="s">
        <v>191</v>
      </c>
      <c r="T7" s="921"/>
      <c r="U7" s="1323" t="s">
        <v>150</v>
      </c>
    </row>
    <row r="8" spans="1:21" s="322" customFormat="1" ht="19.5" customHeight="1" x14ac:dyDescent="0.25">
      <c r="A8" s="316"/>
      <c r="B8" s="1646"/>
      <c r="C8" s="1329" t="s">
        <v>28</v>
      </c>
      <c r="D8" s="920"/>
      <c r="E8" s="1329" t="s">
        <v>28</v>
      </c>
      <c r="F8" s="920"/>
      <c r="G8" s="1329" t="s">
        <v>28</v>
      </c>
      <c r="H8" s="920"/>
      <c r="I8" s="1329" t="s">
        <v>28</v>
      </c>
      <c r="J8" s="920"/>
      <c r="K8" s="1329" t="s">
        <v>28</v>
      </c>
      <c r="L8" s="920"/>
      <c r="M8" s="1329" t="s">
        <v>28</v>
      </c>
      <c r="N8" s="920"/>
      <c r="O8" s="1329" t="s">
        <v>28</v>
      </c>
      <c r="P8" s="920"/>
      <c r="Q8" s="1329" t="s">
        <v>28</v>
      </c>
      <c r="R8" s="920"/>
      <c r="S8" s="1329" t="s">
        <v>28</v>
      </c>
      <c r="T8" s="920"/>
      <c r="U8" s="1329"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100</v>
      </c>
      <c r="D10" s="930"/>
      <c r="E10" s="1044">
        <v>23.05153126719237</v>
      </c>
      <c r="F10" s="930"/>
      <c r="G10" s="1044">
        <v>42.429625894003301</v>
      </c>
      <c r="H10" s="930"/>
      <c r="I10" s="1044">
        <v>18.385521731157162</v>
      </c>
      <c r="J10" s="930"/>
      <c r="K10" s="1044">
        <v>5.2115807812213459</v>
      </c>
      <c r="L10" s="930"/>
      <c r="M10" s="1044">
        <v>4.0482303319273791</v>
      </c>
      <c r="N10" s="930"/>
      <c r="O10" s="1044">
        <v>0.82981844856042553</v>
      </c>
      <c r="P10" s="930"/>
      <c r="Q10" s="1044">
        <v>0.79084907390427284</v>
      </c>
      <c r="R10" s="930"/>
      <c r="S10" s="1044">
        <v>0.28310104529616725</v>
      </c>
      <c r="T10" s="930"/>
      <c r="U10" s="1044">
        <v>4.9697414267375759</v>
      </c>
    </row>
    <row r="11" spans="1:21" s="331" customFormat="1" ht="18" customHeight="1" x14ac:dyDescent="0.25">
      <c r="A11" s="330"/>
      <c r="B11" s="931" t="s">
        <v>7</v>
      </c>
      <c r="C11" s="1045">
        <f t="shared" ref="C11:C27" si="0">K11+M11+G11+I11+E11+S11+O11+U11+Q11</f>
        <v>100</v>
      </c>
      <c r="D11" s="930"/>
      <c r="E11" s="1045">
        <v>6.8560525757896968</v>
      </c>
      <c r="F11" s="930"/>
      <c r="G11" s="1045">
        <v>5.0286198855204578</v>
      </c>
      <c r="H11" s="930"/>
      <c r="I11" s="1045">
        <v>15.522577909688362</v>
      </c>
      <c r="J11" s="930"/>
      <c r="K11" s="1045">
        <v>1.6366334534661859</v>
      </c>
      <c r="L11" s="930"/>
      <c r="M11" s="1045">
        <v>0.69535721857112565</v>
      </c>
      <c r="N11" s="930"/>
      <c r="O11" s="1045">
        <v>0.28407886368454527</v>
      </c>
      <c r="P11" s="930"/>
      <c r="Q11" s="1045">
        <v>7.6319694721221118E-2</v>
      </c>
      <c r="R11" s="930"/>
      <c r="S11" s="1045">
        <v>0.10175959296162816</v>
      </c>
      <c r="T11" s="930"/>
      <c r="U11" s="1045">
        <v>69.798600805596777</v>
      </c>
    </row>
    <row r="12" spans="1:21" s="331" customFormat="1" ht="18" customHeight="1" x14ac:dyDescent="0.25">
      <c r="A12" s="330"/>
      <c r="B12" s="931" t="s">
        <v>37</v>
      </c>
      <c r="C12" s="1045">
        <f t="shared" si="0"/>
        <v>100</v>
      </c>
      <c r="D12" s="930"/>
      <c r="E12" s="1045">
        <v>37.553804921627545</v>
      </c>
      <c r="F12" s="930"/>
      <c r="G12" s="1045">
        <v>21.392024689352716</v>
      </c>
      <c r="H12" s="930"/>
      <c r="I12" s="1045">
        <v>23.560464549662957</v>
      </c>
      <c r="J12" s="930"/>
      <c r="K12" s="1045">
        <v>4.8322910744741332</v>
      </c>
      <c r="L12" s="930"/>
      <c r="M12" s="1045">
        <v>2.639486721351417</v>
      </c>
      <c r="N12" s="930"/>
      <c r="O12" s="1045">
        <v>2.4526922764557786</v>
      </c>
      <c r="P12" s="930"/>
      <c r="Q12" s="1045">
        <v>1.534963047185901</v>
      </c>
      <c r="R12" s="930"/>
      <c r="S12" s="1045">
        <v>0.21115893770811336</v>
      </c>
      <c r="T12" s="930"/>
      <c r="U12" s="1045">
        <v>5.8231137821814345</v>
      </c>
    </row>
    <row r="13" spans="1:21" s="331" customFormat="1" ht="18" customHeight="1" x14ac:dyDescent="0.25">
      <c r="A13" s="330"/>
      <c r="B13" s="931" t="s">
        <v>38</v>
      </c>
      <c r="C13" s="1045">
        <f t="shared" si="0"/>
        <v>100</v>
      </c>
      <c r="D13" s="930"/>
      <c r="E13" s="1045">
        <v>48.832164852616494</v>
      </c>
      <c r="F13" s="930"/>
      <c r="G13" s="1045">
        <v>14.982375953828871</v>
      </c>
      <c r="H13" s="930"/>
      <c r="I13" s="1045">
        <v>16.431033814928149</v>
      </c>
      <c r="J13" s="930"/>
      <c r="K13" s="1045">
        <v>5.136150598442887</v>
      </c>
      <c r="L13" s="930"/>
      <c r="M13" s="1045">
        <v>2.537087965294186</v>
      </c>
      <c r="N13" s="930"/>
      <c r="O13" s="1045">
        <v>1.8553666188945268</v>
      </c>
      <c r="P13" s="930"/>
      <c r="Q13" s="1045">
        <v>1.2394933570902893</v>
      </c>
      <c r="R13" s="930"/>
      <c r="S13" s="1045">
        <v>0.87926560018592392</v>
      </c>
      <c r="T13" s="930"/>
      <c r="U13" s="1045">
        <v>8.1070612387186749</v>
      </c>
    </row>
    <row r="14" spans="1:21" s="331" customFormat="1" ht="18" customHeight="1" x14ac:dyDescent="0.25">
      <c r="A14" s="330"/>
      <c r="B14" s="931" t="s">
        <v>6</v>
      </c>
      <c r="C14" s="1045">
        <f t="shared" si="0"/>
        <v>100</v>
      </c>
      <c r="D14" s="930"/>
      <c r="E14" s="1045">
        <v>32.124581775241097</v>
      </c>
      <c r="F14" s="930"/>
      <c r="G14" s="1045">
        <v>35.81480023617398</v>
      </c>
      <c r="H14" s="930"/>
      <c r="I14" s="1045">
        <v>13.781735878764023</v>
      </c>
      <c r="J14" s="930"/>
      <c r="K14" s="1045">
        <v>6.2094075969297382</v>
      </c>
      <c r="L14" s="930"/>
      <c r="M14" s="1045">
        <v>5.0088565243062391</v>
      </c>
      <c r="N14" s="930"/>
      <c r="O14" s="1045">
        <v>1.0234205864987207</v>
      </c>
      <c r="P14" s="930"/>
      <c r="Q14" s="1045">
        <v>1.1169061208423539</v>
      </c>
      <c r="R14" s="930"/>
      <c r="S14" s="1045">
        <v>0.28045660303089942</v>
      </c>
      <c r="T14" s="930"/>
      <c r="U14" s="1045">
        <v>4.6398346782129503</v>
      </c>
    </row>
    <row r="15" spans="1:21" s="331" customFormat="1" ht="18" customHeight="1" x14ac:dyDescent="0.25">
      <c r="A15" s="330"/>
      <c r="B15" s="931" t="s">
        <v>5</v>
      </c>
      <c r="C15" s="1045">
        <f t="shared" si="0"/>
        <v>99.999999999999986</v>
      </c>
      <c r="D15" s="930"/>
      <c r="E15" s="1045">
        <v>41.27725856697819</v>
      </c>
      <c r="F15" s="930"/>
      <c r="G15" s="1045">
        <v>16.926272066458985</v>
      </c>
      <c r="H15" s="930"/>
      <c r="I15" s="1045">
        <v>24.942886812045689</v>
      </c>
      <c r="J15" s="930"/>
      <c r="K15" s="1045">
        <v>4.90134994807892</v>
      </c>
      <c r="L15" s="930"/>
      <c r="M15" s="1045">
        <v>1.703011422637591</v>
      </c>
      <c r="N15" s="930"/>
      <c r="O15" s="1045">
        <v>2.1703011422637588</v>
      </c>
      <c r="P15" s="930"/>
      <c r="Q15" s="1045">
        <v>2.0976116303219108</v>
      </c>
      <c r="R15" s="930"/>
      <c r="S15" s="1045">
        <v>0.69574247144340595</v>
      </c>
      <c r="T15" s="930"/>
      <c r="U15" s="1045">
        <v>5.2855659397715469</v>
      </c>
    </row>
    <row r="16" spans="1:21" s="331" customFormat="1" ht="18" customHeight="1" x14ac:dyDescent="0.25">
      <c r="A16" s="330"/>
      <c r="B16" s="931" t="s">
        <v>4</v>
      </c>
      <c r="C16" s="1045">
        <f t="shared" si="0"/>
        <v>100</v>
      </c>
      <c r="D16" s="930"/>
      <c r="E16" s="1045">
        <v>45.424684531793176</v>
      </c>
      <c r="F16" s="930"/>
      <c r="G16" s="1045">
        <v>18.156187556455809</v>
      </c>
      <c r="H16" s="930"/>
      <c r="I16" s="1045">
        <v>19.992883146744038</v>
      </c>
      <c r="J16" s="930"/>
      <c r="K16" s="1045">
        <v>5.1186598417868776</v>
      </c>
      <c r="L16" s="930"/>
      <c r="M16" s="1045">
        <v>2.0912599567514305</v>
      </c>
      <c r="N16" s="930"/>
      <c r="O16" s="1045">
        <v>1.8969151178386663</v>
      </c>
      <c r="P16" s="930"/>
      <c r="Q16" s="1045">
        <v>0.94161443078860196</v>
      </c>
      <c r="R16" s="930"/>
      <c r="S16" s="1045">
        <v>1.0292064708619604</v>
      </c>
      <c r="T16" s="930"/>
      <c r="U16" s="1045">
        <v>5.3485889469794436</v>
      </c>
    </row>
    <row r="17" spans="1:21" s="331" customFormat="1" ht="18" customHeight="1" x14ac:dyDescent="0.25">
      <c r="A17" s="330"/>
      <c r="B17" s="931" t="s">
        <v>40</v>
      </c>
      <c r="C17" s="1045">
        <f t="shared" si="0"/>
        <v>100</v>
      </c>
      <c r="D17" s="930"/>
      <c r="E17" s="1045">
        <v>33.778543731150364</v>
      </c>
      <c r="F17" s="930"/>
      <c r="G17" s="1045">
        <v>34.439178515007903</v>
      </c>
      <c r="H17" s="930"/>
      <c r="I17" s="1045">
        <v>13.672267700703719</v>
      </c>
      <c r="J17" s="930"/>
      <c r="K17" s="1045">
        <v>5.5148642826367942</v>
      </c>
      <c r="L17" s="930"/>
      <c r="M17" s="1045">
        <v>5.6153956627890276</v>
      </c>
      <c r="N17" s="930"/>
      <c r="O17" s="1045">
        <v>1.4553114079180429</v>
      </c>
      <c r="P17" s="930"/>
      <c r="Q17" s="1045">
        <v>0.61276269807075501</v>
      </c>
      <c r="R17" s="930"/>
      <c r="S17" s="1045">
        <v>0.24414763751256641</v>
      </c>
      <c r="T17" s="930"/>
      <c r="U17" s="1045">
        <v>4.6675283642108285</v>
      </c>
    </row>
    <row r="18" spans="1:21" s="331" customFormat="1" ht="18" customHeight="1" x14ac:dyDescent="0.25">
      <c r="A18" s="330"/>
      <c r="B18" s="931" t="s">
        <v>41</v>
      </c>
      <c r="C18" s="1045">
        <f t="shared" si="0"/>
        <v>100</v>
      </c>
      <c r="D18" s="930"/>
      <c r="E18" s="1045">
        <v>37.38221282947277</v>
      </c>
      <c r="F18" s="930"/>
      <c r="G18" s="1045">
        <v>18.163810480355437</v>
      </c>
      <c r="H18" s="930"/>
      <c r="I18" s="1045">
        <v>30.489701687207493</v>
      </c>
      <c r="J18" s="930"/>
      <c r="K18" s="1045">
        <v>3.9477446939102898</v>
      </c>
      <c r="L18" s="930"/>
      <c r="M18" s="1045">
        <v>2.9887077762200693</v>
      </c>
      <c r="N18" s="930"/>
      <c r="O18" s="1045">
        <v>1.4284418963124159</v>
      </c>
      <c r="P18" s="930"/>
      <c r="Q18" s="1045">
        <v>2.520000278992558</v>
      </c>
      <c r="R18" s="930"/>
      <c r="S18" s="1045">
        <v>0</v>
      </c>
      <c r="T18" s="930"/>
      <c r="U18" s="1045">
        <v>3.0793803575289629</v>
      </c>
    </row>
    <row r="19" spans="1:21" s="331" customFormat="1" ht="18" customHeight="1" x14ac:dyDescent="0.25">
      <c r="A19" s="330"/>
      <c r="B19" s="931" t="s">
        <v>3</v>
      </c>
      <c r="C19" s="1045">
        <f t="shared" si="0"/>
        <v>99.999999999999986</v>
      </c>
      <c r="D19" s="930"/>
      <c r="E19" s="1045">
        <v>47.436287330454348</v>
      </c>
      <c r="F19" s="930"/>
      <c r="G19" s="1045">
        <v>11.315787187084553</v>
      </c>
      <c r="H19" s="930"/>
      <c r="I19" s="1045">
        <v>13.853867074474094</v>
      </c>
      <c r="J19" s="930"/>
      <c r="K19" s="1045">
        <v>4.5426503427841549</v>
      </c>
      <c r="L19" s="930"/>
      <c r="M19" s="1045">
        <v>1.9837166665218489</v>
      </c>
      <c r="N19" s="930"/>
      <c r="O19" s="1045">
        <v>3.130675054523969</v>
      </c>
      <c r="P19" s="930"/>
      <c r="Q19" s="1045">
        <v>2.6927454881958868</v>
      </c>
      <c r="R19" s="930"/>
      <c r="S19" s="1045">
        <v>0</v>
      </c>
      <c r="T19" s="930"/>
      <c r="U19" s="1045">
        <v>15.044270855961143</v>
      </c>
    </row>
    <row r="20" spans="1:21" s="331" customFormat="1" ht="18" customHeight="1" x14ac:dyDescent="0.25">
      <c r="A20" s="330"/>
      <c r="B20" s="931" t="s">
        <v>2</v>
      </c>
      <c r="C20" s="1045">
        <f t="shared" si="0"/>
        <v>99.999999999999986</v>
      </c>
      <c r="D20" s="930"/>
      <c r="E20" s="1045">
        <v>25.979701155906398</v>
      </c>
      <c r="F20" s="930"/>
      <c r="G20" s="1045">
        <v>36.84804059768819</v>
      </c>
      <c r="H20" s="930"/>
      <c r="I20" s="1045">
        <v>21.426557654355793</v>
      </c>
      <c r="J20" s="930"/>
      <c r="K20" s="1045">
        <v>5.0747110234000568</v>
      </c>
      <c r="L20" s="930"/>
      <c r="M20" s="1045">
        <v>4.5390470820411615</v>
      </c>
      <c r="N20" s="930"/>
      <c r="O20" s="1045">
        <v>1.6492810826050184</v>
      </c>
      <c r="P20" s="930"/>
      <c r="Q20" s="1045">
        <v>0.93036368762334365</v>
      </c>
      <c r="R20" s="930"/>
      <c r="S20" s="1045">
        <v>0.18325345362277981</v>
      </c>
      <c r="T20" s="930"/>
      <c r="U20" s="1045">
        <v>3.3690442627572601</v>
      </c>
    </row>
    <row r="21" spans="1:21" s="331" customFormat="1" ht="18" customHeight="1" x14ac:dyDescent="0.25">
      <c r="A21" s="330"/>
      <c r="B21" s="931" t="s">
        <v>35</v>
      </c>
      <c r="C21" s="1045">
        <f t="shared" si="0"/>
        <v>100</v>
      </c>
      <c r="D21" s="930"/>
      <c r="E21" s="1045">
        <v>30.095556617295749</v>
      </c>
      <c r="F21" s="930"/>
      <c r="G21" s="1045">
        <v>37.357859531772576</v>
      </c>
      <c r="H21" s="930"/>
      <c r="I21" s="1045">
        <v>10.845676063067367</v>
      </c>
      <c r="J21" s="930"/>
      <c r="K21" s="1045">
        <v>4.8112756808408985</v>
      </c>
      <c r="L21" s="930"/>
      <c r="M21" s="1045">
        <v>4.7778308647873864</v>
      </c>
      <c r="N21" s="930"/>
      <c r="O21" s="1045">
        <v>3.5308170090778788</v>
      </c>
      <c r="P21" s="930"/>
      <c r="Q21" s="1045">
        <v>1.4429049211657907</v>
      </c>
      <c r="R21" s="930"/>
      <c r="S21" s="1045">
        <v>0</v>
      </c>
      <c r="T21" s="930"/>
      <c r="U21" s="1045">
        <v>7.1380793119923558</v>
      </c>
    </row>
    <row r="22" spans="1:21" s="331" customFormat="1" ht="18" customHeight="1" x14ac:dyDescent="0.25">
      <c r="A22" s="330"/>
      <c r="B22" s="931" t="s">
        <v>42</v>
      </c>
      <c r="C22" s="1045">
        <f t="shared" si="0"/>
        <v>100</v>
      </c>
      <c r="D22" s="930"/>
      <c r="E22" s="1045">
        <v>25.055708728330252</v>
      </c>
      <c r="F22" s="930"/>
      <c r="G22" s="1045">
        <v>37.153000717603959</v>
      </c>
      <c r="H22" s="930"/>
      <c r="I22" s="1045">
        <v>25.931940929863657</v>
      </c>
      <c r="J22" s="930"/>
      <c r="K22" s="1045">
        <v>1.7505759715979907</v>
      </c>
      <c r="L22" s="930"/>
      <c r="M22" s="1045">
        <v>5.7672697057823772</v>
      </c>
      <c r="N22" s="930"/>
      <c r="O22" s="1045">
        <v>0.62507081618008087</v>
      </c>
      <c r="P22" s="930"/>
      <c r="Q22" s="1045">
        <v>0.83468670921932242</v>
      </c>
      <c r="R22" s="930"/>
      <c r="S22" s="1045">
        <v>0</v>
      </c>
      <c r="T22" s="930"/>
      <c r="U22" s="1045">
        <v>2.8817464214223669</v>
      </c>
    </row>
    <row r="23" spans="1:21" s="331" customFormat="1" ht="18" customHeight="1" x14ac:dyDescent="0.25">
      <c r="A23" s="330">
        <v>47094</v>
      </c>
      <c r="B23" s="931" t="s">
        <v>43</v>
      </c>
      <c r="C23" s="1045">
        <f t="shared" si="0"/>
        <v>100</v>
      </c>
      <c r="D23" s="930"/>
      <c r="E23" s="1045">
        <v>37.57439396138772</v>
      </c>
      <c r="F23" s="930"/>
      <c r="G23" s="1045">
        <v>24.82580926114095</v>
      </c>
      <c r="H23" s="930"/>
      <c r="I23" s="1045">
        <v>20.467411815938451</v>
      </c>
      <c r="J23" s="930"/>
      <c r="K23" s="1045">
        <v>4.3656553926549577</v>
      </c>
      <c r="L23" s="930"/>
      <c r="M23" s="1045">
        <v>2.9576135868776312</v>
      </c>
      <c r="N23" s="930"/>
      <c r="O23" s="1045">
        <v>2.1628683408332123</v>
      </c>
      <c r="P23" s="930"/>
      <c r="Q23" s="1045">
        <v>3.7487298591958194</v>
      </c>
      <c r="R23" s="930"/>
      <c r="S23" s="1045">
        <v>3.628973726230222E-3</v>
      </c>
      <c r="T23" s="930"/>
      <c r="U23" s="1045">
        <v>3.8938888082450283</v>
      </c>
    </row>
    <row r="24" spans="1:21" s="331" customFormat="1" ht="18" customHeight="1" x14ac:dyDescent="0.25">
      <c r="B24" s="931" t="s">
        <v>44</v>
      </c>
      <c r="C24" s="1045">
        <f t="shared" si="0"/>
        <v>100</v>
      </c>
      <c r="D24" s="930"/>
      <c r="E24" s="1045">
        <v>46.899458157736298</v>
      </c>
      <c r="F24" s="930"/>
      <c r="G24" s="1045">
        <v>14.037728276138871</v>
      </c>
      <c r="H24" s="930"/>
      <c r="I24" s="1045">
        <v>15.422436283363435</v>
      </c>
      <c r="J24" s="930"/>
      <c r="K24" s="1045">
        <v>6.0806742925948223</v>
      </c>
      <c r="L24" s="930"/>
      <c r="M24" s="1045">
        <v>2.5185631145896044</v>
      </c>
      <c r="N24" s="930"/>
      <c r="O24" s="1045">
        <v>2.1272325908087497</v>
      </c>
      <c r="P24" s="930"/>
      <c r="Q24" s="1045">
        <v>1.1438892233594222</v>
      </c>
      <c r="R24" s="930"/>
      <c r="S24" s="1045">
        <v>0.15051173991571343</v>
      </c>
      <c r="T24" s="930"/>
      <c r="U24" s="1045">
        <v>11.619506321493077</v>
      </c>
    </row>
    <row r="25" spans="1:21" s="331" customFormat="1" ht="18" customHeight="1" x14ac:dyDescent="0.25">
      <c r="B25" s="931" t="s">
        <v>45</v>
      </c>
      <c r="C25" s="1045">
        <f t="shared" si="0"/>
        <v>100.00000000000003</v>
      </c>
      <c r="D25" s="930"/>
      <c r="E25" s="1045">
        <v>34.542372010583371</v>
      </c>
      <c r="F25" s="930"/>
      <c r="G25" s="1045">
        <v>20.288217010454932</v>
      </c>
      <c r="H25" s="930"/>
      <c r="I25" s="1045">
        <v>11.960235300161832</v>
      </c>
      <c r="J25" s="930"/>
      <c r="K25" s="1045">
        <v>4.5030696909758792</v>
      </c>
      <c r="L25" s="930"/>
      <c r="M25" s="1045">
        <v>3.7786739962495828</v>
      </c>
      <c r="N25" s="930"/>
      <c r="O25" s="1045">
        <v>1.0788872049115055</v>
      </c>
      <c r="P25" s="930"/>
      <c r="Q25" s="1045">
        <v>1.6902566210280252</v>
      </c>
      <c r="R25" s="930"/>
      <c r="S25" s="1045">
        <v>19.59207788538108</v>
      </c>
      <c r="T25" s="930"/>
      <c r="U25" s="1045">
        <v>2.5662102802537956</v>
      </c>
    </row>
    <row r="26" spans="1:21" s="331" customFormat="1" ht="18" customHeight="1" x14ac:dyDescent="0.25">
      <c r="B26" s="931" t="s">
        <v>46</v>
      </c>
      <c r="C26" s="1045">
        <f t="shared" si="0"/>
        <v>100</v>
      </c>
      <c r="D26" s="930"/>
      <c r="E26" s="1045">
        <v>23.39527027027027</v>
      </c>
      <c r="F26" s="930"/>
      <c r="G26" s="1045">
        <v>28.462837837837839</v>
      </c>
      <c r="H26" s="930"/>
      <c r="I26" s="1045">
        <v>34.121621621621621</v>
      </c>
      <c r="J26" s="930"/>
      <c r="K26" s="1045">
        <v>6.6722972972972974</v>
      </c>
      <c r="L26" s="930"/>
      <c r="M26" s="1045">
        <v>2.9560810810810811</v>
      </c>
      <c r="N26" s="930"/>
      <c r="O26" s="1045">
        <v>0.92905405405405406</v>
      </c>
      <c r="P26" s="930"/>
      <c r="Q26" s="1045">
        <v>0.84459459459459463</v>
      </c>
      <c r="R26" s="930"/>
      <c r="S26" s="1045">
        <v>0</v>
      </c>
      <c r="T26" s="930"/>
      <c r="U26" s="1045">
        <v>2.6182432432432434</v>
      </c>
    </row>
    <row r="27" spans="1:21" s="331" customFormat="1" ht="18" customHeight="1" x14ac:dyDescent="0.25">
      <c r="B27" s="953" t="s">
        <v>1</v>
      </c>
      <c r="C27" s="1046">
        <f t="shared" si="0"/>
        <v>100.00000000000003</v>
      </c>
      <c r="D27" s="930"/>
      <c r="E27" s="1046">
        <v>5.6375131717597471</v>
      </c>
      <c r="F27" s="930"/>
      <c r="G27" s="1046">
        <v>72.339304531085361</v>
      </c>
      <c r="H27" s="930"/>
      <c r="I27" s="1046">
        <v>4.4783983140147523</v>
      </c>
      <c r="J27" s="930"/>
      <c r="K27" s="1046">
        <v>3.8988408851422554</v>
      </c>
      <c r="L27" s="930"/>
      <c r="M27" s="1046">
        <v>10.379346680716543</v>
      </c>
      <c r="N27" s="930"/>
      <c r="O27" s="1046">
        <v>0.31612223393045313</v>
      </c>
      <c r="P27" s="930"/>
      <c r="Q27" s="1046">
        <v>0.4741833508956797</v>
      </c>
      <c r="R27" s="930"/>
      <c r="S27" s="1046">
        <v>5.2687038988408846E-2</v>
      </c>
      <c r="T27" s="930"/>
      <c r="U27" s="1046">
        <v>2.4236037934668069</v>
      </c>
    </row>
    <row r="28" spans="1:21" s="319" customFormat="1" ht="18" customHeight="1" x14ac:dyDescent="0.25">
      <c r="B28" s="1288" t="s">
        <v>0</v>
      </c>
      <c r="C28" s="1303">
        <f>K28+M28+G28+I28+E28+S28+O28+U28+Q28</f>
        <v>100</v>
      </c>
      <c r="D28" s="1281"/>
      <c r="E28" s="1303">
        <v>35.337931665929098</v>
      </c>
      <c r="F28" s="1281"/>
      <c r="G28" s="1303">
        <v>23.570981672796083</v>
      </c>
      <c r="H28" s="1281"/>
      <c r="I28" s="1303">
        <v>20.098884497413437</v>
      </c>
      <c r="J28" s="1281"/>
      <c r="K28" s="1303">
        <v>4.350154888526041</v>
      </c>
      <c r="L28" s="1281"/>
      <c r="M28" s="1303">
        <v>3.2821107567410843</v>
      </c>
      <c r="N28" s="1281"/>
      <c r="O28" s="1303">
        <v>1.6891242312798525</v>
      </c>
      <c r="P28" s="1281"/>
      <c r="Q28" s="1303">
        <v>1.7494010468327967</v>
      </c>
      <c r="R28" s="1281"/>
      <c r="S28" s="1303">
        <v>1.332499122552685</v>
      </c>
      <c r="T28" s="1281"/>
      <c r="U28" s="1303">
        <v>8.5889121179289187</v>
      </c>
    </row>
    <row r="29" spans="1:21" s="328" customFormat="1" ht="6.75" customHeight="1" x14ac:dyDescent="0.25">
      <c r="B29" s="1608"/>
      <c r="C29" s="1608"/>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8" orientation="landscape" horizontalDpi="300" verticalDpi="30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481"/>
      <c r="C3" s="1481"/>
      <c r="D3" s="1481"/>
    </row>
    <row r="4" spans="2:18" s="621" customFormat="1" ht="23.25" customHeight="1" x14ac:dyDescent="0.25">
      <c r="B4" s="1483" t="s">
        <v>329</v>
      </c>
      <c r="C4" s="1483"/>
      <c r="D4" s="1483"/>
      <c r="E4" s="1483"/>
      <c r="F4" s="1483"/>
      <c r="G4" s="1483"/>
      <c r="H4" s="1483"/>
      <c r="I4" s="1483"/>
      <c r="J4" s="1483"/>
      <c r="K4" s="1483"/>
      <c r="L4" s="1483"/>
      <c r="M4" s="1483"/>
      <c r="N4" s="1483"/>
      <c r="O4" s="1483"/>
      <c r="P4" s="1483"/>
      <c r="Q4" s="1483"/>
      <c r="R4" s="1483"/>
    </row>
    <row r="5" spans="2:18" s="621" customFormat="1" ht="15.75" customHeight="1" x14ac:dyDescent="0.25">
      <c r="B5" s="1638" t="str">
        <f>porsaad!$B$6</f>
        <v>Situación a 30 de noviembre de 2024</v>
      </c>
      <c r="C5" s="1638"/>
      <c r="D5" s="1638"/>
      <c r="E5" s="1638"/>
      <c r="F5" s="1638"/>
      <c r="G5" s="1638"/>
      <c r="H5" s="1638"/>
      <c r="I5" s="1638"/>
      <c r="J5" s="1638"/>
      <c r="K5" s="1638"/>
      <c r="L5" s="1638"/>
      <c r="M5" s="1638"/>
      <c r="N5" s="1638"/>
      <c r="O5" s="1638"/>
      <c r="P5" s="1638"/>
      <c r="Q5" s="1638"/>
      <c r="R5" s="1638"/>
    </row>
    <row r="7" spans="2:18" ht="16.5" customHeight="1" x14ac:dyDescent="0.35">
      <c r="B7" s="1647" t="s">
        <v>82</v>
      </c>
      <c r="C7" s="1648"/>
      <c r="D7" s="1648"/>
      <c r="E7" s="1648"/>
      <c r="F7" s="1649"/>
      <c r="G7" s="1048"/>
      <c r="H7" s="1647" t="s">
        <v>83</v>
      </c>
      <c r="I7" s="1648"/>
      <c r="J7" s="1648"/>
      <c r="K7" s="1648"/>
      <c r="L7" s="1649"/>
      <c r="M7" s="1048"/>
      <c r="N7" s="1647" t="s">
        <v>84</v>
      </c>
      <c r="O7" s="1648"/>
      <c r="P7" s="1648"/>
      <c r="Q7" s="1648"/>
      <c r="R7" s="1649"/>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2.7585641810000477E-3</v>
      </c>
      <c r="D9" s="1050">
        <v>1.8171164957093799E-3</v>
      </c>
      <c r="E9" s="1050">
        <v>1.3405016898877687E-3</v>
      </c>
      <c r="F9" s="1051">
        <v>2.1143694597401856E-3</v>
      </c>
      <c r="G9" s="1052"/>
      <c r="H9" s="1049" t="s">
        <v>86</v>
      </c>
      <c r="I9" s="1050">
        <v>5.1447293601581323E-4</v>
      </c>
      <c r="J9" s="1050">
        <v>0</v>
      </c>
      <c r="K9" s="1050">
        <v>0</v>
      </c>
      <c r="L9" s="1051">
        <v>2.764883074549979E-4</v>
      </c>
      <c r="M9" s="113"/>
      <c r="N9" s="1049" t="s">
        <v>86</v>
      </c>
      <c r="O9" s="1050">
        <v>2.3064088723132791E-3</v>
      </c>
      <c r="P9" s="1050">
        <v>1.5848373115984217E-3</v>
      </c>
      <c r="Q9" s="1050">
        <v>1.1438306157215868E-3</v>
      </c>
      <c r="R9" s="1051">
        <v>1.8135430252372838E-3</v>
      </c>
    </row>
    <row r="10" spans="2:18" ht="16.5" customHeight="1" x14ac:dyDescent="0.35">
      <c r="B10" s="1053" t="s">
        <v>87</v>
      </c>
      <c r="C10" s="1054">
        <v>0.33823820611390687</v>
      </c>
      <c r="D10" s="1054">
        <v>1.7911576886278174E-2</v>
      </c>
      <c r="E10" s="1054">
        <v>6.488598605307816E-3</v>
      </c>
      <c r="F10" s="1055">
        <v>0.14913276703518732</v>
      </c>
      <c r="G10" s="1052"/>
      <c r="H10" s="1053" t="s">
        <v>87</v>
      </c>
      <c r="I10" s="1054">
        <v>1.6977606888521839E-2</v>
      </c>
      <c r="J10" s="1054">
        <v>3.5452013167890605E-4</v>
      </c>
      <c r="K10" s="1054">
        <v>0</v>
      </c>
      <c r="L10" s="1055">
        <v>9.2259782592878248E-3</v>
      </c>
      <c r="M10" s="113"/>
      <c r="N10" s="1053" t="s">
        <v>87</v>
      </c>
      <c r="O10" s="1054">
        <v>0.27351392024078253</v>
      </c>
      <c r="P10" s="1054">
        <v>1.5667248851801541E-2</v>
      </c>
      <c r="Q10" s="1054">
        <v>5.5366269165247018E-3</v>
      </c>
      <c r="R10" s="1055">
        <v>0.12623401844958732</v>
      </c>
    </row>
    <row r="11" spans="2:18" ht="16.5" customHeight="1" x14ac:dyDescent="0.35">
      <c r="B11" s="1056" t="s">
        <v>88</v>
      </c>
      <c r="C11" s="1057">
        <v>6.359719500454071E-2</v>
      </c>
      <c r="D11" s="1057">
        <v>5.1739610914565859E-2</v>
      </c>
      <c r="E11" s="1057">
        <v>1.4674215307388445E-2</v>
      </c>
      <c r="F11" s="1058">
        <v>4.9285013019165921E-2</v>
      </c>
      <c r="G11" s="1052"/>
      <c r="H11" s="1056" t="s">
        <v>88</v>
      </c>
      <c r="I11" s="1057">
        <v>6.3550946359427041E-2</v>
      </c>
      <c r="J11" s="1057">
        <v>8.1033172955178527E-4</v>
      </c>
      <c r="K11" s="1057">
        <v>1.6607157684962219E-4</v>
      </c>
      <c r="L11" s="1058">
        <v>3.4415518270056317E-2</v>
      </c>
      <c r="M11" s="113"/>
      <c r="N11" s="1056" t="s">
        <v>88</v>
      </c>
      <c r="O11" s="1057">
        <v>6.3581640331075995E-2</v>
      </c>
      <c r="P11" s="1057">
        <v>4.5229316255902707E-2</v>
      </c>
      <c r="Q11" s="1057">
        <v>1.2545631540520808E-2</v>
      </c>
      <c r="R11" s="1058">
        <v>4.6847481507573091E-2</v>
      </c>
    </row>
    <row r="12" spans="2:18" ht="16.5" customHeight="1" x14ac:dyDescent="0.35">
      <c r="B12" s="1053" t="s">
        <v>89</v>
      </c>
      <c r="C12" s="1054">
        <v>0.44949574266146819</v>
      </c>
      <c r="D12" s="1054">
        <v>2.1234304192718184E-2</v>
      </c>
      <c r="E12" s="1054">
        <v>3.0118506053648589E-2</v>
      </c>
      <c r="F12" s="1055">
        <v>0.20149115692719227</v>
      </c>
      <c r="G12" s="1052"/>
      <c r="H12" s="1053" t="s">
        <v>89</v>
      </c>
      <c r="I12" s="1054">
        <v>0.64487828653434787</v>
      </c>
      <c r="J12" s="1054">
        <v>3.823752848822487E-2</v>
      </c>
      <c r="K12" s="1054">
        <v>2.4993772315868138E-2</v>
      </c>
      <c r="L12" s="1055">
        <v>0.36193774647477406</v>
      </c>
      <c r="M12" s="113"/>
      <c r="N12" s="1053" t="s">
        <v>89</v>
      </c>
      <c r="O12" s="1054">
        <v>0.48879510583308799</v>
      </c>
      <c r="P12" s="1054">
        <v>2.3403842421890163E-2</v>
      </c>
      <c r="Q12" s="1054">
        <v>2.9362375273789244E-2</v>
      </c>
      <c r="R12" s="1055">
        <v>0.22770912864255591</v>
      </c>
    </row>
    <row r="13" spans="2:18" ht="16.5" customHeight="1" x14ac:dyDescent="0.35">
      <c r="B13" s="1056" t="s">
        <v>90</v>
      </c>
      <c r="C13" s="1057">
        <v>0.11271192805883117</v>
      </c>
      <c r="D13" s="1057">
        <v>0.14405654569862567</v>
      </c>
      <c r="E13" s="1057">
        <v>0.16088872409908303</v>
      </c>
      <c r="F13" s="1058">
        <v>0.13435210085229293</v>
      </c>
      <c r="G13" s="1052"/>
      <c r="H13" s="1056" t="s">
        <v>90</v>
      </c>
      <c r="I13" s="1057">
        <v>0.20800953128807775</v>
      </c>
      <c r="J13" s="1057">
        <v>5.2874145353253986E-2</v>
      </c>
      <c r="K13" s="1057">
        <v>6.4767914971352652E-3</v>
      </c>
      <c r="L13" s="1058">
        <v>0.12811595046493693</v>
      </c>
      <c r="M13" s="113"/>
      <c r="N13" s="1056" t="s">
        <v>90</v>
      </c>
      <c r="O13" s="1057">
        <v>0.13189060097490757</v>
      </c>
      <c r="P13" s="1057">
        <v>0.13239536839381591</v>
      </c>
      <c r="Q13" s="1057">
        <v>0.13823314675103432</v>
      </c>
      <c r="R13" s="1058">
        <v>0.13331683215445103</v>
      </c>
    </row>
    <row r="14" spans="2:18" ht="16.5" customHeight="1" x14ac:dyDescent="0.35">
      <c r="B14" s="1053" t="s">
        <v>91</v>
      </c>
      <c r="C14" s="1054">
        <v>3.1163581490307471E-2</v>
      </c>
      <c r="D14" s="1054">
        <v>0.58966542806072875</v>
      </c>
      <c r="E14" s="1054">
        <v>3.115953396175292E-2</v>
      </c>
      <c r="F14" s="1055">
        <v>0.24545182908609725</v>
      </c>
      <c r="G14" s="1052"/>
      <c r="H14" s="1053" t="s">
        <v>91</v>
      </c>
      <c r="I14" s="1054">
        <v>5.2449161950664756E-2</v>
      </c>
      <c r="J14" s="1054">
        <v>0.65008863003291972</v>
      </c>
      <c r="K14" s="1054">
        <v>1.7354479780785519E-2</v>
      </c>
      <c r="L14" s="1055">
        <v>0.21801830643635675</v>
      </c>
      <c r="M14" s="113"/>
      <c r="N14" s="1053" t="s">
        <v>91</v>
      </c>
      <c r="O14" s="1054">
        <v>3.544672359080054E-2</v>
      </c>
      <c r="P14" s="1054">
        <v>0.59732194837958474</v>
      </c>
      <c r="Q14" s="1054">
        <v>2.9131175468483816E-2</v>
      </c>
      <c r="R14" s="1055">
        <v>0.2409370448292604</v>
      </c>
    </row>
    <row r="15" spans="2:18" ht="16.5" customHeight="1" x14ac:dyDescent="0.35">
      <c r="B15" s="1056" t="s">
        <v>92</v>
      </c>
      <c r="C15" s="1057">
        <v>7.2378169105446794E-4</v>
      </c>
      <c r="D15" s="1057">
        <v>9.7271358535626615E-2</v>
      </c>
      <c r="E15" s="1057">
        <v>7.5267743821570671E-2</v>
      </c>
      <c r="F15" s="1058">
        <v>5.2642961824675233E-2</v>
      </c>
      <c r="G15" s="1052"/>
      <c r="H15" s="1056" t="s">
        <v>92</v>
      </c>
      <c r="I15" s="1057">
        <v>1.3538761474100349E-4</v>
      </c>
      <c r="J15" s="1057">
        <v>0.14930362116991644</v>
      </c>
      <c r="K15" s="1057">
        <v>2.4412521796894463E-2</v>
      </c>
      <c r="L15" s="1058">
        <v>4.7250396542440953E-2</v>
      </c>
      <c r="M15" s="113"/>
      <c r="N15" s="1056" t="s">
        <v>92</v>
      </c>
      <c r="O15" s="1057">
        <v>6.0522786011057679E-4</v>
      </c>
      <c r="P15" s="1057">
        <v>0.10390710912736917</v>
      </c>
      <c r="Q15" s="1057">
        <v>6.7802385008517888E-2</v>
      </c>
      <c r="R15" s="1058">
        <v>5.1754995573241432E-2</v>
      </c>
    </row>
    <row r="16" spans="2:18" ht="16.5" customHeight="1" x14ac:dyDescent="0.35">
      <c r="B16" s="1053" t="s">
        <v>93</v>
      </c>
      <c r="C16" s="1054">
        <v>5.4625033287129658E-4</v>
      </c>
      <c r="D16" s="1054">
        <v>7.4553693938247706E-2</v>
      </c>
      <c r="E16" s="1054">
        <v>8.5963236028122017E-2</v>
      </c>
      <c r="F16" s="1055">
        <v>4.5986824319517366E-2</v>
      </c>
      <c r="G16" s="1052"/>
      <c r="H16" s="1053" t="s">
        <v>93</v>
      </c>
      <c r="I16" s="1054">
        <v>4.576101378245918E-3</v>
      </c>
      <c r="J16" s="1054">
        <v>7.6677639908837678E-2</v>
      </c>
      <c r="K16" s="1054">
        <v>0.18749481026322345</v>
      </c>
      <c r="L16" s="1055">
        <v>5.73494957726393E-2</v>
      </c>
      <c r="M16" s="113"/>
      <c r="N16" s="1053" t="s">
        <v>93</v>
      </c>
      <c r="O16" s="1054">
        <v>1.357673307815618E-3</v>
      </c>
      <c r="P16" s="1054">
        <v>7.481725855488712E-2</v>
      </c>
      <c r="Q16" s="1054">
        <v>0.10082745193477732</v>
      </c>
      <c r="R16" s="1055">
        <v>4.7839932218234439E-2</v>
      </c>
    </row>
    <row r="17" spans="2:18" ht="16.5" customHeight="1" x14ac:dyDescent="0.35">
      <c r="B17" s="1056" t="s">
        <v>94</v>
      </c>
      <c r="C17" s="1057">
        <v>2.5264077895297465E-4</v>
      </c>
      <c r="D17" s="1057">
        <v>4.2275771532830473E-4</v>
      </c>
      <c r="E17" s="1057">
        <v>0.37378606163455641</v>
      </c>
      <c r="F17" s="1058">
        <v>7.4856646888917341E-2</v>
      </c>
      <c r="G17" s="1052"/>
      <c r="H17" s="1056" t="s">
        <v>94</v>
      </c>
      <c r="I17" s="1057">
        <v>1.0831009179280279E-4</v>
      </c>
      <c r="J17" s="1057">
        <v>3.0387439858191946E-4</v>
      </c>
      <c r="K17" s="1057">
        <v>0.47205845719505107</v>
      </c>
      <c r="L17" s="1058">
        <v>8.2873732155590157E-2</v>
      </c>
      <c r="M17" s="113"/>
      <c r="N17" s="1056" t="s">
        <v>94</v>
      </c>
      <c r="O17" s="1057">
        <v>2.2355263301381665E-4</v>
      </c>
      <c r="P17" s="1057">
        <v>4.0752959441102269E-4</v>
      </c>
      <c r="Q17" s="1057">
        <v>0.38812363105378439</v>
      </c>
      <c r="R17" s="1058">
        <v>7.6159287149072288E-2</v>
      </c>
    </row>
    <row r="18" spans="2:18" ht="16.5" customHeight="1" x14ac:dyDescent="0.35">
      <c r="B18" s="1059" t="s">
        <v>95</v>
      </c>
      <c r="C18" s="1060">
        <v>5.1210968706684055E-4</v>
      </c>
      <c r="D18" s="1060">
        <v>1.3276075621713429E-3</v>
      </c>
      <c r="E18" s="1060">
        <v>0.2203128787986823</v>
      </c>
      <c r="F18" s="1061">
        <v>4.4686330587214183E-2</v>
      </c>
      <c r="G18" s="1052"/>
      <c r="H18" s="1059" t="s">
        <v>95</v>
      </c>
      <c r="I18" s="1060">
        <v>8.8001949581652267E-3</v>
      </c>
      <c r="J18" s="1060">
        <v>3.1349708787034691E-2</v>
      </c>
      <c r="K18" s="1060">
        <v>0.26704309557419248</v>
      </c>
      <c r="L18" s="1061">
        <v>6.0536387316462693E-2</v>
      </c>
      <c r="M18" s="113"/>
      <c r="N18" s="1059" t="s">
        <v>95</v>
      </c>
      <c r="O18" s="1060">
        <v>2.2791463560920817E-3</v>
      </c>
      <c r="P18" s="1060">
        <v>5.2655411087392454E-3</v>
      </c>
      <c r="Q18" s="1060">
        <v>0.22729374543684594</v>
      </c>
      <c r="R18" s="1061">
        <v>4.7387736450786817E-2</v>
      </c>
    </row>
    <row r="19" spans="2:18" ht="16.5" customHeight="1" x14ac:dyDescent="0.35">
      <c r="B19" s="1304" t="s">
        <v>0</v>
      </c>
      <c r="C19" s="1305">
        <f>SUM(C9:C18)</f>
        <v>0.99999999999999989</v>
      </c>
      <c r="D19" s="1305">
        <f>SUM(D9:D18)</f>
        <v>1</v>
      </c>
      <c r="E19" s="1305">
        <f>SUM(E9:E18)</f>
        <v>1</v>
      </c>
      <c r="F19" s="1306">
        <f>SUM(F9:F18)</f>
        <v>1</v>
      </c>
      <c r="G19" s="113"/>
      <c r="H19" s="1304" t="s">
        <v>0</v>
      </c>
      <c r="I19" s="1305">
        <f>SUM(I9:I18)</f>
        <v>1</v>
      </c>
      <c r="J19" s="1305">
        <f>SUM(J9:J18)</f>
        <v>1</v>
      </c>
      <c r="K19" s="1305">
        <f>SUM(K9:K18)</f>
        <v>1</v>
      </c>
      <c r="L19" s="1306">
        <f>SUM(L9:L18)</f>
        <v>0.99999999999999989</v>
      </c>
      <c r="M19" s="113"/>
      <c r="N19" s="1304" t="s">
        <v>0</v>
      </c>
      <c r="O19" s="1305">
        <f>SUM(O9:O18)</f>
        <v>1</v>
      </c>
      <c r="P19" s="1305">
        <f>SUM(P9:P18)</f>
        <v>0.99999999999999989</v>
      </c>
      <c r="Q19" s="1305">
        <f>SUM(Q9:Q18)</f>
        <v>1</v>
      </c>
      <c r="R19" s="1306">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7" orientation="landscape" horizontalDpi="300" verticalDpi="30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450</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131</v>
      </c>
      <c r="D10" s="860" t="s">
        <v>484</v>
      </c>
      <c r="E10" s="1066" t="s">
        <v>131</v>
      </c>
      <c r="F10" s="818" t="s">
        <v>484</v>
      </c>
      <c r="G10" s="818" t="s">
        <v>131</v>
      </c>
      <c r="H10" s="819" t="s">
        <v>484</v>
      </c>
      <c r="I10" s="1070"/>
      <c r="J10" s="1070"/>
      <c r="K10" s="1070"/>
      <c r="L10" s="1070"/>
      <c r="M10" s="1070"/>
      <c r="N10" s="1070"/>
      <c r="O10" s="1070"/>
    </row>
    <row r="11" spans="1:18" ht="15" customHeight="1" x14ac:dyDescent="0.35">
      <c r="B11" s="1071" t="s">
        <v>8</v>
      </c>
      <c r="C11" s="1072">
        <v>13.081659283125251</v>
      </c>
      <c r="D11" s="1073">
        <v>0.37950414996158183</v>
      </c>
      <c r="E11" s="1072">
        <v>43.14593389181497</v>
      </c>
      <c r="F11" s="1073">
        <v>0.24283972107203308</v>
      </c>
      <c r="G11" s="1072">
        <v>65.742415847070234</v>
      </c>
      <c r="H11" s="1073">
        <v>0.29290109883815552</v>
      </c>
      <c r="I11" s="1070"/>
      <c r="J11" s="1070"/>
      <c r="K11" s="1070"/>
      <c r="L11" s="1070"/>
      <c r="M11" s="1070"/>
      <c r="N11" s="1070"/>
      <c r="O11" s="1070"/>
    </row>
    <row r="12" spans="1:18" ht="15" customHeight="1" x14ac:dyDescent="0.35">
      <c r="B12" s="1074" t="s">
        <v>7</v>
      </c>
      <c r="C12" s="1075">
        <v>10.482651796778191</v>
      </c>
      <c r="D12" s="1076">
        <v>0.32795063544829733</v>
      </c>
      <c r="E12" s="1075">
        <v>22.515935057125677</v>
      </c>
      <c r="F12" s="1076">
        <v>0.24991001287841719</v>
      </c>
      <c r="G12" s="1075">
        <v>47.31</v>
      </c>
      <c r="H12" s="1076">
        <v>0.11907104672381201</v>
      </c>
      <c r="I12" s="1070"/>
      <c r="J12" s="1070"/>
      <c r="K12" s="1070"/>
      <c r="L12" s="1070"/>
      <c r="M12" s="1070"/>
      <c r="N12" s="1070"/>
      <c r="O12" s="1070"/>
    </row>
    <row r="13" spans="1:18" ht="15" customHeight="1" x14ac:dyDescent="0.35">
      <c r="B13" s="1074" t="s">
        <v>37</v>
      </c>
      <c r="C13" s="1075">
        <v>22.458129084967322</v>
      </c>
      <c r="D13" s="1076">
        <v>0.23847623267767831</v>
      </c>
      <c r="E13" s="1075">
        <v>44.478686918177367</v>
      </c>
      <c r="F13" s="1076">
        <v>0.15472018392905801</v>
      </c>
      <c r="G13" s="1075">
        <v>71.091445427728615</v>
      </c>
      <c r="H13" s="1076">
        <v>0.11892451420532263</v>
      </c>
      <c r="I13" s="1070"/>
      <c r="J13" s="1070"/>
      <c r="K13" s="1070"/>
      <c r="L13" s="1070"/>
      <c r="M13" s="1070"/>
      <c r="N13" s="1070"/>
      <c r="O13" s="1070"/>
    </row>
    <row r="14" spans="1:18" ht="15" customHeight="1" x14ac:dyDescent="0.35">
      <c r="B14" s="1074" t="s">
        <v>38</v>
      </c>
      <c r="C14" s="1075">
        <v>21.17633410672854</v>
      </c>
      <c r="D14" s="1076">
        <v>0.32099240456737038</v>
      </c>
      <c r="E14" s="1075">
        <v>30.61988950276243</v>
      </c>
      <c r="F14" s="1076">
        <v>0.45304194740439435</v>
      </c>
      <c r="G14" s="1075">
        <v>35.255121042830538</v>
      </c>
      <c r="H14" s="1076">
        <v>0.64779908095202643</v>
      </c>
      <c r="I14" s="1070"/>
      <c r="J14" s="1070"/>
      <c r="K14" s="1070"/>
      <c r="L14" s="1070"/>
      <c r="M14" s="1070"/>
      <c r="N14" s="1070"/>
      <c r="O14" s="1070"/>
    </row>
    <row r="15" spans="1:18" ht="15" customHeight="1" x14ac:dyDescent="0.35">
      <c r="B15" s="1074" t="s">
        <v>6</v>
      </c>
      <c r="C15" s="1075">
        <v>22.123597415844952</v>
      </c>
      <c r="D15" s="1076">
        <v>0.27249125502610239</v>
      </c>
      <c r="E15" s="1075">
        <v>40.192878711625568</v>
      </c>
      <c r="F15" s="1076">
        <v>0.28253908795299032</v>
      </c>
      <c r="G15" s="1075">
        <v>57.916605705925384</v>
      </c>
      <c r="H15" s="1076">
        <v>0.36484352996769825</v>
      </c>
      <c r="I15" s="1070"/>
      <c r="J15" s="1070"/>
      <c r="K15" s="1070"/>
      <c r="L15" s="1070"/>
      <c r="M15" s="1070"/>
      <c r="N15" s="1070"/>
      <c r="O15" s="1070"/>
    </row>
    <row r="16" spans="1:18" ht="15" customHeight="1" x14ac:dyDescent="0.35">
      <c r="B16" s="1074" t="s">
        <v>5</v>
      </c>
      <c r="C16" s="1075">
        <v>21.646846543001686</v>
      </c>
      <c r="D16" s="1076">
        <v>0.57822492732720521</v>
      </c>
      <c r="E16" s="1075">
        <v>35.749588550983901</v>
      </c>
      <c r="F16" s="1076">
        <v>0.37876858784914824</v>
      </c>
      <c r="G16" s="1075">
        <v>44.762881355932201</v>
      </c>
      <c r="H16" s="1076">
        <v>0.48858743708012103</v>
      </c>
      <c r="I16" s="1070"/>
      <c r="J16" s="1070"/>
      <c r="K16" s="1070"/>
      <c r="L16" s="1070"/>
      <c r="M16" s="1070"/>
      <c r="N16" s="1070"/>
      <c r="O16" s="1070"/>
    </row>
    <row r="17" spans="1:15" ht="15" customHeight="1" x14ac:dyDescent="0.35">
      <c r="B17" s="1074" t="s">
        <v>4</v>
      </c>
      <c r="C17" s="1075">
        <v>22.038924387646432</v>
      </c>
      <c r="D17" s="1076">
        <v>0.19794295233154005</v>
      </c>
      <c r="E17" s="1075">
        <v>45.449414590213152</v>
      </c>
      <c r="F17" s="1076">
        <v>0.16680530743989569</v>
      </c>
      <c r="G17" s="1075">
        <v>72.452357659949129</v>
      </c>
      <c r="H17" s="1076">
        <v>0.13266093596536452</v>
      </c>
      <c r="I17" s="1070"/>
      <c r="J17" s="1070"/>
      <c r="K17" s="1070"/>
      <c r="L17" s="1070"/>
      <c r="M17" s="1070"/>
      <c r="N17" s="1070"/>
      <c r="O17" s="1070"/>
    </row>
    <row r="18" spans="1:15" ht="15" customHeight="1" x14ac:dyDescent="0.35">
      <c r="B18" s="1074" t="s">
        <v>40</v>
      </c>
      <c r="C18" s="1075">
        <v>18.336934100531973</v>
      </c>
      <c r="D18" s="1076">
        <v>0.37221416509697464</v>
      </c>
      <c r="E18" s="1075">
        <v>29.704759907737472</v>
      </c>
      <c r="F18" s="1076">
        <v>0.51558490807926238</v>
      </c>
      <c r="G18" s="1075">
        <v>39.074421965317917</v>
      </c>
      <c r="H18" s="1076">
        <v>0.57233664328385214</v>
      </c>
      <c r="I18" s="1070"/>
      <c r="J18" s="1070"/>
      <c r="K18" s="1070"/>
      <c r="L18" s="1070"/>
      <c r="M18" s="1070"/>
      <c r="N18" s="1070"/>
      <c r="O18" s="1070"/>
    </row>
    <row r="19" spans="1:15" ht="15" customHeight="1" x14ac:dyDescent="0.35">
      <c r="B19" s="1074" t="s">
        <v>41</v>
      </c>
      <c r="C19" s="1075">
        <v>18.141174409948768</v>
      </c>
      <c r="D19" s="1076">
        <v>0.31246832288013843</v>
      </c>
      <c r="E19" s="1075">
        <v>27.261325564457394</v>
      </c>
      <c r="F19" s="1076">
        <v>0.51034961698366788</v>
      </c>
      <c r="G19" s="1075">
        <v>35.621701969528054</v>
      </c>
      <c r="H19" s="1076">
        <v>0.60140415483048804</v>
      </c>
      <c r="I19" s="1070"/>
      <c r="J19" s="1070"/>
      <c r="K19" s="1070"/>
      <c r="L19" s="1070"/>
      <c r="M19" s="1070"/>
      <c r="N19" s="1070"/>
      <c r="O19" s="1070"/>
    </row>
    <row r="20" spans="1:15" ht="15" customHeight="1" x14ac:dyDescent="0.35">
      <c r="B20" s="1074" t="s">
        <v>3</v>
      </c>
      <c r="C20" s="1075">
        <v>20.199452483378959</v>
      </c>
      <c r="D20" s="1076">
        <v>0.10673173211053232</v>
      </c>
      <c r="E20" s="1075">
        <v>32.699432278994323</v>
      </c>
      <c r="F20" s="1076">
        <v>0.16938205669555548</v>
      </c>
      <c r="G20" s="1075">
        <v>56.977241379310342</v>
      </c>
      <c r="H20" s="1076">
        <v>0.13959732522756652</v>
      </c>
      <c r="I20" s="1070"/>
      <c r="J20" s="1070"/>
      <c r="K20" s="1070"/>
      <c r="L20" s="1070"/>
      <c r="M20" s="1070"/>
      <c r="N20" s="1070"/>
      <c r="O20" s="1070"/>
    </row>
    <row r="21" spans="1:15" ht="15" customHeight="1" x14ac:dyDescent="0.35">
      <c r="B21" s="1074" t="s">
        <v>2</v>
      </c>
      <c r="C21" s="1075">
        <v>21.113264767932488</v>
      </c>
      <c r="D21" s="1076">
        <v>0.22140106438002424</v>
      </c>
      <c r="E21" s="1075">
        <v>43.516446679237376</v>
      </c>
      <c r="F21" s="1076">
        <v>0.18646174434848195</v>
      </c>
      <c r="G21" s="1075">
        <v>68.729209220892912</v>
      </c>
      <c r="H21" s="1076">
        <v>0.16548488634643641</v>
      </c>
      <c r="I21" s="1070"/>
      <c r="J21" s="1070"/>
      <c r="K21" s="1070"/>
      <c r="L21" s="1070"/>
      <c r="M21" s="1070"/>
      <c r="N21" s="1070"/>
      <c r="O21" s="1070"/>
    </row>
    <row r="22" spans="1:15" ht="15" customHeight="1" x14ac:dyDescent="0.35">
      <c r="B22" s="1074" t="s">
        <v>35</v>
      </c>
      <c r="C22" s="1075">
        <v>22.453100326350143</v>
      </c>
      <c r="D22" s="1076">
        <v>0.30277637262364482</v>
      </c>
      <c r="E22" s="1075">
        <v>47.320414552520781</v>
      </c>
      <c r="F22" s="1076">
        <v>0.18412609554838211</v>
      </c>
      <c r="G22" s="1075">
        <v>75.944289693593319</v>
      </c>
      <c r="H22" s="1076">
        <v>0.177756593013673</v>
      </c>
      <c r="I22" s="1070"/>
      <c r="J22" s="1070"/>
      <c r="K22" s="1070"/>
      <c r="L22" s="1070"/>
      <c r="M22" s="1070"/>
      <c r="N22" s="1070"/>
      <c r="O22" s="1070"/>
    </row>
    <row r="23" spans="1:15" ht="15" customHeight="1" x14ac:dyDescent="0.35">
      <c r="B23" s="1074" t="s">
        <v>42</v>
      </c>
      <c r="C23" s="1075">
        <v>21.728598014888338</v>
      </c>
      <c r="D23" s="1076">
        <v>0.19109422028168352</v>
      </c>
      <c r="E23" s="1075">
        <v>38.065123930686553</v>
      </c>
      <c r="F23" s="1076">
        <v>0.34190959470241633</v>
      </c>
      <c r="G23" s="1075">
        <v>56.962347523027134</v>
      </c>
      <c r="H23" s="1076">
        <v>0.39106418228531692</v>
      </c>
      <c r="I23" s="1070"/>
      <c r="J23" s="1070"/>
      <c r="K23" s="1070"/>
      <c r="L23" s="1070"/>
      <c r="M23" s="1070"/>
      <c r="N23" s="1070"/>
      <c r="O23" s="1070"/>
    </row>
    <row r="24" spans="1:15" ht="15" customHeight="1" x14ac:dyDescent="0.35">
      <c r="B24" s="1074" t="s">
        <v>43</v>
      </c>
      <c r="C24" s="1075">
        <v>21.74484654145671</v>
      </c>
      <c r="D24" s="1076">
        <v>0.3435851306763863</v>
      </c>
      <c r="E24" s="1075">
        <v>41.144032921810698</v>
      </c>
      <c r="F24" s="1076">
        <v>0.30216002906009876</v>
      </c>
      <c r="G24" s="1075">
        <v>69.126760563380287</v>
      </c>
      <c r="H24" s="1076">
        <v>0.22321019509799511</v>
      </c>
      <c r="I24" s="1070"/>
      <c r="J24" s="1070"/>
      <c r="K24" s="1070"/>
      <c r="L24" s="1070"/>
      <c r="M24" s="1070"/>
      <c r="N24" s="1070"/>
      <c r="O24" s="1070"/>
    </row>
    <row r="25" spans="1:15" ht="15" customHeight="1" x14ac:dyDescent="0.35">
      <c r="B25" s="1074" t="s">
        <v>44</v>
      </c>
      <c r="C25" s="1075">
        <v>54.816740088105725</v>
      </c>
      <c r="D25" s="1076">
        <v>1.0129223616363054</v>
      </c>
      <c r="E25" s="1075">
        <v>94.292841648590027</v>
      </c>
      <c r="F25" s="1076">
        <v>0.64834085225126348</v>
      </c>
      <c r="G25" s="1075">
        <v>100.51869918699187</v>
      </c>
      <c r="H25" s="1076">
        <v>0.56482934992511047</v>
      </c>
      <c r="I25" s="1070"/>
      <c r="J25" s="1070"/>
      <c r="K25" s="1070"/>
      <c r="L25" s="1070"/>
      <c r="M25" s="1070"/>
      <c r="N25" s="1070"/>
      <c r="O25" s="1070"/>
    </row>
    <row r="26" spans="1:15" ht="15" customHeight="1" x14ac:dyDescent="0.35">
      <c r="B26" s="1074" t="s">
        <v>45</v>
      </c>
      <c r="C26" s="1075">
        <v>20.732242570836235</v>
      </c>
      <c r="D26" s="1076">
        <v>0.70515107416743095</v>
      </c>
      <c r="E26" s="1075">
        <v>27.453585635359129</v>
      </c>
      <c r="F26" s="1076">
        <v>0.65861632022321526</v>
      </c>
      <c r="G26" s="1075">
        <v>33.493711340206211</v>
      </c>
      <c r="H26" s="1076">
        <v>0.66987544501439811</v>
      </c>
      <c r="I26" s="1070"/>
      <c r="J26" s="1070"/>
      <c r="K26" s="1070"/>
      <c r="L26" s="1070"/>
      <c r="M26" s="1070"/>
      <c r="N26" s="1070"/>
      <c r="O26" s="1070"/>
    </row>
    <row r="27" spans="1:15" ht="15" customHeight="1" x14ac:dyDescent="0.35">
      <c r="B27" s="1074" t="s">
        <v>46</v>
      </c>
      <c r="C27" s="1075">
        <v>18.106221952698615</v>
      </c>
      <c r="D27" s="1076">
        <v>0.36952933274264421</v>
      </c>
      <c r="E27" s="1075">
        <v>28.441256317689479</v>
      </c>
      <c r="F27" s="1076">
        <v>0.46101536222452288</v>
      </c>
      <c r="G27" s="1075">
        <v>37.769546142208775</v>
      </c>
      <c r="H27" s="1076">
        <v>0.47344360011101433</v>
      </c>
      <c r="I27" s="1070"/>
      <c r="J27" s="1070"/>
      <c r="K27" s="1070"/>
      <c r="L27" s="1070"/>
      <c r="M27" s="1070"/>
      <c r="N27" s="1070"/>
      <c r="O27" s="1070"/>
    </row>
    <row r="28" spans="1:15" ht="15" customHeight="1" x14ac:dyDescent="0.35">
      <c r="B28" s="1077" t="s">
        <v>1</v>
      </c>
      <c r="C28" s="1078">
        <v>20.317460317460316</v>
      </c>
      <c r="D28" s="1079">
        <v>8.6377617575917831E-2</v>
      </c>
      <c r="E28" s="1078">
        <v>45.011086474501106</v>
      </c>
      <c r="F28" s="1079">
        <v>2.5112342995728225E-2</v>
      </c>
      <c r="G28" s="1078">
        <v>70.301169590643269</v>
      </c>
      <c r="H28" s="1079">
        <v>4.4902512186552196E-2</v>
      </c>
      <c r="I28" s="1070"/>
      <c r="J28" s="1070"/>
      <c r="K28" s="1070"/>
      <c r="L28" s="1070"/>
      <c r="M28" s="1070"/>
      <c r="N28" s="1070"/>
      <c r="O28" s="1070"/>
    </row>
    <row r="29" spans="1:15" ht="15" customHeight="1" x14ac:dyDescent="0.35">
      <c r="B29" s="1307" t="s">
        <v>0</v>
      </c>
      <c r="C29" s="1308">
        <v>18.127243107359423</v>
      </c>
      <c r="D29" s="1309">
        <v>0.4688947305032109</v>
      </c>
      <c r="E29" s="1308">
        <v>40.163818947559093</v>
      </c>
      <c r="F29" s="1309">
        <v>0.35150064429080563</v>
      </c>
      <c r="G29" s="1308">
        <v>61.455021420052091</v>
      </c>
      <c r="H29" s="1309">
        <v>0.36611314409113577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0" t="s">
        <v>288</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449</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13.081659283125251</v>
      </c>
      <c r="D11" s="1073">
        <v>0.37950414996158183</v>
      </c>
      <c r="E11" s="1072">
        <v>43.14593389181497</v>
      </c>
      <c r="F11" s="1073">
        <v>0.24283972107203308</v>
      </c>
      <c r="G11" s="1072">
        <v>65.742415847070234</v>
      </c>
      <c r="H11" s="1073">
        <v>0.29290109883815552</v>
      </c>
      <c r="I11" s="1070"/>
      <c r="J11" s="1070"/>
      <c r="K11" s="1070"/>
      <c r="L11" s="1070"/>
      <c r="M11" s="1070"/>
      <c r="N11" s="1070"/>
      <c r="O11" s="1070"/>
    </row>
    <row r="12" spans="1:18" ht="15" customHeight="1" x14ac:dyDescent="0.35">
      <c r="B12" s="1074" t="s">
        <v>7</v>
      </c>
      <c r="C12" s="1075">
        <v>10.482651796778191</v>
      </c>
      <c r="D12" s="1076">
        <v>0.32795063544829733</v>
      </c>
      <c r="E12" s="1075">
        <v>22.51985559566787</v>
      </c>
      <c r="F12" s="1076">
        <v>0.24984080009911577</v>
      </c>
      <c r="G12" s="1075">
        <v>47.31187410586552</v>
      </c>
      <c r="H12" s="1076">
        <v>0.11914697486008043</v>
      </c>
      <c r="I12" s="1070"/>
      <c r="J12" s="1070"/>
      <c r="K12" s="1070"/>
      <c r="L12" s="1070"/>
      <c r="M12" s="1070"/>
      <c r="N12" s="1070"/>
      <c r="O12" s="1070"/>
    </row>
    <row r="13" spans="1:18" ht="15" customHeight="1" x14ac:dyDescent="0.35">
      <c r="B13" s="1074" t="s">
        <v>37</v>
      </c>
      <c r="C13" s="1075">
        <v>22.515399120050283</v>
      </c>
      <c r="D13" s="1076">
        <v>0.24014468876800873</v>
      </c>
      <c r="E13" s="1075">
        <v>44.466084275436792</v>
      </c>
      <c r="F13" s="1076">
        <v>0.15798499801124577</v>
      </c>
      <c r="G13" s="1075">
        <v>71.177094379639442</v>
      </c>
      <c r="H13" s="1076">
        <v>0.12327795559168565</v>
      </c>
      <c r="I13" s="1070"/>
      <c r="J13" s="1070"/>
      <c r="K13" s="1070"/>
      <c r="L13" s="1070"/>
      <c r="M13" s="1070"/>
      <c r="N13" s="1070"/>
      <c r="O13" s="1070"/>
    </row>
    <row r="14" spans="1:18" ht="15" customHeight="1" x14ac:dyDescent="0.35">
      <c r="B14" s="1074" t="s">
        <v>38</v>
      </c>
      <c r="C14" s="1075">
        <v>21.17633410672854</v>
      </c>
      <c r="D14" s="1076">
        <v>0.32099240456737038</v>
      </c>
      <c r="E14" s="1075">
        <v>30.61988950276243</v>
      </c>
      <c r="F14" s="1076">
        <v>0.45304194740439435</v>
      </c>
      <c r="G14" s="1075">
        <v>35.255121042830538</v>
      </c>
      <c r="H14" s="1076">
        <v>0.64779908095202643</v>
      </c>
      <c r="I14" s="1070"/>
      <c r="J14" s="1070"/>
      <c r="K14" s="1070"/>
      <c r="L14" s="1070"/>
      <c r="M14" s="1070"/>
      <c r="N14" s="1070"/>
      <c r="O14" s="1070"/>
    </row>
    <row r="15" spans="1:18" ht="15" customHeight="1" x14ac:dyDescent="0.35">
      <c r="B15" s="1074" t="s">
        <v>6</v>
      </c>
      <c r="C15" s="1075">
        <v>27.384683882457704</v>
      </c>
      <c r="D15" s="1076">
        <v>0.36853013494472409</v>
      </c>
      <c r="E15" s="1075">
        <v>33.752941176470586</v>
      </c>
      <c r="F15" s="1076">
        <v>0.30921703759362368</v>
      </c>
      <c r="G15" s="1075">
        <v>41.855072463768117</v>
      </c>
      <c r="H15" s="1076">
        <v>0.41893582195236712</v>
      </c>
      <c r="I15" s="1070"/>
      <c r="J15" s="1070"/>
      <c r="K15" s="1070"/>
      <c r="L15" s="1070"/>
      <c r="M15" s="1070"/>
      <c r="N15" s="1070"/>
      <c r="O15" s="1070"/>
    </row>
    <row r="16" spans="1:18" ht="15" customHeight="1" x14ac:dyDescent="0.35">
      <c r="B16" s="1074" t="s">
        <v>5</v>
      </c>
      <c r="C16" s="1075">
        <v>21.646846543001686</v>
      </c>
      <c r="D16" s="1076">
        <v>0.57822492732720521</v>
      </c>
      <c r="E16" s="1075">
        <v>35.749588550983901</v>
      </c>
      <c r="F16" s="1076">
        <v>0.37876858784914824</v>
      </c>
      <c r="G16" s="1075">
        <v>44.762881355932201</v>
      </c>
      <c r="H16" s="1076">
        <v>0.48858743708012103</v>
      </c>
      <c r="I16" s="1070"/>
      <c r="J16" s="1070"/>
      <c r="K16" s="1070"/>
      <c r="L16" s="1070"/>
      <c r="M16" s="1070"/>
      <c r="N16" s="1070"/>
      <c r="O16" s="1070"/>
    </row>
    <row r="17" spans="1:15" ht="15" customHeight="1" x14ac:dyDescent="0.35">
      <c r="B17" s="1074" t="s">
        <v>4</v>
      </c>
      <c r="C17" s="1075">
        <v>21.961037735849057</v>
      </c>
      <c r="D17" s="1076">
        <v>0.23530525621777454</v>
      </c>
      <c r="E17" s="1075">
        <v>45.001639588612314</v>
      </c>
      <c r="F17" s="1076">
        <v>0.18544332523363088</v>
      </c>
      <c r="G17" s="1075">
        <v>72.512758931251881</v>
      </c>
      <c r="H17" s="1076">
        <v>0.13716891719445667</v>
      </c>
      <c r="I17" s="1070"/>
      <c r="J17" s="1070"/>
      <c r="K17" s="1070"/>
      <c r="L17" s="1070"/>
      <c r="M17" s="1070"/>
      <c r="N17" s="1070"/>
      <c r="O17" s="1070"/>
    </row>
    <row r="18" spans="1:15" ht="15" customHeight="1" x14ac:dyDescent="0.35">
      <c r="B18" s="1074" t="s">
        <v>40</v>
      </c>
      <c r="C18" s="1075">
        <v>18.28157894736842</v>
      </c>
      <c r="D18" s="1076">
        <v>0.3741652395327113</v>
      </c>
      <c r="E18" s="1075">
        <v>29.409111210361768</v>
      </c>
      <c r="F18" s="1076">
        <v>0.52106922753994678</v>
      </c>
      <c r="G18" s="1075">
        <v>38.148262548262551</v>
      </c>
      <c r="H18" s="1076">
        <v>0.57946101914386239</v>
      </c>
      <c r="I18" s="1070"/>
      <c r="J18" s="1070"/>
      <c r="K18" s="1070"/>
      <c r="L18" s="1070"/>
      <c r="M18" s="1070"/>
      <c r="N18" s="1070"/>
      <c r="O18" s="1070"/>
    </row>
    <row r="19" spans="1:15" ht="15" customHeight="1" x14ac:dyDescent="0.35">
      <c r="B19" s="1074" t="s">
        <v>41</v>
      </c>
      <c r="C19" s="1075">
        <v>18.598634249720373</v>
      </c>
      <c r="D19" s="1076">
        <v>0.29873455918278696</v>
      </c>
      <c r="E19" s="1075">
        <v>25.846436321148389</v>
      </c>
      <c r="F19" s="1076">
        <v>0.52067652198110581</v>
      </c>
      <c r="G19" s="1075">
        <v>32.011382450331126</v>
      </c>
      <c r="H19" s="1076">
        <v>0.59510632001115293</v>
      </c>
      <c r="I19" s="1070"/>
      <c r="J19" s="1070"/>
      <c r="K19" s="1070"/>
      <c r="L19" s="1070"/>
      <c r="M19" s="1070"/>
      <c r="N19" s="1070"/>
      <c r="O19" s="1070"/>
    </row>
    <row r="20" spans="1:15" ht="15" customHeight="1" x14ac:dyDescent="0.35">
      <c r="B20" s="1074" t="s">
        <v>3</v>
      </c>
      <c r="C20" s="1075">
        <v>20.146897810218977</v>
      </c>
      <c r="D20" s="1076">
        <v>9.5224702039835171E-2</v>
      </c>
      <c r="E20" s="1075">
        <v>32.984520123839012</v>
      </c>
      <c r="F20" s="1076">
        <v>0.1814405919120875</v>
      </c>
      <c r="G20" s="1075">
        <v>57.37834691501746</v>
      </c>
      <c r="H20" s="1076">
        <v>0.15768874281295309</v>
      </c>
      <c r="I20" s="1070"/>
      <c r="J20" s="1070"/>
      <c r="K20" s="1070"/>
      <c r="L20" s="1070"/>
      <c r="M20" s="1070"/>
      <c r="N20" s="1070"/>
      <c r="O20" s="1070"/>
    </row>
    <row r="21" spans="1:15" ht="15" customHeight="1" x14ac:dyDescent="0.35">
      <c r="B21" s="1074" t="s">
        <v>2</v>
      </c>
      <c r="C21" s="1075">
        <v>20.530451866404714</v>
      </c>
      <c r="D21" s="1076">
        <v>0.23835360757994029</v>
      </c>
      <c r="E21" s="1075">
        <v>44.27402135231317</v>
      </c>
      <c r="F21" s="1076">
        <v>0.29366903778353681</v>
      </c>
      <c r="G21" s="1075">
        <v>70.94701986754967</v>
      </c>
      <c r="H21" s="1076">
        <v>0.41258326987150046</v>
      </c>
      <c r="I21" s="1070"/>
      <c r="J21" s="1070"/>
      <c r="K21" s="1070"/>
      <c r="L21" s="1070"/>
      <c r="M21" s="1070"/>
      <c r="N21" s="1070"/>
      <c r="O21" s="1070"/>
    </row>
    <row r="22" spans="1:15" ht="15" customHeight="1" x14ac:dyDescent="0.35">
      <c r="B22" s="1074" t="s">
        <v>35</v>
      </c>
      <c r="C22" s="1075">
        <v>22.07193411401364</v>
      </c>
      <c r="D22" s="1076">
        <v>0.29870122145703759</v>
      </c>
      <c r="E22" s="1075">
        <v>47.017979654601369</v>
      </c>
      <c r="F22" s="1076">
        <v>0.18245549858935137</v>
      </c>
      <c r="G22" s="1075">
        <v>75.902376214444573</v>
      </c>
      <c r="H22" s="1076">
        <v>0.17893400056761491</v>
      </c>
      <c r="I22" s="1070"/>
      <c r="J22" s="1070"/>
      <c r="K22" s="1070"/>
      <c r="L22" s="1070"/>
      <c r="M22" s="1070"/>
      <c r="N22" s="1070"/>
      <c r="O22" s="1070"/>
    </row>
    <row r="23" spans="1:15" ht="15" customHeight="1" x14ac:dyDescent="0.35">
      <c r="B23" s="1074" t="s">
        <v>42</v>
      </c>
      <c r="C23" s="1075">
        <v>21.39652899824253</v>
      </c>
      <c r="D23" s="1076">
        <v>0.16236839021935501</v>
      </c>
      <c r="E23" s="1075">
        <v>37.190569247746922</v>
      </c>
      <c r="F23" s="1076">
        <v>0.33651447082433239</v>
      </c>
      <c r="G23" s="1075">
        <v>54.735934541520152</v>
      </c>
      <c r="H23" s="1076">
        <v>0.39376411841120995</v>
      </c>
      <c r="I23" s="1070"/>
      <c r="J23" s="1070"/>
      <c r="K23" s="1070"/>
      <c r="L23" s="1070"/>
      <c r="M23" s="1070"/>
      <c r="N23" s="1070"/>
      <c r="O23" s="1070"/>
    </row>
    <row r="24" spans="1:15" ht="15" customHeight="1" x14ac:dyDescent="0.35">
      <c r="B24" s="1074" t="s">
        <v>43</v>
      </c>
      <c r="C24" s="1075">
        <v>21.743577981651377</v>
      </c>
      <c r="D24" s="1076">
        <v>0.34379755856990385</v>
      </c>
      <c r="E24" s="1075">
        <v>41.144032921810698</v>
      </c>
      <c r="F24" s="1076">
        <v>0.30216002906009876</v>
      </c>
      <c r="G24" s="1075">
        <v>69.126760563380287</v>
      </c>
      <c r="H24" s="1076">
        <v>0.22321019509799511</v>
      </c>
      <c r="I24" s="1070"/>
      <c r="J24" s="1070"/>
      <c r="K24" s="1070"/>
      <c r="L24" s="1070"/>
      <c r="M24" s="1070"/>
      <c r="N24" s="1070"/>
      <c r="O24" s="1070"/>
    </row>
    <row r="25" spans="1:15" ht="15" customHeight="1" x14ac:dyDescent="0.35">
      <c r="B25" s="1074" t="s">
        <v>44</v>
      </c>
      <c r="C25" s="1075">
        <v>14.853030303030303</v>
      </c>
      <c r="D25" s="1076">
        <v>0.60570842966773863</v>
      </c>
      <c r="E25" s="1075">
        <v>18.026936026936028</v>
      </c>
      <c r="F25" s="1076">
        <v>0.66365115320043888</v>
      </c>
      <c r="G25" s="1075">
        <v>22.710691823899371</v>
      </c>
      <c r="H25" s="1076">
        <v>0.64860239765910455</v>
      </c>
      <c r="I25" s="1070"/>
      <c r="J25" s="1070"/>
      <c r="K25" s="1070"/>
      <c r="L25" s="1070"/>
      <c r="M25" s="1070"/>
      <c r="N25" s="1070"/>
      <c r="O25" s="1070"/>
    </row>
    <row r="26" spans="1:15" ht="15" customHeight="1" x14ac:dyDescent="0.35">
      <c r="B26" s="1074" t="s">
        <v>45</v>
      </c>
      <c r="C26" s="1075">
        <v>20.732242570836235</v>
      </c>
      <c r="D26" s="1076">
        <v>0.70515107416743095</v>
      </c>
      <c r="E26" s="1075">
        <v>27.453585635359129</v>
      </c>
      <c r="F26" s="1076">
        <v>0.65861632022321526</v>
      </c>
      <c r="G26" s="1075">
        <v>33.493711340206211</v>
      </c>
      <c r="H26" s="1076">
        <v>0.66987544501439811</v>
      </c>
      <c r="I26" s="1070"/>
      <c r="J26" s="1070"/>
      <c r="K26" s="1070"/>
      <c r="L26" s="1070"/>
      <c r="M26" s="1070"/>
      <c r="N26" s="1070"/>
      <c r="O26" s="1070"/>
    </row>
    <row r="27" spans="1:15" ht="15" customHeight="1" x14ac:dyDescent="0.35">
      <c r="B27" s="1074" t="s">
        <v>46</v>
      </c>
      <c r="C27" s="1075">
        <v>18.106221952698615</v>
      </c>
      <c r="D27" s="1076">
        <v>0.36952933274264421</v>
      </c>
      <c r="E27" s="1075">
        <v>28.441256317689479</v>
      </c>
      <c r="F27" s="1076">
        <v>0.46101536222452288</v>
      </c>
      <c r="G27" s="1075">
        <v>37.769546142208775</v>
      </c>
      <c r="H27" s="1076">
        <v>0.47344360011101433</v>
      </c>
      <c r="I27" s="1070"/>
      <c r="J27" s="1070"/>
      <c r="K27" s="1070"/>
      <c r="L27" s="1070"/>
      <c r="M27" s="1070"/>
      <c r="N27" s="1070"/>
      <c r="O27" s="1070"/>
    </row>
    <row r="28" spans="1:15" ht="15" customHeight="1" x14ac:dyDescent="0.35">
      <c r="B28" s="1077" t="s">
        <v>1</v>
      </c>
      <c r="C28" s="1078">
        <v>20.318091451292247</v>
      </c>
      <c r="D28" s="1079">
        <v>8.6458104544725967E-2</v>
      </c>
      <c r="E28" s="1078">
        <v>45.011135857461028</v>
      </c>
      <c r="F28" s="1079">
        <v>2.5168301894137293E-2</v>
      </c>
      <c r="G28" s="1078">
        <v>70.301169590643269</v>
      </c>
      <c r="H28" s="1079">
        <v>4.4902512186552196E-2</v>
      </c>
      <c r="I28" s="1070"/>
      <c r="J28" s="1070"/>
      <c r="K28" s="1070"/>
      <c r="L28" s="1070"/>
      <c r="M28" s="1070"/>
      <c r="N28" s="1070"/>
      <c r="O28" s="1070"/>
    </row>
    <row r="29" spans="1:15" ht="15" customHeight="1" x14ac:dyDescent="0.35">
      <c r="B29" s="1307" t="s">
        <v>0</v>
      </c>
      <c r="C29" s="1308">
        <v>17.174816152622395</v>
      </c>
      <c r="D29" s="1309">
        <v>0.40257341995192181</v>
      </c>
      <c r="E29" s="1308">
        <v>39.545110102425987</v>
      </c>
      <c r="F29" s="1309">
        <v>0.32735511387723415</v>
      </c>
      <c r="G29" s="1308">
        <v>59.960045776706671</v>
      </c>
      <c r="H29" s="1309">
        <v>0.37749668123848718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5.65" customHeight="1" x14ac:dyDescent="0.35">
      <c r="B32" s="1650" t="s">
        <v>288</v>
      </c>
      <c r="C32" s="1650"/>
      <c r="D32" s="1650"/>
      <c r="E32" s="1650"/>
      <c r="F32" s="1650"/>
      <c r="G32" s="1650"/>
      <c r="H32" s="1650"/>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448</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v>16</v>
      </c>
      <c r="F12" s="1076" t="s">
        <v>364</v>
      </c>
      <c r="G12" s="1075">
        <v>46</v>
      </c>
      <c r="H12" s="1076" t="s">
        <v>364</v>
      </c>
      <c r="I12" s="1070"/>
      <c r="J12" s="1070"/>
      <c r="K12" s="1070"/>
      <c r="L12" s="1070"/>
      <c r="M12" s="1070"/>
      <c r="N12" s="1070"/>
      <c r="O12" s="1070"/>
    </row>
    <row r="13" spans="1:18" ht="15" customHeight="1" x14ac:dyDescent="0.35">
      <c r="B13" s="1074" t="s">
        <v>37</v>
      </c>
      <c r="C13" s="1075">
        <v>20.235772357723576</v>
      </c>
      <c r="D13" s="1076">
        <v>7.4080585439157159E-2</v>
      </c>
      <c r="E13" s="1075">
        <v>44.736842105263158</v>
      </c>
      <c r="F13" s="1076">
        <v>5.7334084381228917E-2</v>
      </c>
      <c r="G13" s="1075">
        <v>70</v>
      </c>
      <c r="H13" s="1076">
        <v>0</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v>20.882118092036141</v>
      </c>
      <c r="D15" s="1076">
        <v>0.17151786213093365</v>
      </c>
      <c r="E15" s="1075">
        <v>41.945102432778491</v>
      </c>
      <c r="F15" s="1076">
        <v>0.26125667485086296</v>
      </c>
      <c r="G15" s="1075">
        <v>64.089113924050636</v>
      </c>
      <c r="H15" s="1076">
        <v>0.2972018644563541</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22.139853300733495</v>
      </c>
      <c r="D17" s="1076">
        <v>0.13604695888907209</v>
      </c>
      <c r="E17" s="1075">
        <v>46.364190012180266</v>
      </c>
      <c r="F17" s="1076">
        <v>0.12082483329087577</v>
      </c>
      <c r="G17" s="1075">
        <v>72.339325842696624</v>
      </c>
      <c r="H17" s="1076">
        <v>0.12376270403469689</v>
      </c>
      <c r="I17" s="1070"/>
      <c r="J17" s="1070"/>
      <c r="K17" s="1070"/>
      <c r="L17" s="1070"/>
      <c r="M17" s="1070"/>
      <c r="N17" s="1070"/>
      <c r="O17" s="1070"/>
    </row>
    <row r="18" spans="1:15" ht="15" customHeight="1" x14ac:dyDescent="0.35">
      <c r="B18" s="1074" t="s">
        <v>40</v>
      </c>
      <c r="C18" s="1075">
        <v>19.052950075642965</v>
      </c>
      <c r="D18" s="1076">
        <v>0.34590595404377317</v>
      </c>
      <c r="E18" s="1075">
        <v>34.254295532646047</v>
      </c>
      <c r="F18" s="1076">
        <v>0.42210417948477008</v>
      </c>
      <c r="G18" s="1075">
        <v>52.550561797752806</v>
      </c>
      <c r="H18" s="1076">
        <v>0.41507661603410451</v>
      </c>
      <c r="I18" s="1070"/>
      <c r="J18" s="1070"/>
      <c r="K18" s="1070"/>
      <c r="L18" s="1070"/>
      <c r="M18" s="1070"/>
      <c r="N18" s="1070"/>
      <c r="O18" s="1070"/>
    </row>
    <row r="19" spans="1:15" ht="15" customHeight="1" x14ac:dyDescent="0.35">
      <c r="B19" s="1074" t="s">
        <v>41</v>
      </c>
      <c r="C19" s="1075">
        <v>16.812820512820512</v>
      </c>
      <c r="D19" s="1076">
        <v>0.34390691058138845</v>
      </c>
      <c r="E19" s="1075">
        <v>36.959954233409611</v>
      </c>
      <c r="F19" s="1076">
        <v>0.35408549828248942</v>
      </c>
      <c r="G19" s="1075">
        <v>67.34</v>
      </c>
      <c r="H19" s="1076">
        <v>0.2004873922842503</v>
      </c>
      <c r="I19" s="1070"/>
      <c r="J19" s="1070"/>
      <c r="K19" s="1070"/>
      <c r="L19" s="1070"/>
      <c r="M19" s="1070"/>
      <c r="N19" s="1070"/>
      <c r="O19" s="1070"/>
    </row>
    <row r="20" spans="1:15" ht="15" customHeight="1" x14ac:dyDescent="0.35">
      <c r="B20" s="1074" t="s">
        <v>3</v>
      </c>
      <c r="C20" s="1075">
        <v>20.224351585014411</v>
      </c>
      <c r="D20" s="1076">
        <v>0.1117181706889375</v>
      </c>
      <c r="E20" s="1075">
        <v>32.56872486396972</v>
      </c>
      <c r="F20" s="1076">
        <v>0.1632655053830718</v>
      </c>
      <c r="G20" s="1075">
        <v>56.808427241548259</v>
      </c>
      <c r="H20" s="1076">
        <v>0.13099243302337141</v>
      </c>
      <c r="I20" s="1070"/>
      <c r="J20" s="1070"/>
      <c r="K20" s="1070"/>
      <c r="L20" s="1070"/>
      <c r="M20" s="1070"/>
      <c r="N20" s="1070"/>
      <c r="O20" s="1070"/>
    </row>
    <row r="21" spans="1:15" ht="15" customHeight="1" x14ac:dyDescent="0.35">
      <c r="B21" s="1074" t="s">
        <v>2</v>
      </c>
      <c r="C21" s="1075">
        <v>21.155194346289754</v>
      </c>
      <c r="D21" s="1076">
        <v>0.2200828024754444</v>
      </c>
      <c r="E21" s="1075">
        <v>43.46905609973286</v>
      </c>
      <c r="F21" s="1076">
        <v>0.17727359613997859</v>
      </c>
      <c r="G21" s="1075">
        <v>68.626984126984127</v>
      </c>
      <c r="H21" s="1076">
        <v>0.1426545169742898</v>
      </c>
      <c r="I21" s="1070"/>
      <c r="J21" s="1070"/>
      <c r="K21" s="1070"/>
      <c r="L21" s="1070"/>
      <c r="M21" s="1070"/>
      <c r="N21" s="1070"/>
      <c r="O21" s="1070"/>
    </row>
    <row r="22" spans="1:15" ht="15" customHeight="1" x14ac:dyDescent="0.35">
      <c r="B22" s="1074" t="s">
        <v>35</v>
      </c>
      <c r="C22" s="1075">
        <v>24.16724537037037</v>
      </c>
      <c r="D22" s="1076">
        <v>0.30693066860044715</v>
      </c>
      <c r="E22" s="1075">
        <v>50.480840543881335</v>
      </c>
      <c r="F22" s="1076">
        <v>0.18723285355224378</v>
      </c>
      <c r="G22" s="1075">
        <v>76.773148148148152</v>
      </c>
      <c r="H22" s="1076">
        <v>0.15299792234858164</v>
      </c>
      <c r="I22" s="1070"/>
      <c r="J22" s="1070"/>
      <c r="K22" s="1070"/>
      <c r="L22" s="1070"/>
      <c r="M22" s="1070"/>
      <c r="N22" s="1070"/>
      <c r="O22" s="1070"/>
    </row>
    <row r="23" spans="1:15" ht="15" customHeight="1" x14ac:dyDescent="0.35">
      <c r="B23" s="1074" t="s">
        <v>42</v>
      </c>
      <c r="C23" s="1075">
        <v>27.051056338028168</v>
      </c>
      <c r="D23" s="1076">
        <v>0.30948582884516146</v>
      </c>
      <c r="E23" s="1075">
        <v>56.231136580706782</v>
      </c>
      <c r="F23" s="1076">
        <v>0.16733846045016817</v>
      </c>
      <c r="G23" s="1075">
        <v>82.684375000000003</v>
      </c>
      <c r="H23" s="1076">
        <v>0.14485591123875483</v>
      </c>
      <c r="I23" s="1070"/>
      <c r="J23" s="1070"/>
      <c r="K23" s="1070"/>
      <c r="L23" s="1070"/>
      <c r="M23" s="1070"/>
      <c r="N23" s="1070"/>
      <c r="O23" s="1070"/>
    </row>
    <row r="24" spans="1:15" ht="15" customHeight="1" x14ac:dyDescent="0.35">
      <c r="B24" s="1074" t="s">
        <v>43</v>
      </c>
      <c r="C24" s="1075">
        <v>22.666666666666668</v>
      </c>
      <c r="D24" s="1076">
        <v>0.16702671605294944</v>
      </c>
      <c r="E24" s="1075" t="s">
        <v>364</v>
      </c>
      <c r="F24" s="1076" t="s">
        <v>364</v>
      </c>
      <c r="G24" s="1075" t="s">
        <v>364</v>
      </c>
      <c r="H24" s="1076" t="s">
        <v>364</v>
      </c>
      <c r="I24" s="1070"/>
      <c r="J24" s="1070"/>
      <c r="K24" s="1070"/>
      <c r="L24" s="1070"/>
      <c r="M24" s="1070"/>
      <c r="N24" s="1070"/>
      <c r="O24" s="1070"/>
    </row>
    <row r="25" spans="1:15" ht="15" customHeight="1" x14ac:dyDescent="0.35">
      <c r="B25" s="1074" t="s">
        <v>44</v>
      </c>
      <c r="C25" s="1075">
        <v>110.34526315789473</v>
      </c>
      <c r="D25" s="1076">
        <v>0.40014804809098303</v>
      </c>
      <c r="E25" s="1075">
        <v>130.53440000000001</v>
      </c>
      <c r="F25" s="1076">
        <v>0.28296491612994001</v>
      </c>
      <c r="G25" s="1075">
        <v>127.64912280701755</v>
      </c>
      <c r="H25" s="1076">
        <v>0.29534516458999316</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v>20</v>
      </c>
      <c r="D28" s="1079">
        <v>0</v>
      </c>
      <c r="E28" s="1078">
        <v>45</v>
      </c>
      <c r="F28" s="1079">
        <v>0</v>
      </c>
      <c r="G28" s="1078" t="s">
        <v>364</v>
      </c>
      <c r="H28" s="1079" t="s">
        <v>364</v>
      </c>
      <c r="I28" s="1070"/>
      <c r="J28" s="1070"/>
      <c r="K28" s="1070"/>
      <c r="L28" s="1070"/>
      <c r="M28" s="1070"/>
      <c r="N28" s="1070"/>
      <c r="O28" s="1070"/>
    </row>
    <row r="29" spans="1:15" ht="15" customHeight="1" x14ac:dyDescent="0.35">
      <c r="B29" s="1307" t="s">
        <v>0</v>
      </c>
      <c r="C29" s="1308">
        <v>21.904172646286316</v>
      </c>
      <c r="D29" s="1309">
        <v>0.56157343610300614</v>
      </c>
      <c r="E29" s="1308">
        <v>44.388680678652825</v>
      </c>
      <c r="F29" s="1309">
        <v>0.4480264535165307</v>
      </c>
      <c r="G29" s="1308">
        <v>70.15984389271776</v>
      </c>
      <c r="H29" s="1309">
        <v>0.27855140999745315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1.5" customHeight="1" x14ac:dyDescent="0.35">
      <c r="B32" s="1650" t="s">
        <v>288</v>
      </c>
      <c r="C32" s="1650"/>
      <c r="D32" s="1650"/>
      <c r="E32" s="1650"/>
      <c r="F32" s="1650"/>
      <c r="G32" s="1650"/>
      <c r="H32" s="1650"/>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8" orientation="landscape" horizontalDpi="300" verticalDpi="30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481"/>
      <c r="C3" s="1481"/>
      <c r="D3" s="1481"/>
    </row>
    <row r="4" spans="1:24" s="621" customFormat="1" ht="23.25" customHeight="1" x14ac:dyDescent="0.25">
      <c r="B4" s="1483" t="s">
        <v>451</v>
      </c>
      <c r="C4" s="1483"/>
      <c r="D4" s="1483"/>
      <c r="E4" s="1483"/>
      <c r="F4" s="1483"/>
      <c r="G4" s="1483"/>
      <c r="H4" s="1483"/>
      <c r="I4" s="1483"/>
      <c r="J4" s="1483"/>
      <c r="K4" s="1483"/>
      <c r="L4" s="1483"/>
      <c r="M4" s="1483"/>
      <c r="N4" s="1483"/>
      <c r="O4" s="1483"/>
      <c r="P4" s="1483"/>
      <c r="Q4" s="1483"/>
      <c r="R4" s="1483"/>
      <c r="S4" s="1483"/>
      <c r="T4" s="1483"/>
      <c r="U4" s="1483"/>
      <c r="V4" s="1483"/>
      <c r="W4" s="1016"/>
      <c r="X4" s="1016"/>
    </row>
    <row r="5" spans="1:24" s="621" customFormat="1" ht="15.75" customHeight="1" x14ac:dyDescent="0.25">
      <c r="B5" s="1638" t="str">
        <f>porsaad!$B$6</f>
        <v>Situación a 30 de noviembre de 2024</v>
      </c>
      <c r="C5" s="1638"/>
      <c r="D5" s="1638"/>
      <c r="E5" s="1638"/>
      <c r="F5" s="1638"/>
      <c r="G5" s="1638"/>
      <c r="H5" s="1638"/>
      <c r="I5" s="1638"/>
      <c r="J5" s="1638"/>
      <c r="K5" s="1638"/>
      <c r="L5" s="1638"/>
      <c r="M5" s="1638"/>
      <c r="N5" s="1638"/>
      <c r="O5" s="1638"/>
      <c r="P5" s="1638"/>
      <c r="Q5" s="1638"/>
      <c r="R5" s="1638"/>
      <c r="S5" s="1638"/>
      <c r="T5" s="1638"/>
      <c r="U5" s="1638"/>
      <c r="V5" s="1638"/>
      <c r="W5" s="1068"/>
      <c r="X5" s="1068"/>
    </row>
    <row r="7" spans="1:24" ht="16.5" customHeight="1" x14ac:dyDescent="0.35">
      <c r="M7" s="1052"/>
      <c r="S7" s="1052"/>
    </row>
    <row r="8" spans="1:24" ht="16.5" customHeight="1" x14ac:dyDescent="0.35">
      <c r="M8" s="1052"/>
      <c r="S8" s="1052"/>
    </row>
    <row r="9" spans="1:24" ht="15" customHeight="1" x14ac:dyDescent="0.35">
      <c r="B9" s="1647" t="s">
        <v>125</v>
      </c>
      <c r="C9" s="1648"/>
      <c r="D9" s="1648"/>
      <c r="E9" s="1648"/>
      <c r="F9" s="1649"/>
      <c r="G9" s="1052"/>
      <c r="H9" s="1647" t="s">
        <v>127</v>
      </c>
      <c r="I9" s="1648"/>
      <c r="J9" s="1648"/>
      <c r="K9" s="1648"/>
      <c r="L9" s="1649"/>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8.5010272074542345E-4</v>
      </c>
      <c r="D12" s="1091">
        <v>1.3345457913393451E-3</v>
      </c>
      <c r="E12" s="1057">
        <v>1.6346737658213069E-3</v>
      </c>
      <c r="F12" s="1093">
        <v>1.2209467278308909E-3</v>
      </c>
      <c r="G12" s="1052"/>
      <c r="H12" s="1090" t="s">
        <v>115</v>
      </c>
      <c r="I12" s="1091">
        <v>2.5912231339216003E-2</v>
      </c>
      <c r="J12" s="1091">
        <v>1.5339971973858803E-2</v>
      </c>
      <c r="K12" s="1091">
        <v>1.0473600976611271E-2</v>
      </c>
      <c r="L12" s="1095">
        <v>1.7003009863649551E-2</v>
      </c>
      <c r="M12" s="113"/>
      <c r="S12" s="113"/>
    </row>
    <row r="13" spans="1:24" ht="15.75" customHeight="1" x14ac:dyDescent="0.35">
      <c r="B13" s="1084" t="s">
        <v>116</v>
      </c>
      <c r="C13" s="1054">
        <v>6.0007250876147533E-4</v>
      </c>
      <c r="D13" s="1054">
        <v>2.7785495971103082E-4</v>
      </c>
      <c r="E13" s="1054">
        <v>1.6680344549197009E-4</v>
      </c>
      <c r="F13" s="1054">
        <v>3.7457242955647437E-4</v>
      </c>
      <c r="G13" s="1094"/>
      <c r="H13" s="1096" t="s">
        <v>116</v>
      </c>
      <c r="I13" s="1054">
        <v>6.4080844983280053E-3</v>
      </c>
      <c r="J13" s="1054">
        <v>1.8105383251280397E-3</v>
      </c>
      <c r="K13" s="1054">
        <v>4.3004189440390644E-4</v>
      </c>
      <c r="L13" s="1097">
        <v>2.7741514360313316E-3</v>
      </c>
      <c r="M13" s="113"/>
      <c r="S13" s="113"/>
    </row>
    <row r="14" spans="1:24" ht="15.75" customHeight="1" x14ac:dyDescent="0.35">
      <c r="B14" s="1082" t="s">
        <v>117</v>
      </c>
      <c r="C14" s="1057">
        <v>4.6838993044992939E-3</v>
      </c>
      <c r="D14" s="1057">
        <v>3.1195534113011192E-3</v>
      </c>
      <c r="E14" s="1057">
        <v>1.3010668748373666E-3</v>
      </c>
      <c r="F14" s="1057">
        <v>3.2834859782397328E-3</v>
      </c>
      <c r="G14" s="1094"/>
      <c r="H14" s="1098" t="s">
        <v>117</v>
      </c>
      <c r="I14" s="1057">
        <v>1.7530162190828338E-2</v>
      </c>
      <c r="J14" s="1057">
        <v>9.8091494190156135E-3</v>
      </c>
      <c r="K14" s="1057">
        <v>7.5049246733068838E-3</v>
      </c>
      <c r="L14" s="1099">
        <v>1.1432042355671598E-2</v>
      </c>
      <c r="M14" s="113"/>
      <c r="S14" s="113"/>
    </row>
    <row r="15" spans="1:24" ht="15.75" customHeight="1" x14ac:dyDescent="0.35">
      <c r="B15" s="1084" t="s">
        <v>118</v>
      </c>
      <c r="C15" s="1054">
        <v>0.96781277737726645</v>
      </c>
      <c r="D15" s="1054">
        <v>0.14996589961858092</v>
      </c>
      <c r="E15" s="1054">
        <v>8.4002215149756136E-3</v>
      </c>
      <c r="F15" s="1054">
        <v>0.42896990987946737</v>
      </c>
      <c r="G15" s="1094"/>
      <c r="H15" s="1096" t="s">
        <v>118</v>
      </c>
      <c r="I15" s="1054">
        <v>0.27242461293696507</v>
      </c>
      <c r="J15" s="1054">
        <v>0.1406887486203946</v>
      </c>
      <c r="K15" s="1054">
        <v>1.6535804455788918E-2</v>
      </c>
      <c r="L15" s="1097">
        <v>0.14065673049028141</v>
      </c>
      <c r="M15" s="113"/>
      <c r="S15" s="113"/>
    </row>
    <row r="16" spans="1:24" ht="15.75" customHeight="1" x14ac:dyDescent="0.35">
      <c r="B16" s="1082" t="s">
        <v>119</v>
      </c>
      <c r="C16" s="1057">
        <v>3.0795387776022935E-3</v>
      </c>
      <c r="D16" s="1057">
        <v>0.29011846725100404</v>
      </c>
      <c r="E16" s="1057">
        <v>0.19183730659140497</v>
      </c>
      <c r="F16" s="1057">
        <v>0.15684861854500129</v>
      </c>
      <c r="G16" s="1094"/>
      <c r="H16" s="1098" t="s">
        <v>119</v>
      </c>
      <c r="I16" s="1057">
        <v>0.26109629804221968</v>
      </c>
      <c r="J16" s="1057">
        <v>0.10410595369486229</v>
      </c>
      <c r="K16" s="1057">
        <v>0.1751519018949588</v>
      </c>
      <c r="L16" s="1099">
        <v>0.17562826370757181</v>
      </c>
      <c r="M16" s="113"/>
      <c r="S16" s="113"/>
    </row>
    <row r="17" spans="2:19" ht="15.75" customHeight="1" x14ac:dyDescent="0.35">
      <c r="B17" s="1084" t="s">
        <v>120</v>
      </c>
      <c r="C17" s="1054">
        <v>2.5669768430352001E-3</v>
      </c>
      <c r="D17" s="1054">
        <v>0.53279530509316564</v>
      </c>
      <c r="E17" s="1054">
        <v>0.25893899664391468</v>
      </c>
      <c r="F17" s="1054">
        <v>0.26456289788358606</v>
      </c>
      <c r="G17" s="1094"/>
      <c r="H17" s="1096" t="s">
        <v>120</v>
      </c>
      <c r="I17" s="1054">
        <v>0.36073832918403725</v>
      </c>
      <c r="J17" s="1054">
        <v>0.18354642294671314</v>
      </c>
      <c r="K17" s="1054">
        <v>7.632550009710623E-2</v>
      </c>
      <c r="L17" s="1097">
        <v>0.20303434145633883</v>
      </c>
      <c r="M17" s="113"/>
      <c r="S17" s="113"/>
    </row>
    <row r="18" spans="2:19" ht="15.75" customHeight="1" x14ac:dyDescent="0.35">
      <c r="B18" s="1082" t="s">
        <v>121</v>
      </c>
      <c r="C18" s="1057">
        <v>2.0256614340899527E-2</v>
      </c>
      <c r="D18" s="1057">
        <v>2.1980011282595333E-2</v>
      </c>
      <c r="E18" s="1057">
        <v>0.50678890023152323</v>
      </c>
      <c r="F18" s="1057">
        <v>0.13713813912416997</v>
      </c>
      <c r="G18" s="1094"/>
      <c r="H18" s="1098" t="s">
        <v>121</v>
      </c>
      <c r="I18" s="1057">
        <v>4.2632175949795972E-2</v>
      </c>
      <c r="J18" s="1057">
        <v>0.22783020622775579</v>
      </c>
      <c r="K18" s="1057">
        <v>0.14626973337402546</v>
      </c>
      <c r="L18" s="1099">
        <v>0.14419241369306643</v>
      </c>
      <c r="M18" s="1052"/>
      <c r="S18" s="1052"/>
    </row>
    <row r="19" spans="2:19" ht="15.75" customHeight="1" x14ac:dyDescent="0.35">
      <c r="B19" s="1084" t="s">
        <v>122</v>
      </c>
      <c r="C19" s="1054">
        <v>8.3343403994649357E-5</v>
      </c>
      <c r="D19" s="1054">
        <v>3.5784350871875185E-4</v>
      </c>
      <c r="E19" s="1054">
        <v>3.0871981691653824E-2</v>
      </c>
      <c r="F19" s="1085">
        <v>7.5424541985584541E-3</v>
      </c>
      <c r="G19" s="1052"/>
      <c r="H19" s="1096" t="s">
        <v>122</v>
      </c>
      <c r="I19" s="1054">
        <v>2.6958148579172988E-3</v>
      </c>
      <c r="J19" s="1054">
        <v>0.11282381973982812</v>
      </c>
      <c r="K19" s="1054">
        <v>0.20350692228726799</v>
      </c>
      <c r="L19" s="1097">
        <v>0.10856813896141572</v>
      </c>
    </row>
    <row r="20" spans="2:19" x14ac:dyDescent="0.35">
      <c r="B20" s="1082" t="s">
        <v>123</v>
      </c>
      <c r="C20" s="1057">
        <v>6.6674723195719488E-5</v>
      </c>
      <c r="D20" s="1057">
        <v>5.051908358382379E-5</v>
      </c>
      <c r="E20" s="1057">
        <v>6.004924037710923E-5</v>
      </c>
      <c r="F20" s="1083">
        <v>5.8975233589742774E-5</v>
      </c>
      <c r="G20" s="1052"/>
      <c r="H20" s="1100" t="s">
        <v>123</v>
      </c>
      <c r="I20" s="1101">
        <v>1.0562291000692368E-2</v>
      </c>
      <c r="J20" s="1101">
        <v>0.20404518905244359</v>
      </c>
      <c r="K20" s="1101">
        <v>0.36380157034653055</v>
      </c>
      <c r="L20" s="1102">
        <v>0.1967109080359733</v>
      </c>
    </row>
    <row r="21" spans="2:19" x14ac:dyDescent="0.35">
      <c r="B21" s="1304" t="s">
        <v>0</v>
      </c>
      <c r="C21" s="1305">
        <v>1</v>
      </c>
      <c r="D21" s="1305">
        <v>0.99999999999999989</v>
      </c>
      <c r="E21" s="1305">
        <v>1</v>
      </c>
      <c r="F21" s="1306">
        <v>1</v>
      </c>
      <c r="G21" s="113"/>
      <c r="H21" s="1059" t="s">
        <v>0</v>
      </c>
      <c r="I21" s="1310">
        <v>1</v>
      </c>
      <c r="J21" s="1310">
        <v>1</v>
      </c>
      <c r="K21" s="1310">
        <v>1</v>
      </c>
      <c r="L21" s="1311">
        <v>1</v>
      </c>
    </row>
    <row r="23" spans="2:19" ht="15" customHeight="1" x14ac:dyDescent="0.35"/>
    <row r="24" spans="2:19" ht="15" customHeight="1" x14ac:dyDescent="0.35">
      <c r="H24" s="700"/>
      <c r="I24" s="700"/>
      <c r="J24" s="700"/>
      <c r="K24" s="700"/>
      <c r="L24" s="700"/>
    </row>
    <row r="25" spans="2:19" ht="15" customHeight="1" x14ac:dyDescent="0.35">
      <c r="B25" s="1647" t="s">
        <v>126</v>
      </c>
      <c r="C25" s="1648"/>
      <c r="D25" s="1648"/>
      <c r="E25" s="1648"/>
      <c r="F25" s="1649"/>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0</v>
      </c>
      <c r="D28" s="1091">
        <v>2.7100271002710027E-4</v>
      </c>
      <c r="E28" s="1091">
        <v>1.0176390773405698E-3</v>
      </c>
      <c r="F28" s="1095">
        <v>3.7932669511616881E-4</v>
      </c>
      <c r="H28" s="700" t="s">
        <v>116</v>
      </c>
      <c r="I28" s="700">
        <v>4.1526159907522044E-2</v>
      </c>
      <c r="J28" s="700">
        <v>1.7426048127443333E-2</v>
      </c>
      <c r="K28" s="700">
        <v>1.8549579022535165E-2</v>
      </c>
      <c r="L28" s="700">
        <v>2.4092829570375247E-2</v>
      </c>
    </row>
    <row r="29" spans="2:19" ht="15.75" customHeight="1" x14ac:dyDescent="0.35">
      <c r="B29" s="1096" t="s">
        <v>116</v>
      </c>
      <c r="C29" s="1054">
        <v>2.0476068594829791E-3</v>
      </c>
      <c r="D29" s="1054">
        <v>2.7100271002710027E-4</v>
      </c>
      <c r="E29" s="1054">
        <v>6.7842605156037987E-4</v>
      </c>
      <c r="F29" s="1097">
        <v>1.0431484115694643E-3</v>
      </c>
      <c r="H29" s="700" t="s">
        <v>117</v>
      </c>
      <c r="I29" s="700">
        <v>8.3414844353851311E-2</v>
      </c>
      <c r="J29" s="702">
        <v>4.5334448232611665E-2</v>
      </c>
      <c r="K29" s="702">
        <v>2.9305124245091366E-2</v>
      </c>
      <c r="L29" s="700">
        <v>5.0112155350364729E-2</v>
      </c>
    </row>
    <row r="30" spans="2:19" ht="15.75" customHeight="1" x14ac:dyDescent="0.35">
      <c r="B30" s="1098" t="s">
        <v>117</v>
      </c>
      <c r="C30" s="1057">
        <v>4.863066291272076E-3</v>
      </c>
      <c r="D30" s="1057">
        <v>5.4200542005420054E-4</v>
      </c>
      <c r="E30" s="1057">
        <v>1.0176390773405698E-3</v>
      </c>
      <c r="F30" s="1099">
        <v>2.275960170697013E-3</v>
      </c>
      <c r="H30" s="700" t="s">
        <v>118</v>
      </c>
      <c r="I30" s="700">
        <v>0.68189497732511606</v>
      </c>
      <c r="J30" s="702">
        <v>0.12110306065712968</v>
      </c>
      <c r="K30" s="702">
        <v>9.1153660926316493E-2</v>
      </c>
      <c r="L30" s="700">
        <v>0.25812544942634419</v>
      </c>
    </row>
    <row r="31" spans="2:19" ht="15.75" customHeight="1" x14ac:dyDescent="0.35">
      <c r="B31" s="1096" t="s">
        <v>118</v>
      </c>
      <c r="C31" s="1054">
        <v>0.12823137957512157</v>
      </c>
      <c r="D31" s="1054">
        <v>6.0162601626016263E-2</v>
      </c>
      <c r="E31" s="1054">
        <v>2.7137042062415195E-3</v>
      </c>
      <c r="F31" s="1097">
        <v>6.9321953532479844E-2</v>
      </c>
      <c r="H31" s="700" t="s">
        <v>119</v>
      </c>
      <c r="I31" s="700">
        <v>0.10526891796685295</v>
      </c>
      <c r="J31" s="700">
        <v>0.48961462701877945</v>
      </c>
      <c r="K31" s="700">
        <v>0.10655352032371811</v>
      </c>
      <c r="L31" s="700">
        <v>0.26524293170866081</v>
      </c>
    </row>
    <row r="32" spans="2:19" ht="15.75" customHeight="1" x14ac:dyDescent="0.35">
      <c r="B32" s="1098" t="s">
        <v>119</v>
      </c>
      <c r="C32" s="1057">
        <v>0.18223701049398516</v>
      </c>
      <c r="D32" s="1057">
        <v>5.3116531165311655E-2</v>
      </c>
      <c r="E32" s="1057">
        <v>5.3934871099050201E-2</v>
      </c>
      <c r="F32" s="1099">
        <v>0.10118539592223803</v>
      </c>
      <c r="H32" s="700" t="s">
        <v>120</v>
      </c>
      <c r="I32" s="700">
        <v>5.922146145269739E-2</v>
      </c>
      <c r="J32" s="700">
        <v>0.21355206048041239</v>
      </c>
      <c r="K32" s="700">
        <v>0.38330814664740298</v>
      </c>
      <c r="L32" s="700">
        <v>0.22803490231573073</v>
      </c>
    </row>
    <row r="33" spans="2:12" ht="15.75" customHeight="1" x14ac:dyDescent="0.35">
      <c r="B33" s="1096" t="s">
        <v>120</v>
      </c>
      <c r="C33" s="1054">
        <v>0.58945482467366261</v>
      </c>
      <c r="D33" s="1054">
        <v>0.12926829268292683</v>
      </c>
      <c r="E33" s="1054">
        <v>4.4097693351424695E-2</v>
      </c>
      <c r="F33" s="1097">
        <v>0.27596017069701279</v>
      </c>
      <c r="H33" s="700" t="s">
        <v>121</v>
      </c>
      <c r="I33" s="700">
        <v>9.2341156111274509E-4</v>
      </c>
      <c r="J33" s="700">
        <v>8.0527048519669492E-2</v>
      </c>
      <c r="K33" s="700">
        <v>0.14948159711266476</v>
      </c>
      <c r="L33" s="700">
        <v>8.2000407837637693E-2</v>
      </c>
    </row>
    <row r="34" spans="2:12" ht="15.75" customHeight="1" x14ac:dyDescent="0.35">
      <c r="B34" s="1098" t="s">
        <v>121</v>
      </c>
      <c r="C34" s="1057">
        <v>8.2928077809060655E-2</v>
      </c>
      <c r="D34" s="1057">
        <v>0.11327913279132791</v>
      </c>
      <c r="E34" s="1057">
        <v>4.8168249660786977E-2</v>
      </c>
      <c r="F34" s="1099">
        <v>8.38311996206733E-2</v>
      </c>
      <c r="H34" s="700" t="s">
        <v>122</v>
      </c>
      <c r="I34" s="700">
        <v>7.7976976271742918E-4</v>
      </c>
      <c r="J34" s="700">
        <v>9.0987849609282401E-3</v>
      </c>
      <c r="K34" s="700">
        <v>0.13038400008856857</v>
      </c>
      <c r="L34" s="700">
        <v>4.6133949621319177E-2</v>
      </c>
    </row>
    <row r="35" spans="2:12" ht="15.75" customHeight="1" x14ac:dyDescent="0.35">
      <c r="B35" s="1096" t="s">
        <v>122</v>
      </c>
      <c r="C35" s="1054">
        <v>4.3511645764013306E-3</v>
      </c>
      <c r="D35" s="1054">
        <v>0.4241192411924119</v>
      </c>
      <c r="E35" s="1054">
        <v>0.1556987788331072</v>
      </c>
      <c r="F35" s="1097">
        <v>0.19355144618302514</v>
      </c>
      <c r="H35" s="700" t="s">
        <v>123</v>
      </c>
      <c r="I35" s="700">
        <v>5.2737060267994554E-3</v>
      </c>
      <c r="J35" s="700">
        <v>1.1383179100810744E-2</v>
      </c>
      <c r="K35" s="700">
        <v>8.8679276616237937E-2</v>
      </c>
      <c r="L35" s="700">
        <v>3.4784257467185171E-2</v>
      </c>
    </row>
    <row r="36" spans="2:12" x14ac:dyDescent="0.35">
      <c r="B36" s="1100" t="s">
        <v>123</v>
      </c>
      <c r="C36" s="1101">
        <v>5.8868697210135651E-3</v>
      </c>
      <c r="D36" s="1101">
        <v>0.21897018970189702</v>
      </c>
      <c r="E36" s="1101">
        <v>0.69267299864314791</v>
      </c>
      <c r="F36" s="1102">
        <v>0.27245139876718821</v>
      </c>
      <c r="H36" s="700" t="s">
        <v>0</v>
      </c>
      <c r="I36" s="700">
        <v>0.99999999999999989</v>
      </c>
      <c r="J36" s="700">
        <v>1</v>
      </c>
      <c r="K36" s="700">
        <v>1</v>
      </c>
      <c r="L36" s="700">
        <v>1.0000000000000002</v>
      </c>
    </row>
    <row r="37" spans="2:12" x14ac:dyDescent="0.35">
      <c r="B37" s="1059" t="s">
        <v>0</v>
      </c>
      <c r="C37" s="1310">
        <f>SUM(C28:C36)</f>
        <v>0.99999999999999989</v>
      </c>
      <c r="D37" s="1310">
        <f>SUM(D28:D36)</f>
        <v>1</v>
      </c>
      <c r="E37" s="1310">
        <f>SUM(E28:E36)</f>
        <v>1</v>
      </c>
      <c r="F37" s="1311">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horizontalDpi="300" verticalDpi="300"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458</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154.24428479286669</v>
      </c>
      <c r="D11" s="1073">
        <v>0.21088184403715293</v>
      </c>
      <c r="E11" s="1072">
        <v>274.25493157624408</v>
      </c>
      <c r="F11" s="1073">
        <v>0.1387382811110964</v>
      </c>
      <c r="G11" s="1072">
        <v>405.07321964791572</v>
      </c>
      <c r="H11" s="1073">
        <v>0.11908860192730576</v>
      </c>
      <c r="I11" s="1070"/>
      <c r="J11" s="1070"/>
      <c r="K11" s="1070"/>
      <c r="L11" s="1070"/>
      <c r="M11" s="1070"/>
      <c r="N11" s="1070"/>
      <c r="O11" s="1070"/>
    </row>
    <row r="12" spans="1:18" ht="15" customHeight="1" x14ac:dyDescent="0.35">
      <c r="B12" s="1074" t="s">
        <v>7</v>
      </c>
      <c r="C12" s="1075">
        <v>134.54595791457294</v>
      </c>
      <c r="D12" s="1076">
        <v>0.26833715384035756</v>
      </c>
      <c r="E12" s="1075">
        <v>230.94876752679374</v>
      </c>
      <c r="F12" s="1076">
        <v>0.31404322806448154</v>
      </c>
      <c r="G12" s="1075">
        <v>349.79999221940494</v>
      </c>
      <c r="H12" s="1076">
        <v>0.20977420239803213</v>
      </c>
      <c r="I12" s="1070"/>
      <c r="J12" s="1070"/>
      <c r="K12" s="1070"/>
      <c r="L12" s="1070"/>
      <c r="M12" s="1070"/>
      <c r="N12" s="1070"/>
      <c r="O12" s="1070"/>
    </row>
    <row r="13" spans="1:18" ht="15" customHeight="1" x14ac:dyDescent="0.35">
      <c r="B13" s="1074" t="s">
        <v>37</v>
      </c>
      <c r="C13" s="1075">
        <v>123.95671865860764</v>
      </c>
      <c r="D13" s="1076">
        <v>0.28830538746589573</v>
      </c>
      <c r="E13" s="1075">
        <v>208.25129166667102</v>
      </c>
      <c r="F13" s="1076">
        <v>0.33816981091251364</v>
      </c>
      <c r="G13" s="1075">
        <v>287.80251074498932</v>
      </c>
      <c r="H13" s="1076">
        <v>0.37286901847788789</v>
      </c>
      <c r="I13" s="1070"/>
      <c r="J13" s="1070"/>
      <c r="K13" s="1070"/>
      <c r="L13" s="1070"/>
      <c r="M13" s="1070"/>
      <c r="N13" s="1070"/>
      <c r="O13" s="1070"/>
    </row>
    <row r="14" spans="1:18" ht="15" customHeight="1" x14ac:dyDescent="0.35">
      <c r="B14" s="1074" t="s">
        <v>38</v>
      </c>
      <c r="C14" s="1075">
        <v>164.97271778281711</v>
      </c>
      <c r="D14" s="1076">
        <v>0.12740728256043596</v>
      </c>
      <c r="E14" s="1075">
        <v>280.05311488807462</v>
      </c>
      <c r="F14" s="1076">
        <v>0.18415366751661694</v>
      </c>
      <c r="G14" s="1075">
        <v>393.39726784291133</v>
      </c>
      <c r="H14" s="1076">
        <v>0.20550256427348643</v>
      </c>
      <c r="I14" s="1070"/>
      <c r="J14" s="1070"/>
      <c r="K14" s="1070"/>
      <c r="L14" s="1070"/>
      <c r="M14" s="1070"/>
      <c r="N14" s="1070"/>
      <c r="O14" s="1070"/>
    </row>
    <row r="15" spans="1:18" ht="15" customHeight="1" x14ac:dyDescent="0.35">
      <c r="B15" s="1074" t="s">
        <v>6</v>
      </c>
      <c r="C15" s="1075">
        <v>155.35091814345799</v>
      </c>
      <c r="D15" s="1076">
        <v>0.16769958526430714</v>
      </c>
      <c r="E15" s="1075">
        <v>262.34229502257307</v>
      </c>
      <c r="F15" s="1076">
        <v>0.2281914232035431</v>
      </c>
      <c r="G15" s="1075">
        <v>382.46573314691801</v>
      </c>
      <c r="H15" s="1076">
        <v>0.26931387798907902</v>
      </c>
      <c r="I15" s="1070"/>
      <c r="J15" s="1070"/>
      <c r="K15" s="1070"/>
      <c r="L15" s="1070"/>
      <c r="M15" s="1070"/>
      <c r="N15" s="1070"/>
      <c r="O15" s="1070"/>
    </row>
    <row r="16" spans="1:18" ht="15" customHeight="1" x14ac:dyDescent="0.35">
      <c r="B16" s="1074" t="s">
        <v>5</v>
      </c>
      <c r="C16" s="1075">
        <v>136.99797423591818</v>
      </c>
      <c r="D16" s="1076">
        <v>0.36894719305709966</v>
      </c>
      <c r="E16" s="1075">
        <v>220.02933220147401</v>
      </c>
      <c r="F16" s="1076">
        <v>0.3350050426218889</v>
      </c>
      <c r="G16" s="1075">
        <v>299.87533707865475</v>
      </c>
      <c r="H16" s="1076">
        <v>0.33836556071256496</v>
      </c>
      <c r="I16" s="1070"/>
      <c r="J16" s="1070"/>
      <c r="K16" s="1070"/>
      <c r="L16" s="1070"/>
      <c r="M16" s="1070"/>
      <c r="N16" s="1070"/>
      <c r="O16" s="1070"/>
    </row>
    <row r="17" spans="1:15" ht="15" customHeight="1" x14ac:dyDescent="0.35">
      <c r="B17" s="1074" t="s">
        <v>4</v>
      </c>
      <c r="C17" s="1075">
        <v>130.09541047808955</v>
      </c>
      <c r="D17" s="1076">
        <v>0.29435587543447628</v>
      </c>
      <c r="E17" s="1075">
        <v>215.13543789868416</v>
      </c>
      <c r="F17" s="1076">
        <v>0.36281572526211359</v>
      </c>
      <c r="G17" s="1075">
        <v>290.20658246194466</v>
      </c>
      <c r="H17" s="1076">
        <v>0.38849766688432907</v>
      </c>
      <c r="I17" s="1070"/>
      <c r="J17" s="1070"/>
      <c r="K17" s="1070"/>
      <c r="L17" s="1070"/>
      <c r="M17" s="1070"/>
      <c r="N17" s="1070"/>
      <c r="O17" s="1070"/>
    </row>
    <row r="18" spans="1:15" ht="15" customHeight="1" x14ac:dyDescent="0.35">
      <c r="B18" s="1074" t="s">
        <v>40</v>
      </c>
      <c r="C18" s="1075">
        <v>150.29994767089772</v>
      </c>
      <c r="D18" s="1076">
        <v>0.1746603036041427</v>
      </c>
      <c r="E18" s="1075">
        <v>257.76155008314646</v>
      </c>
      <c r="F18" s="1076">
        <v>0.20283415610630998</v>
      </c>
      <c r="G18" s="1075">
        <v>354.58586305892686</v>
      </c>
      <c r="H18" s="1076">
        <v>0.23597317924723327</v>
      </c>
      <c r="I18" s="1070"/>
      <c r="J18" s="1070"/>
      <c r="K18" s="1070"/>
      <c r="L18" s="1070"/>
      <c r="M18" s="1070"/>
      <c r="N18" s="1070"/>
      <c r="O18" s="1070"/>
    </row>
    <row r="19" spans="1:15" ht="15" customHeight="1" x14ac:dyDescent="0.35">
      <c r="B19" s="1074" t="s">
        <v>41</v>
      </c>
      <c r="C19" s="1075">
        <v>176.92544662376437</v>
      </c>
      <c r="D19" s="1076">
        <v>6.1405248955591081E-2</v>
      </c>
      <c r="E19" s="1075">
        <v>292.31111101834546</v>
      </c>
      <c r="F19" s="1076">
        <v>0.17800201569270657</v>
      </c>
      <c r="G19" s="1075">
        <v>402.56496941163914</v>
      </c>
      <c r="H19" s="1076">
        <v>0.23185557257473421</v>
      </c>
      <c r="I19" s="1070"/>
      <c r="J19" s="1070"/>
      <c r="K19" s="1070"/>
      <c r="L19" s="1070"/>
      <c r="M19" s="1070"/>
      <c r="N19" s="1070"/>
      <c r="O19" s="1070"/>
    </row>
    <row r="20" spans="1:15" ht="15" customHeight="1" x14ac:dyDescent="0.35">
      <c r="B20" s="1074" t="s">
        <v>3</v>
      </c>
      <c r="C20" s="1075">
        <v>180.18070460217322</v>
      </c>
      <c r="D20" s="1076">
        <v>0.11324979986044582</v>
      </c>
      <c r="E20" s="1075">
        <v>309.61645185111195</v>
      </c>
      <c r="F20" s="1076">
        <v>0.10069949768467559</v>
      </c>
      <c r="G20" s="1075">
        <v>438.27425165743119</v>
      </c>
      <c r="H20" s="1076">
        <v>0.11359170951113221</v>
      </c>
      <c r="I20" s="1070"/>
      <c r="J20" s="1070"/>
      <c r="K20" s="1070"/>
      <c r="L20" s="1070"/>
      <c r="M20" s="1070"/>
      <c r="N20" s="1070"/>
      <c r="O20" s="1070"/>
    </row>
    <row r="21" spans="1:15" ht="15" customHeight="1" x14ac:dyDescent="0.35">
      <c r="B21" s="1074" t="s">
        <v>2</v>
      </c>
      <c r="C21" s="1075">
        <v>133.09731330472124</v>
      </c>
      <c r="D21" s="1076">
        <v>0.21666866055753534</v>
      </c>
      <c r="E21" s="1075">
        <v>230.5865722801806</v>
      </c>
      <c r="F21" s="1076">
        <v>0.22586919452374521</v>
      </c>
      <c r="G21" s="1075">
        <v>322.72942593542223</v>
      </c>
      <c r="H21" s="1076">
        <v>0.27363329867232133</v>
      </c>
      <c r="I21" s="1070"/>
      <c r="J21" s="1070"/>
      <c r="K21" s="1070"/>
      <c r="L21" s="1070"/>
      <c r="M21" s="1070"/>
      <c r="N21" s="1070"/>
      <c r="O21" s="1070"/>
    </row>
    <row r="22" spans="1:15" ht="15" customHeight="1" x14ac:dyDescent="0.35">
      <c r="B22" s="1074" t="s">
        <v>35</v>
      </c>
      <c r="C22" s="1075">
        <v>312.97029059393537</v>
      </c>
      <c r="D22" s="1076">
        <v>0.40536807757032417</v>
      </c>
      <c r="E22" s="1075">
        <v>356.8588476857592</v>
      </c>
      <c r="F22" s="1076">
        <v>0.23328310942051245</v>
      </c>
      <c r="G22" s="1075">
        <v>386.44151613482052</v>
      </c>
      <c r="H22" s="1076">
        <v>0.20369080604277437</v>
      </c>
      <c r="I22" s="1070"/>
      <c r="J22" s="1070"/>
      <c r="K22" s="1070"/>
      <c r="L22" s="1070"/>
      <c r="M22" s="1070"/>
      <c r="N22" s="1070"/>
      <c r="O22" s="1070"/>
    </row>
    <row r="23" spans="1:15" ht="15" customHeight="1" x14ac:dyDescent="0.35">
      <c r="B23" s="1074" t="s">
        <v>42</v>
      </c>
      <c r="C23" s="1075">
        <v>180.95909833813985</v>
      </c>
      <c r="D23" s="1076">
        <v>8.91817038733764E-2</v>
      </c>
      <c r="E23" s="1075">
        <v>276.74249135113348</v>
      </c>
      <c r="F23" s="1076">
        <v>0.16274491435925029</v>
      </c>
      <c r="G23" s="1075">
        <v>389.11758437831696</v>
      </c>
      <c r="H23" s="1076">
        <v>0.19121625848023702</v>
      </c>
      <c r="I23" s="1070"/>
      <c r="J23" s="1070"/>
      <c r="K23" s="1070"/>
      <c r="L23" s="1070"/>
      <c r="M23" s="1070"/>
      <c r="N23" s="1070"/>
      <c r="O23" s="1070"/>
    </row>
    <row r="24" spans="1:15" ht="15" customHeight="1" x14ac:dyDescent="0.35">
      <c r="B24" s="1074" t="s">
        <v>43</v>
      </c>
      <c r="C24" s="1075">
        <v>138.62714524579317</v>
      </c>
      <c r="D24" s="1076">
        <v>0.24088833465874207</v>
      </c>
      <c r="E24" s="1075">
        <v>245.4909061004586</v>
      </c>
      <c r="F24" s="1076">
        <v>0.27639932920392912</v>
      </c>
      <c r="G24" s="1075">
        <v>341.71463216364299</v>
      </c>
      <c r="H24" s="1076">
        <v>0.29900144713330173</v>
      </c>
      <c r="I24" s="1070"/>
      <c r="J24" s="1070"/>
      <c r="K24" s="1070"/>
      <c r="L24" s="1070"/>
      <c r="M24" s="1070"/>
      <c r="N24" s="1070"/>
      <c r="O24" s="1070"/>
    </row>
    <row r="25" spans="1:15" ht="15" customHeight="1" x14ac:dyDescent="0.35">
      <c r="B25" s="1074" t="s">
        <v>44</v>
      </c>
      <c r="C25" s="1075">
        <v>111.08842427723563</v>
      </c>
      <c r="D25" s="1076">
        <v>0.3740630563594925</v>
      </c>
      <c r="E25" s="1075">
        <v>236.28961739699471</v>
      </c>
      <c r="F25" s="1076">
        <v>0.45040966140422767</v>
      </c>
      <c r="G25" s="1075">
        <v>292.47826152683297</v>
      </c>
      <c r="H25" s="1076">
        <v>0.44025858255303912</v>
      </c>
      <c r="I25" s="1070"/>
      <c r="J25" s="1070"/>
      <c r="K25" s="1070"/>
      <c r="L25" s="1070"/>
      <c r="M25" s="1070"/>
      <c r="N25" s="1070"/>
      <c r="O25" s="1070"/>
    </row>
    <row r="26" spans="1:15" ht="15" customHeight="1" x14ac:dyDescent="0.35">
      <c r="B26" s="1074" t="s">
        <v>45</v>
      </c>
      <c r="C26" s="1075">
        <v>166.87147453833234</v>
      </c>
      <c r="D26" s="1076">
        <v>0.17448101904622162</v>
      </c>
      <c r="E26" s="1075">
        <v>287.96645396315199</v>
      </c>
      <c r="F26" s="1076">
        <v>0.25381318628217847</v>
      </c>
      <c r="G26" s="1075">
        <v>387.13484920411759</v>
      </c>
      <c r="H26" s="1076">
        <v>0.29701390374411024</v>
      </c>
      <c r="I26" s="1070"/>
      <c r="J26" s="1070"/>
      <c r="K26" s="1070"/>
      <c r="L26" s="1070"/>
      <c r="M26" s="1070"/>
      <c r="N26" s="1070"/>
      <c r="O26" s="1070"/>
    </row>
    <row r="27" spans="1:15" ht="15" customHeight="1" x14ac:dyDescent="0.35">
      <c r="B27" s="1074" t="s">
        <v>46</v>
      </c>
      <c r="C27" s="1075">
        <v>160.63142857142859</v>
      </c>
      <c r="D27" s="1076">
        <v>0.13096926814252308</v>
      </c>
      <c r="E27" s="1075">
        <v>196.77544680850946</v>
      </c>
      <c r="F27" s="1076">
        <v>0.37090051106508715</v>
      </c>
      <c r="G27" s="1075">
        <v>267.46212314224931</v>
      </c>
      <c r="H27" s="1076">
        <v>0.3997069625109117</v>
      </c>
      <c r="I27" s="1070"/>
      <c r="J27" s="1070"/>
      <c r="K27" s="1070"/>
      <c r="L27" s="1070"/>
      <c r="M27" s="1070"/>
      <c r="N27" s="1070"/>
      <c r="O27" s="1070"/>
    </row>
    <row r="28" spans="1:15" ht="15" customHeight="1" x14ac:dyDescent="0.35">
      <c r="B28" s="1077" t="s">
        <v>1</v>
      </c>
      <c r="C28" s="1078">
        <v>172.46570247933883</v>
      </c>
      <c r="D28" s="1079">
        <v>0.10251451646934796</v>
      </c>
      <c r="E28" s="1078">
        <v>278.11075822603482</v>
      </c>
      <c r="F28" s="1079">
        <v>0.23681381770790588</v>
      </c>
      <c r="G28" s="1078">
        <v>383.91464497041312</v>
      </c>
      <c r="H28" s="1079">
        <v>0.27317458460119975</v>
      </c>
      <c r="I28" s="1070"/>
      <c r="J28" s="1070"/>
      <c r="K28" s="1070"/>
      <c r="L28" s="1070"/>
      <c r="M28" s="1070"/>
      <c r="N28" s="1070"/>
      <c r="O28" s="1070"/>
    </row>
    <row r="29" spans="1:15" ht="15" customHeight="1" x14ac:dyDescent="0.35">
      <c r="B29" s="1307" t="s">
        <v>0</v>
      </c>
      <c r="C29" s="1308">
        <v>168.66802574899557</v>
      </c>
      <c r="D29" s="1309">
        <v>0.27877982590435113</v>
      </c>
      <c r="E29" s="1308">
        <v>277.19979327245954</v>
      </c>
      <c r="F29" s="1309">
        <v>0.22782399355583205</v>
      </c>
      <c r="G29" s="1308">
        <v>384.31296481242566</v>
      </c>
      <c r="H29" s="1309">
        <v>0.23925412925236403</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1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8" orientation="landscape" horizontalDpi="300" verticalDpi="300"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457</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v>186.65249999999997</v>
      </c>
      <c r="F11" s="1073">
        <v>0.69045543617573379</v>
      </c>
      <c r="G11" s="1072">
        <v>691.10749999999985</v>
      </c>
      <c r="H11" s="1073">
        <v>0.2339074510107762</v>
      </c>
      <c r="I11" s="1070"/>
      <c r="J11" s="1070"/>
      <c r="K11" s="1070"/>
      <c r="L11" s="1070"/>
      <c r="M11" s="1070"/>
      <c r="N11" s="1070"/>
      <c r="O11" s="1070"/>
    </row>
    <row r="12" spans="1:18" ht="15" customHeight="1" x14ac:dyDescent="0.3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35">
      <c r="B13" s="1074" t="s">
        <v>37</v>
      </c>
      <c r="C13" s="1075">
        <v>308.34375</v>
      </c>
      <c r="D13" s="1076">
        <v>0.18941763797639771</v>
      </c>
      <c r="E13" s="1075">
        <v>520.59799999999996</v>
      </c>
      <c r="F13" s="1076">
        <v>0.26184102068997511</v>
      </c>
      <c r="G13" s="1075">
        <v>815.84363636363639</v>
      </c>
      <c r="H13" s="1076">
        <v>0.25518626372086772</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t="s">
        <v>364</v>
      </c>
      <c r="D15" s="1076" t="s">
        <v>364</v>
      </c>
      <c r="E15" s="1075" t="s">
        <v>364</v>
      </c>
      <c r="F15" s="1076" t="s">
        <v>364</v>
      </c>
      <c r="G15" s="1075" t="s">
        <v>364</v>
      </c>
      <c r="H15" s="1076" t="s">
        <v>364</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310.1664055700615</v>
      </c>
      <c r="D17" s="1076">
        <v>0.46870384450131325</v>
      </c>
      <c r="E17" s="1075">
        <v>552.79601321585869</v>
      </c>
      <c r="F17" s="1076">
        <v>0.50363710015409757</v>
      </c>
      <c r="G17" s="1075">
        <v>705.53991830065274</v>
      </c>
      <c r="H17" s="1076">
        <v>0.41578549895915623</v>
      </c>
      <c r="I17" s="1070"/>
      <c r="J17" s="1070"/>
      <c r="K17" s="1070"/>
      <c r="L17" s="1070"/>
      <c r="M17" s="1070"/>
      <c r="N17" s="1070"/>
      <c r="O17" s="1070"/>
    </row>
    <row r="18" spans="1:15" ht="15" customHeight="1" x14ac:dyDescent="0.35">
      <c r="B18" s="1074" t="s">
        <v>40</v>
      </c>
      <c r="C18" s="1075">
        <v>128.815</v>
      </c>
      <c r="D18" s="1076">
        <v>0.31634952295758045</v>
      </c>
      <c r="E18" s="1075">
        <v>800</v>
      </c>
      <c r="F18" s="1076">
        <v>0</v>
      </c>
      <c r="G18" s="1075">
        <v>971.37941176470588</v>
      </c>
      <c r="H18" s="1076">
        <v>0.42487502482751327</v>
      </c>
      <c r="I18" s="1070"/>
      <c r="J18" s="1070"/>
      <c r="K18" s="1070"/>
      <c r="L18" s="1070"/>
      <c r="M18" s="1070"/>
      <c r="N18" s="1070"/>
      <c r="O18" s="1070"/>
    </row>
    <row r="19" spans="1:15" ht="15" customHeight="1" x14ac:dyDescent="0.35">
      <c r="B19" s="1074" t="s">
        <v>41</v>
      </c>
      <c r="C19" s="1075">
        <v>208.29857142857142</v>
      </c>
      <c r="D19" s="1076">
        <v>0.42998324261293536</v>
      </c>
      <c r="E19" s="1075">
        <v>597.11333333333334</v>
      </c>
      <c r="F19" s="1076">
        <v>0.4238375288858276</v>
      </c>
      <c r="G19" s="1075">
        <v>830.3813333333328</v>
      </c>
      <c r="H19" s="1076">
        <v>0.4680170885224354</v>
      </c>
      <c r="I19" s="1070"/>
      <c r="J19" s="1070"/>
      <c r="K19" s="1070"/>
      <c r="L19" s="1070"/>
      <c r="M19" s="1070"/>
      <c r="N19" s="1070"/>
      <c r="O19" s="1070"/>
    </row>
    <row r="20" spans="1:15" ht="15" customHeight="1" x14ac:dyDescent="0.35">
      <c r="B20" s="1074" t="s">
        <v>3</v>
      </c>
      <c r="C20" s="1075">
        <v>301.42528571428574</v>
      </c>
      <c r="D20" s="1076">
        <v>5.2272997840381953E-2</v>
      </c>
      <c r="E20" s="1075">
        <v>1315.3964935064935</v>
      </c>
      <c r="F20" s="1076">
        <v>0.30599989665957644</v>
      </c>
      <c r="G20" s="1075">
        <v>1459.3325301204818</v>
      </c>
      <c r="H20" s="1076">
        <v>0.19942211326471165</v>
      </c>
      <c r="I20" s="1070"/>
      <c r="J20" s="1070"/>
      <c r="K20" s="1070"/>
      <c r="L20" s="1070"/>
      <c r="M20" s="1070"/>
      <c r="N20" s="1070"/>
      <c r="O20" s="1070"/>
    </row>
    <row r="21" spans="1:15" ht="15" customHeight="1" x14ac:dyDescent="0.35">
      <c r="B21" s="1074" t="s">
        <v>2</v>
      </c>
      <c r="C21" s="1075" t="s">
        <v>364</v>
      </c>
      <c r="D21" s="1076" t="s">
        <v>364</v>
      </c>
      <c r="E21" s="1075" t="s">
        <v>364</v>
      </c>
      <c r="F21" s="1076" t="s">
        <v>364</v>
      </c>
      <c r="G21" s="1075" t="s">
        <v>364</v>
      </c>
      <c r="H21" s="1076" t="s">
        <v>364</v>
      </c>
      <c r="I21" s="1070"/>
      <c r="J21" s="1070"/>
      <c r="K21" s="1070"/>
      <c r="L21" s="1070"/>
      <c r="M21" s="1070"/>
      <c r="N21" s="1070"/>
      <c r="O21" s="1070"/>
    </row>
    <row r="22" spans="1:15" ht="15" customHeight="1" x14ac:dyDescent="0.35">
      <c r="B22" s="1074" t="s">
        <v>35</v>
      </c>
      <c r="C22" s="1075">
        <v>1125</v>
      </c>
      <c r="D22" s="1076">
        <v>1.0370899457402698</v>
      </c>
      <c r="E22" s="1075">
        <v>1813.8043749999999</v>
      </c>
      <c r="F22" s="1076">
        <v>0.15535708506179813</v>
      </c>
      <c r="G22" s="1075">
        <v>1854.1237349397593</v>
      </c>
      <c r="H22" s="1076">
        <v>0.1511454053727091</v>
      </c>
      <c r="I22" s="1070"/>
      <c r="J22" s="1070"/>
      <c r="K22" s="1070"/>
      <c r="L22" s="1070"/>
      <c r="M22" s="1070"/>
      <c r="N22" s="1070"/>
      <c r="O22" s="1070"/>
    </row>
    <row r="23" spans="1:15" ht="15" customHeight="1" x14ac:dyDescent="0.35">
      <c r="B23" s="1074" t="s">
        <v>42</v>
      </c>
      <c r="C23" s="1075">
        <v>313.5</v>
      </c>
      <c r="D23" s="1076">
        <v>0</v>
      </c>
      <c r="E23" s="1075">
        <v>528.46866666666676</v>
      </c>
      <c r="F23" s="1076">
        <v>0.32929546052297259</v>
      </c>
      <c r="G23" s="1075">
        <v>546.74477611940279</v>
      </c>
      <c r="H23" s="1076">
        <v>0.30480913359274953</v>
      </c>
      <c r="I23" s="1070"/>
      <c r="J23" s="1070"/>
      <c r="K23" s="1070"/>
      <c r="L23" s="1070"/>
      <c r="M23" s="1070"/>
      <c r="N23" s="1070"/>
      <c r="O23" s="1070"/>
    </row>
    <row r="24" spans="1:15" ht="15" customHeight="1" x14ac:dyDescent="0.35">
      <c r="B24" s="1074" t="s">
        <v>43</v>
      </c>
      <c r="C24" s="1075">
        <v>233.93</v>
      </c>
      <c r="D24" s="1076">
        <v>0</v>
      </c>
      <c r="E24" s="1075" t="s">
        <v>364</v>
      </c>
      <c r="F24" s="1076" t="s">
        <v>364</v>
      </c>
      <c r="G24" s="1075">
        <v>338.44499999999999</v>
      </c>
      <c r="H24" s="1076">
        <v>1.2819620613932949</v>
      </c>
      <c r="I24" s="1070"/>
      <c r="J24" s="1070"/>
      <c r="K24" s="1070"/>
      <c r="L24" s="1070"/>
      <c r="M24" s="1070"/>
      <c r="N24" s="1070"/>
      <c r="O24" s="1070"/>
    </row>
    <row r="25" spans="1:15" ht="15" customHeight="1" x14ac:dyDescent="0.35">
      <c r="B25" s="1074" t="s">
        <v>44</v>
      </c>
      <c r="C25" s="1075">
        <v>574.82357142857143</v>
      </c>
      <c r="D25" s="1076">
        <v>0.14931761392332446</v>
      </c>
      <c r="E25" s="1075">
        <v>981.66941176470573</v>
      </c>
      <c r="F25" s="1076">
        <v>0.46510318730355121</v>
      </c>
      <c r="G25" s="1075">
        <v>1046.71</v>
      </c>
      <c r="H25" s="1076">
        <v>0.38756867766335168</v>
      </c>
      <c r="I25" s="1070"/>
      <c r="J25" s="1070"/>
      <c r="K25" s="1070"/>
      <c r="L25" s="1070"/>
      <c r="M25" s="1070"/>
      <c r="N25" s="1070"/>
      <c r="O25" s="1070"/>
    </row>
    <row r="26" spans="1:15" ht="15" customHeight="1" x14ac:dyDescent="0.35">
      <c r="B26" s="1074" t="s">
        <v>45</v>
      </c>
      <c r="C26" s="1075">
        <v>291.24054587688744</v>
      </c>
      <c r="D26" s="1076">
        <v>0.18327108922408059</v>
      </c>
      <c r="E26" s="1075">
        <v>503.17596917148313</v>
      </c>
      <c r="F26" s="1076">
        <v>0.29990895104485205</v>
      </c>
      <c r="G26" s="1075">
        <v>799.06631710988552</v>
      </c>
      <c r="H26" s="1076">
        <v>0.30255455736151254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298.40862554389594</v>
      </c>
      <c r="D29" s="1309">
        <v>0.32185958743722887</v>
      </c>
      <c r="E29" s="1308">
        <v>552.07089701896939</v>
      </c>
      <c r="F29" s="1309">
        <v>0.50062030634227928</v>
      </c>
      <c r="G29" s="1308">
        <v>824.30639416553765</v>
      </c>
      <c r="H29" s="1309">
        <v>0.41000390800109476</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456</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v>150</v>
      </c>
      <c r="F12" s="1076">
        <v>0</v>
      </c>
      <c r="G12" s="1075">
        <v>290</v>
      </c>
      <c r="H12" s="1076">
        <v>0</v>
      </c>
      <c r="I12" s="1070"/>
      <c r="J12" s="1070"/>
      <c r="K12" s="1070"/>
      <c r="L12" s="1070"/>
      <c r="M12" s="1070"/>
      <c r="N12" s="1070"/>
      <c r="O12" s="1070"/>
    </row>
    <row r="13" spans="1:18" ht="15" customHeight="1" x14ac:dyDescent="0.35">
      <c r="B13" s="1074" t="s">
        <v>37</v>
      </c>
      <c r="C13" s="1075">
        <v>167.10471544715446</v>
      </c>
      <c r="D13" s="1076">
        <v>0.18579407414937088</v>
      </c>
      <c r="E13" s="1075">
        <v>262.95968421052578</v>
      </c>
      <c r="F13" s="1076">
        <v>0.25221256979350154</v>
      </c>
      <c r="G13" s="1075">
        <v>419.42891891891935</v>
      </c>
      <c r="H13" s="1076">
        <v>0.21560476177836066</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v>222.03991172761985</v>
      </c>
      <c r="D15" s="1076">
        <v>0.5375756861024068</v>
      </c>
      <c r="E15" s="1075">
        <v>320.38875040051869</v>
      </c>
      <c r="F15" s="1076">
        <v>0.51981386021746956</v>
      </c>
      <c r="G15" s="1075">
        <v>540.33894576787077</v>
      </c>
      <c r="H15" s="1076">
        <v>0.47638395828076119</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246.46142298288484</v>
      </c>
      <c r="D17" s="1076">
        <v>0.44032412254366354</v>
      </c>
      <c r="E17" s="1075">
        <v>404.35340742996283</v>
      </c>
      <c r="F17" s="1076">
        <v>0.51964669159483212</v>
      </c>
      <c r="G17" s="1075">
        <v>595.98391573033746</v>
      </c>
      <c r="H17" s="1076">
        <v>0.44681515314064196</v>
      </c>
      <c r="I17" s="1070"/>
      <c r="J17" s="1070"/>
      <c r="K17" s="1070"/>
      <c r="L17" s="1070"/>
      <c r="M17" s="1070"/>
      <c r="N17" s="1070"/>
      <c r="O17" s="1070"/>
    </row>
    <row r="18" spans="1:15" ht="15" customHeight="1" x14ac:dyDescent="0.35">
      <c r="B18" s="1074" t="s">
        <v>40</v>
      </c>
      <c r="C18" s="1075">
        <v>177.91767019667165</v>
      </c>
      <c r="D18" s="1076">
        <v>0.39209589622552538</v>
      </c>
      <c r="E18" s="1075">
        <v>292.47474226804093</v>
      </c>
      <c r="F18" s="1076">
        <v>0.44236764825872288</v>
      </c>
      <c r="G18" s="1075">
        <v>474.84634831460687</v>
      </c>
      <c r="H18" s="1076">
        <v>0.50410962666901016</v>
      </c>
      <c r="I18" s="1070"/>
      <c r="J18" s="1070"/>
      <c r="K18" s="1070"/>
      <c r="L18" s="1070"/>
      <c r="M18" s="1070"/>
      <c r="N18" s="1070"/>
      <c r="O18" s="1070"/>
    </row>
    <row r="19" spans="1:15" ht="15" customHeight="1" x14ac:dyDescent="0.35">
      <c r="B19" s="1074" t="s">
        <v>41</v>
      </c>
      <c r="C19" s="1075">
        <v>220.61221329687385</v>
      </c>
      <c r="D19" s="1076">
        <v>0.14242628734060314</v>
      </c>
      <c r="E19" s="1075">
        <v>291.53842075256421</v>
      </c>
      <c r="F19" s="1076">
        <v>0.18580478369488715</v>
      </c>
      <c r="G19" s="1075">
        <v>507.19062724014151</v>
      </c>
      <c r="H19" s="1076">
        <v>0.18910054277313287</v>
      </c>
      <c r="I19" s="1070"/>
      <c r="J19" s="1070"/>
      <c r="K19" s="1070"/>
      <c r="L19" s="1070"/>
      <c r="M19" s="1070"/>
      <c r="N19" s="1070"/>
      <c r="O19" s="1070"/>
    </row>
    <row r="20" spans="1:15" ht="15" customHeight="1" x14ac:dyDescent="0.35">
      <c r="B20" s="1074" t="s">
        <v>3</v>
      </c>
      <c r="C20" s="1075">
        <v>289.77204034582132</v>
      </c>
      <c r="D20" s="1076">
        <v>0.14311057250212264</v>
      </c>
      <c r="E20" s="1075">
        <v>463.50931409649934</v>
      </c>
      <c r="F20" s="1076">
        <v>0.19982845572054123</v>
      </c>
      <c r="G20" s="1075">
        <v>807.56232239098483</v>
      </c>
      <c r="H20" s="1076">
        <v>0.1829805986007601</v>
      </c>
      <c r="I20" s="1070"/>
      <c r="J20" s="1070"/>
      <c r="K20" s="1070"/>
      <c r="L20" s="1070"/>
      <c r="M20" s="1070"/>
      <c r="N20" s="1070"/>
      <c r="O20" s="1070"/>
    </row>
    <row r="21" spans="1:15" ht="15" customHeight="1" x14ac:dyDescent="0.35">
      <c r="B21" s="1074" t="s">
        <v>2</v>
      </c>
      <c r="C21" s="1075">
        <v>195.86976957873742</v>
      </c>
      <c r="D21" s="1076">
        <v>0.33126038804732294</v>
      </c>
      <c r="E21" s="1075">
        <v>346.82050756902265</v>
      </c>
      <c r="F21" s="1076">
        <v>0.27416358949514097</v>
      </c>
      <c r="G21" s="1075">
        <v>608.06529609280051</v>
      </c>
      <c r="H21" s="1076">
        <v>0.25929061804209064</v>
      </c>
      <c r="I21" s="1070"/>
      <c r="J21" s="1070"/>
      <c r="K21" s="1070"/>
      <c r="L21" s="1070"/>
      <c r="M21" s="1070"/>
      <c r="N21" s="1070"/>
      <c r="O21" s="1070"/>
    </row>
    <row r="22" spans="1:15" ht="15" customHeight="1" x14ac:dyDescent="0.35">
      <c r="B22" s="1074" t="s">
        <v>35</v>
      </c>
      <c r="C22" s="1075">
        <v>197.05122106481562</v>
      </c>
      <c r="D22" s="1076">
        <v>0.40842966999833008</v>
      </c>
      <c r="E22" s="1075">
        <v>267.02049443757755</v>
      </c>
      <c r="F22" s="1076">
        <v>0.41083557868345766</v>
      </c>
      <c r="G22" s="1075">
        <v>421.00884259259146</v>
      </c>
      <c r="H22" s="1076">
        <v>0.45300552494146307</v>
      </c>
      <c r="I22" s="1070"/>
      <c r="J22" s="1070"/>
      <c r="K22" s="1070"/>
      <c r="L22" s="1070"/>
      <c r="M22" s="1070"/>
      <c r="N22" s="1070"/>
      <c r="O22" s="1070"/>
    </row>
    <row r="23" spans="1:15" ht="15" customHeight="1" x14ac:dyDescent="0.35">
      <c r="B23" s="1074" t="s">
        <v>42</v>
      </c>
      <c r="C23" s="1075">
        <v>305.05397007042251</v>
      </c>
      <c r="D23" s="1076">
        <v>5.0591788421910644E-2</v>
      </c>
      <c r="E23" s="1075">
        <v>326.06318051575863</v>
      </c>
      <c r="F23" s="1076">
        <v>0.1444269192378792</v>
      </c>
      <c r="G23" s="1075">
        <v>478.84267968749356</v>
      </c>
      <c r="H23" s="1076">
        <v>0.25411588934201323</v>
      </c>
      <c r="I23" s="1070"/>
      <c r="J23" s="1070"/>
      <c r="K23" s="1070"/>
      <c r="L23" s="1070"/>
      <c r="M23" s="1070"/>
      <c r="N23" s="1070"/>
      <c r="O23" s="1070"/>
    </row>
    <row r="24" spans="1:15" ht="15" customHeight="1" x14ac:dyDescent="0.35">
      <c r="B24" s="1074" t="s">
        <v>43</v>
      </c>
      <c r="C24" s="1075">
        <v>132.36333333333334</v>
      </c>
      <c r="D24" s="1076">
        <v>0.19869637640261226</v>
      </c>
      <c r="E24" s="1075" t="s">
        <v>364</v>
      </c>
      <c r="F24" s="1076" t="s">
        <v>364</v>
      </c>
      <c r="G24" s="1075" t="s">
        <v>364</v>
      </c>
      <c r="H24" s="1076" t="s">
        <v>364</v>
      </c>
      <c r="I24" s="1070"/>
      <c r="J24" s="1070"/>
      <c r="K24" s="1070"/>
      <c r="L24" s="1070"/>
      <c r="M24" s="1070"/>
      <c r="N24" s="1070"/>
      <c r="O24" s="1070"/>
    </row>
    <row r="25" spans="1:15" ht="15" customHeight="1" x14ac:dyDescent="0.35">
      <c r="B25" s="1074" t="s">
        <v>44</v>
      </c>
      <c r="C25" s="1075">
        <v>233.13920833333339</v>
      </c>
      <c r="D25" s="1076">
        <v>0.30563590265314133</v>
      </c>
      <c r="E25" s="1075">
        <v>498.43238993710639</v>
      </c>
      <c r="F25" s="1076">
        <v>0.26454091646908834</v>
      </c>
      <c r="G25" s="1075">
        <v>580.84757510729719</v>
      </c>
      <c r="H25" s="1076">
        <v>0.2577618181488508</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v>282.14999999999998</v>
      </c>
      <c r="D28" s="1079">
        <v>0</v>
      </c>
      <c r="E28" s="1078">
        <v>291.05499999999995</v>
      </c>
      <c r="F28" s="1079">
        <v>0.10036103530541426</v>
      </c>
      <c r="G28" s="1078" t="s">
        <v>364</v>
      </c>
      <c r="H28" s="1079" t="s">
        <v>364</v>
      </c>
      <c r="I28" s="1070"/>
      <c r="J28" s="1070"/>
      <c r="K28" s="1070"/>
      <c r="L28" s="1070"/>
      <c r="M28" s="1070"/>
      <c r="N28" s="1070"/>
      <c r="O28" s="1070"/>
    </row>
    <row r="29" spans="1:15" ht="15" customHeight="1" x14ac:dyDescent="0.35">
      <c r="B29" s="1307" t="s">
        <v>0</v>
      </c>
      <c r="C29" s="1308">
        <v>235.48700284283339</v>
      </c>
      <c r="D29" s="1309">
        <v>0.36599533815605784</v>
      </c>
      <c r="E29" s="1308">
        <v>371.56161589069637</v>
      </c>
      <c r="F29" s="1309">
        <v>0.39588485865691248</v>
      </c>
      <c r="G29" s="1308">
        <v>599.67898664897166</v>
      </c>
      <c r="H29" s="1309">
        <v>0.36628559236514019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8.6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7" t="s">
        <v>369</v>
      </c>
      <c r="C3" s="1367"/>
      <c r="D3" s="1367"/>
      <c r="E3" s="1367"/>
      <c r="F3" s="1367"/>
      <c r="G3" s="1367"/>
      <c r="H3" s="1367"/>
      <c r="I3" s="1367"/>
      <c r="J3" s="1367"/>
      <c r="K3" s="1367"/>
      <c r="L3" s="1367"/>
      <c r="M3" s="1367"/>
      <c r="N3" s="1367"/>
      <c r="O3" s="1367"/>
      <c r="P3" s="1367"/>
      <c r="Q3" s="1367"/>
      <c r="R3" s="1367"/>
      <c r="S3" s="1367"/>
      <c r="T3" s="1367"/>
      <c r="U3" s="1367"/>
      <c r="V3" s="1367"/>
      <c r="W3" s="1367"/>
    </row>
    <row r="5" spans="1:26" x14ac:dyDescent="0.35">
      <c r="B5" s="219"/>
      <c r="C5" s="219"/>
      <c r="D5" s="1368" t="s">
        <v>366</v>
      </c>
      <c r="E5" s="1368"/>
      <c r="F5" s="1368"/>
      <c r="G5" s="1368"/>
      <c r="H5" s="1368"/>
      <c r="I5" s="1368"/>
      <c r="J5" s="1368"/>
      <c r="K5" s="1368"/>
      <c r="L5" s="219"/>
      <c r="M5" s="1369" t="s">
        <v>340</v>
      </c>
      <c r="N5" s="1369"/>
      <c r="O5" s="1369"/>
      <c r="P5" s="1369"/>
      <c r="Q5" s="1369"/>
      <c r="R5" s="1369"/>
      <c r="S5" s="1369"/>
      <c r="T5" s="1369"/>
      <c r="U5" s="1369"/>
      <c r="V5" s="1369"/>
      <c r="W5" s="1369"/>
      <c r="X5" s="1369"/>
    </row>
    <row r="6" spans="1:26" ht="21" customHeight="1" x14ac:dyDescent="0.35">
      <c r="B6" s="219"/>
      <c r="C6" s="219"/>
      <c r="D6" s="1369"/>
      <c r="E6" s="1369"/>
      <c r="F6" s="1369"/>
      <c r="G6" s="1369"/>
      <c r="H6" s="1369"/>
      <c r="I6" s="1369"/>
      <c r="J6" s="1369"/>
      <c r="K6" s="1369"/>
      <c r="L6" s="219"/>
      <c r="M6" s="1370">
        <v>43830</v>
      </c>
      <c r="N6" s="1371"/>
      <c r="O6" s="1372">
        <v>44196</v>
      </c>
      <c r="P6" s="1373"/>
      <c r="Q6" s="1372">
        <v>44561</v>
      </c>
      <c r="R6" s="1373"/>
      <c r="S6" s="1376">
        <v>44926</v>
      </c>
      <c r="T6" s="1377"/>
      <c r="U6" s="1374">
        <v>45291</v>
      </c>
      <c r="V6" s="1378"/>
      <c r="W6" s="1374" t="str">
        <f>EVO_sol!W6</f>
        <v>30/11/20224</v>
      </c>
      <c r="X6" s="1375"/>
    </row>
    <row r="7" spans="1:26" x14ac:dyDescent="0.35">
      <c r="B7" s="225"/>
      <c r="C7" s="219"/>
      <c r="D7" s="226">
        <v>43465</v>
      </c>
      <c r="E7" s="227">
        <v>43830</v>
      </c>
      <c r="F7" s="228">
        <v>44196</v>
      </c>
      <c r="G7" s="228">
        <v>44561</v>
      </c>
      <c r="H7" s="228">
        <v>44926</v>
      </c>
      <c r="I7" s="228">
        <v>45291</v>
      </c>
      <c r="J7" s="228" t="str">
        <f>EVO!J7</f>
        <v>30/11/20224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212243</v>
      </c>
      <c r="E9" s="300">
        <v>220375</v>
      </c>
      <c r="F9" s="300">
        <v>228555</v>
      </c>
      <c r="G9" s="254">
        <v>257227</v>
      </c>
      <c r="H9" s="254">
        <v>270632</v>
      </c>
      <c r="I9" s="254">
        <v>286600</v>
      </c>
      <c r="J9" s="301">
        <v>291702</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3.490702930146905E-2</v>
      </c>
      <c r="X9" s="279">
        <v>9839</v>
      </c>
    </row>
    <row r="10" spans="1:26" x14ac:dyDescent="0.35">
      <c r="B10" s="303" t="s">
        <v>7</v>
      </c>
      <c r="C10" s="219"/>
      <c r="D10" s="253">
        <v>29146</v>
      </c>
      <c r="E10" s="254">
        <v>32952</v>
      </c>
      <c r="F10" s="254">
        <v>31533</v>
      </c>
      <c r="G10" s="254">
        <v>35145</v>
      </c>
      <c r="H10" s="254">
        <v>37547</v>
      </c>
      <c r="I10" s="254">
        <v>40334</v>
      </c>
      <c r="J10" s="257">
        <v>44856</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0.11801799556342063</v>
      </c>
      <c r="X10" s="257">
        <v>4735</v>
      </c>
    </row>
    <row r="11" spans="1:26" x14ac:dyDescent="0.35">
      <c r="B11" s="303" t="s">
        <v>37</v>
      </c>
      <c r="C11" s="219"/>
      <c r="D11" s="253">
        <v>22049</v>
      </c>
      <c r="E11" s="254">
        <v>21083</v>
      </c>
      <c r="F11" s="254">
        <v>24199</v>
      </c>
      <c r="G11" s="254">
        <v>27700</v>
      </c>
      <c r="H11" s="254">
        <v>28977</v>
      </c>
      <c r="I11" s="254">
        <v>31214</v>
      </c>
      <c r="J11" s="257">
        <v>32810</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6.3567700735842392E-2</v>
      </c>
      <c r="X11" s="257">
        <v>1961</v>
      </c>
    </row>
    <row r="12" spans="1:26" x14ac:dyDescent="0.35">
      <c r="B12" s="303" t="s">
        <v>38</v>
      </c>
      <c r="C12" s="219"/>
      <c r="D12" s="253">
        <v>17328</v>
      </c>
      <c r="E12" s="254">
        <v>20674</v>
      </c>
      <c r="F12" s="254">
        <v>23074</v>
      </c>
      <c r="G12" s="254">
        <v>24476</v>
      </c>
      <c r="H12" s="254">
        <v>26198</v>
      </c>
      <c r="I12" s="254">
        <v>29233</v>
      </c>
      <c r="J12" s="257">
        <v>31849</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9.3790782333951439E-2</v>
      </c>
      <c r="X12" s="257">
        <v>2731</v>
      </c>
    </row>
    <row r="13" spans="1:26" x14ac:dyDescent="0.35">
      <c r="B13" s="303" t="s">
        <v>6</v>
      </c>
      <c r="C13" s="219"/>
      <c r="D13" s="253">
        <v>21638</v>
      </c>
      <c r="E13" s="254">
        <v>23390</v>
      </c>
      <c r="F13" s="254">
        <v>25070</v>
      </c>
      <c r="G13" s="254">
        <v>26787</v>
      </c>
      <c r="H13" s="254">
        <v>34697</v>
      </c>
      <c r="I13" s="254">
        <v>40697</v>
      </c>
      <c r="J13" s="257">
        <v>44273</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9.7414669211511207E-2</v>
      </c>
      <c r="X13" s="257">
        <v>3930</v>
      </c>
      <c r="Z13" s="224"/>
    </row>
    <row r="14" spans="1:26" x14ac:dyDescent="0.35">
      <c r="B14" s="303" t="s">
        <v>5</v>
      </c>
      <c r="C14" s="219"/>
      <c r="D14" s="253">
        <v>15734</v>
      </c>
      <c r="E14" s="254">
        <v>17179</v>
      </c>
      <c r="F14" s="254">
        <v>17123</v>
      </c>
      <c r="G14" s="254">
        <v>17369</v>
      </c>
      <c r="H14" s="254">
        <v>17553</v>
      </c>
      <c r="I14" s="254">
        <v>17166</v>
      </c>
      <c r="J14" s="257">
        <v>18285</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5.8037264205531791E-2</v>
      </c>
      <c r="X14" s="257">
        <v>1003</v>
      </c>
      <c r="Z14" s="224"/>
    </row>
    <row r="15" spans="1:26" x14ac:dyDescent="0.35">
      <c r="B15" s="303" t="s">
        <v>4</v>
      </c>
      <c r="C15" s="219"/>
      <c r="D15" s="253">
        <v>93374</v>
      </c>
      <c r="E15" s="254">
        <v>104776</v>
      </c>
      <c r="F15" s="254">
        <v>105589</v>
      </c>
      <c r="G15" s="254">
        <v>108712</v>
      </c>
      <c r="H15" s="254">
        <v>114173</v>
      </c>
      <c r="I15" s="254">
        <v>122589</v>
      </c>
      <c r="J15" s="257">
        <v>125746</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3.2829838438098058E-2</v>
      </c>
      <c r="X15" s="257">
        <v>3997</v>
      </c>
      <c r="Z15" s="224"/>
    </row>
    <row r="16" spans="1:26" x14ac:dyDescent="0.35">
      <c r="B16" s="303" t="s">
        <v>40</v>
      </c>
      <c r="C16" s="219"/>
      <c r="D16" s="253">
        <v>57838</v>
      </c>
      <c r="E16" s="254">
        <v>62182</v>
      </c>
      <c r="F16" s="254">
        <v>59849</v>
      </c>
      <c r="G16" s="254">
        <v>63814</v>
      </c>
      <c r="H16" s="254">
        <v>67338</v>
      </c>
      <c r="I16" s="254">
        <v>72357</v>
      </c>
      <c r="J16" s="257">
        <v>76774</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6.8888703255088668E-2</v>
      </c>
      <c r="X16" s="257">
        <v>4948</v>
      </c>
      <c r="Z16" s="224"/>
    </row>
    <row r="17" spans="2:28" x14ac:dyDescent="0.35">
      <c r="B17" s="303" t="s">
        <v>41</v>
      </c>
      <c r="C17" s="219"/>
      <c r="D17" s="253">
        <v>155037</v>
      </c>
      <c r="E17" s="254">
        <v>163730</v>
      </c>
      <c r="F17" s="254">
        <v>156934</v>
      </c>
      <c r="G17" s="254">
        <v>166875</v>
      </c>
      <c r="H17" s="254">
        <v>187874</v>
      </c>
      <c r="I17" s="254">
        <v>201720</v>
      </c>
      <c r="J17" s="257">
        <v>227099</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0.12278507297393504</v>
      </c>
      <c r="X17" s="257">
        <v>24835</v>
      </c>
      <c r="Z17" s="224"/>
    </row>
    <row r="18" spans="2:28" x14ac:dyDescent="0.35">
      <c r="B18" s="303" t="s">
        <v>3</v>
      </c>
      <c r="C18" s="219"/>
      <c r="D18" s="253">
        <v>74354</v>
      </c>
      <c r="E18" s="254">
        <v>88242</v>
      </c>
      <c r="F18" s="254">
        <v>102104</v>
      </c>
      <c r="G18" s="254">
        <v>117265</v>
      </c>
      <c r="H18" s="254">
        <v>133839</v>
      </c>
      <c r="I18" s="254">
        <v>146290</v>
      </c>
      <c r="J18" s="257">
        <v>163267</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0.13246953228502667</v>
      </c>
      <c r="X18" s="257">
        <v>19098</v>
      </c>
      <c r="Z18" s="224"/>
    </row>
    <row r="19" spans="2:28" x14ac:dyDescent="0.35">
      <c r="B19" s="303" t="s">
        <v>2</v>
      </c>
      <c r="C19" s="219"/>
      <c r="D19" s="253">
        <v>29189</v>
      </c>
      <c r="E19" s="254">
        <v>28237</v>
      </c>
      <c r="F19" s="254">
        <v>29065</v>
      </c>
      <c r="G19" s="254">
        <v>31070</v>
      </c>
      <c r="H19" s="254">
        <v>32795</v>
      </c>
      <c r="I19" s="254">
        <v>35293</v>
      </c>
      <c r="J19" s="257">
        <v>37195</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6.029076396807298E-2</v>
      </c>
      <c r="X19" s="257">
        <v>2115</v>
      </c>
      <c r="Z19" s="224"/>
    </row>
    <row r="20" spans="2:28" x14ac:dyDescent="0.35">
      <c r="B20" s="303" t="s">
        <v>35</v>
      </c>
      <c r="C20" s="219"/>
      <c r="D20" s="253">
        <v>60099</v>
      </c>
      <c r="E20" s="254">
        <v>61636</v>
      </c>
      <c r="F20" s="254">
        <v>62544</v>
      </c>
      <c r="G20" s="254">
        <v>65061</v>
      </c>
      <c r="H20" s="254">
        <v>68103</v>
      </c>
      <c r="I20" s="254">
        <v>73691</v>
      </c>
      <c r="J20" s="257">
        <v>77075</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4.8896328352521667E-2</v>
      </c>
      <c r="X20" s="257">
        <v>3593</v>
      </c>
      <c r="Z20" s="224"/>
    </row>
    <row r="21" spans="2:28" x14ac:dyDescent="0.35">
      <c r="B21" s="303" t="s">
        <v>42</v>
      </c>
      <c r="C21" s="219"/>
      <c r="D21" s="253">
        <v>141699</v>
      </c>
      <c r="E21" s="254">
        <v>143622</v>
      </c>
      <c r="F21" s="254">
        <v>133442</v>
      </c>
      <c r="G21" s="254">
        <v>152686</v>
      </c>
      <c r="H21" s="254">
        <v>163762</v>
      </c>
      <c r="I21" s="254">
        <v>177795</v>
      </c>
      <c r="J21" s="257">
        <v>189638</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7.416239485683529E-2</v>
      </c>
      <c r="X21" s="257">
        <v>13093</v>
      </c>
      <c r="Z21" s="224"/>
    </row>
    <row r="22" spans="2:28" x14ac:dyDescent="0.35">
      <c r="B22" s="303" t="s">
        <v>43</v>
      </c>
      <c r="C22" s="219"/>
      <c r="D22" s="253">
        <v>34999</v>
      </c>
      <c r="E22" s="254">
        <v>35054</v>
      </c>
      <c r="F22" s="254">
        <v>35294</v>
      </c>
      <c r="G22" s="254">
        <v>37047</v>
      </c>
      <c r="H22" s="254">
        <v>37762</v>
      </c>
      <c r="I22" s="254">
        <v>40484</v>
      </c>
      <c r="J22" s="257">
        <v>44420</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0.10360248447204978</v>
      </c>
      <c r="X22" s="257">
        <v>4170</v>
      </c>
      <c r="Z22" s="224"/>
    </row>
    <row r="23" spans="2:28" x14ac:dyDescent="0.35">
      <c r="B23" s="303" t="s">
        <v>44</v>
      </c>
      <c r="C23" s="219"/>
      <c r="D23" s="253">
        <v>13668</v>
      </c>
      <c r="E23" s="254">
        <v>13801</v>
      </c>
      <c r="F23" s="254">
        <v>13661</v>
      </c>
      <c r="G23" s="254">
        <v>14164</v>
      </c>
      <c r="H23" s="254">
        <v>15245</v>
      </c>
      <c r="I23" s="254">
        <v>16142</v>
      </c>
      <c r="J23" s="257">
        <v>16137</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4.5443227091632732E-3</v>
      </c>
      <c r="X23" s="257">
        <v>73</v>
      </c>
      <c r="Z23" s="224"/>
    </row>
    <row r="24" spans="2:28" x14ac:dyDescent="0.35">
      <c r="B24" s="303" t="s">
        <v>45</v>
      </c>
      <c r="C24" s="219"/>
      <c r="D24" s="253">
        <v>65017</v>
      </c>
      <c r="E24" s="254">
        <v>67062</v>
      </c>
      <c r="F24" s="254">
        <v>65757</v>
      </c>
      <c r="G24" s="254">
        <v>65741</v>
      </c>
      <c r="H24" s="254">
        <v>65206</v>
      </c>
      <c r="I24" s="254">
        <v>67674</v>
      </c>
      <c r="J24" s="257">
        <v>70589</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5.0916345337879143E-2</v>
      </c>
      <c r="X24" s="257">
        <v>3420</v>
      </c>
      <c r="Z24" s="224"/>
    </row>
    <row r="25" spans="2:28" x14ac:dyDescent="0.35">
      <c r="B25" s="303" t="s">
        <v>46</v>
      </c>
      <c r="C25" s="219"/>
      <c r="D25" s="253">
        <v>8100</v>
      </c>
      <c r="E25" s="254">
        <v>8282</v>
      </c>
      <c r="F25" s="254">
        <v>7638</v>
      </c>
      <c r="G25" s="254">
        <v>8004</v>
      </c>
      <c r="H25" s="254">
        <v>8548</v>
      </c>
      <c r="I25" s="254">
        <v>9180</v>
      </c>
      <c r="J25" s="257">
        <v>9320</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1.9247594050743722E-2</v>
      </c>
      <c r="X25" s="257">
        <v>176</v>
      </c>
      <c r="Z25" s="224"/>
    </row>
    <row r="26" spans="2:28" x14ac:dyDescent="0.35">
      <c r="B26" s="305" t="s">
        <v>1</v>
      </c>
      <c r="C26" s="219"/>
      <c r="D26" s="260">
        <v>2763</v>
      </c>
      <c r="E26" s="261">
        <v>2906</v>
      </c>
      <c r="F26" s="261">
        <v>2799</v>
      </c>
      <c r="G26" s="261">
        <v>2999</v>
      </c>
      <c r="H26" s="261">
        <v>3188</v>
      </c>
      <c r="I26" s="261">
        <v>3407</v>
      </c>
      <c r="J26" s="265">
        <v>3690</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9.2039064812074578E-2</v>
      </c>
      <c r="X26" s="265">
        <v>311</v>
      </c>
      <c r="Z26" s="224"/>
      <c r="AA26" s="224"/>
      <c r="AB26" s="286"/>
    </row>
    <row r="27" spans="2:28" x14ac:dyDescent="0.35">
      <c r="B27" s="235" t="s">
        <v>0</v>
      </c>
      <c r="C27" s="219"/>
      <c r="D27" s="1226">
        <f>SUM(D9:D26)</f>
        <v>1054275</v>
      </c>
      <c r="E27" s="306">
        <f>SUM(E9:E26)</f>
        <v>1115183</v>
      </c>
      <c r="F27" s="307">
        <f>SUM(F9:F26)</f>
        <v>1124230</v>
      </c>
      <c r="G27" s="306">
        <f>SUM(G9:G26)</f>
        <v>1222142</v>
      </c>
      <c r="H27" s="307">
        <v>1313437</v>
      </c>
      <c r="I27" s="306">
        <v>1411866</v>
      </c>
      <c r="J27" s="306">
        <f>SUM(J9:J26)</f>
        <v>1504725</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7.4268739063480638E-2</v>
      </c>
      <c r="X27" s="243">
        <v>104028</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455</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259.56666666666666</v>
      </c>
      <c r="D11" s="1073">
        <v>0.1694407084049859</v>
      </c>
      <c r="E11" s="1072">
        <v>467.96899868824892</v>
      </c>
      <c r="F11" s="1073">
        <v>0.34580833360576091</v>
      </c>
      <c r="G11" s="1072">
        <v>588.2321480704893</v>
      </c>
      <c r="H11" s="1073">
        <v>0.17944750967837916</v>
      </c>
      <c r="I11" s="1070"/>
      <c r="J11" s="1070"/>
      <c r="K11" s="1070"/>
      <c r="L11" s="1070"/>
      <c r="M11" s="1070"/>
      <c r="N11" s="1070"/>
      <c r="O11" s="1070"/>
    </row>
    <row r="12" spans="1:18" ht="15" customHeight="1" x14ac:dyDescent="0.35">
      <c r="B12" s="1074" t="s">
        <v>7</v>
      </c>
      <c r="C12" s="1075">
        <v>233.539761904762</v>
      </c>
      <c r="D12" s="1076">
        <v>0.53091967188918276</v>
      </c>
      <c r="E12" s="1075">
        <v>401.56050317942987</v>
      </c>
      <c r="F12" s="1076">
        <v>0.60878325691944402</v>
      </c>
      <c r="G12" s="1075">
        <v>464.90400428839479</v>
      </c>
      <c r="H12" s="1076">
        <v>0.42207596431677585</v>
      </c>
      <c r="I12" s="1070"/>
      <c r="J12" s="1070"/>
      <c r="K12" s="1070"/>
      <c r="L12" s="1070"/>
      <c r="M12" s="1070"/>
      <c r="N12" s="1070"/>
      <c r="O12" s="1070"/>
    </row>
    <row r="13" spans="1:18" ht="15" customHeight="1" x14ac:dyDescent="0.35">
      <c r="B13" s="1074" t="s">
        <v>37</v>
      </c>
      <c r="C13" s="1075">
        <v>342.95333333333338</v>
      </c>
      <c r="D13" s="1076">
        <v>0.33817592542621722</v>
      </c>
      <c r="E13" s="1075">
        <v>403.36979494190263</v>
      </c>
      <c r="F13" s="1076">
        <v>0.4237361361821988</v>
      </c>
      <c r="G13" s="1075">
        <v>442.63540522438217</v>
      </c>
      <c r="H13" s="1076">
        <v>0.43442124641563595</v>
      </c>
      <c r="I13" s="1070"/>
      <c r="J13" s="1070"/>
      <c r="K13" s="1070"/>
      <c r="L13" s="1070"/>
      <c r="M13" s="1070"/>
      <c r="N13" s="1070"/>
      <c r="O13" s="1070"/>
    </row>
    <row r="14" spans="1:18" ht="15" customHeight="1" x14ac:dyDescent="0.35">
      <c r="B14" s="1074" t="s">
        <v>38</v>
      </c>
      <c r="C14" s="1075" t="s">
        <v>364</v>
      </c>
      <c r="D14" s="1076" t="s">
        <v>364</v>
      </c>
      <c r="E14" s="1075">
        <v>576.39868896341477</v>
      </c>
      <c r="F14" s="1076">
        <v>0.22849223134089139</v>
      </c>
      <c r="G14" s="1075">
        <v>544.63970059880296</v>
      </c>
      <c r="H14" s="1076">
        <v>0.30176728199480207</v>
      </c>
      <c r="I14" s="1070"/>
      <c r="J14" s="1070"/>
      <c r="K14" s="1070"/>
      <c r="L14" s="1070"/>
      <c r="M14" s="1070"/>
      <c r="N14" s="1070"/>
      <c r="O14" s="1070"/>
    </row>
    <row r="15" spans="1:18" ht="15" customHeight="1" x14ac:dyDescent="0.35">
      <c r="B15" s="1074" t="s">
        <v>6</v>
      </c>
      <c r="C15" s="1075">
        <v>387.58428571428573</v>
      </c>
      <c r="D15" s="1076">
        <v>0.68499038206327734</v>
      </c>
      <c r="E15" s="1075">
        <v>357.80207756232551</v>
      </c>
      <c r="F15" s="1076">
        <v>0.693492966016241</v>
      </c>
      <c r="G15" s="1075">
        <v>493.40192842942338</v>
      </c>
      <c r="H15" s="1076">
        <v>0.57937177306404941</v>
      </c>
      <c r="I15" s="1070"/>
      <c r="J15" s="1070"/>
      <c r="K15" s="1070"/>
      <c r="L15" s="1070"/>
      <c r="M15" s="1070"/>
      <c r="N15" s="1070"/>
      <c r="O15" s="1070"/>
    </row>
    <row r="16" spans="1:18" ht="15" customHeight="1" x14ac:dyDescent="0.35">
      <c r="B16" s="1074" t="s">
        <v>5</v>
      </c>
      <c r="C16" s="1075">
        <v>475.65800000000002</v>
      </c>
      <c r="D16" s="1076">
        <v>0.37376992398903058</v>
      </c>
      <c r="E16" s="1075">
        <v>492.39162337662344</v>
      </c>
      <c r="F16" s="1076">
        <v>0.51216099119257019</v>
      </c>
      <c r="G16" s="1075">
        <v>506.03337748344364</v>
      </c>
      <c r="H16" s="1076">
        <v>0.49992867972462729</v>
      </c>
      <c r="I16" s="1070"/>
      <c r="J16" s="1070"/>
      <c r="K16" s="1070"/>
      <c r="L16" s="1070"/>
      <c r="M16" s="1070"/>
      <c r="N16" s="1070"/>
      <c r="O16" s="1070"/>
    </row>
    <row r="17" spans="1:15" ht="15" customHeight="1" x14ac:dyDescent="0.35">
      <c r="B17" s="1074" t="s">
        <v>4</v>
      </c>
      <c r="C17" s="1075" t="s">
        <v>364</v>
      </c>
      <c r="D17" s="1076" t="s">
        <v>364</v>
      </c>
      <c r="E17" s="1075">
        <v>427.38575990846397</v>
      </c>
      <c r="F17" s="1076">
        <v>0.66175177862463908</v>
      </c>
      <c r="G17" s="1075">
        <v>581.15748940304525</v>
      </c>
      <c r="H17" s="1076">
        <v>0.55089416692615856</v>
      </c>
      <c r="I17" s="1070"/>
      <c r="J17" s="1070"/>
      <c r="K17" s="1070"/>
      <c r="L17" s="1070"/>
      <c r="M17" s="1070"/>
      <c r="N17" s="1070"/>
      <c r="O17" s="1070"/>
    </row>
    <row r="18" spans="1:15" ht="15" customHeight="1" x14ac:dyDescent="0.35">
      <c r="B18" s="1074" t="s">
        <v>40</v>
      </c>
      <c r="C18" s="1075">
        <v>252.38756146341348</v>
      </c>
      <c r="D18" s="1076">
        <v>0.39233427678756105</v>
      </c>
      <c r="E18" s="1075">
        <v>410.46273629860866</v>
      </c>
      <c r="F18" s="1076">
        <v>0.52552139132852405</v>
      </c>
      <c r="G18" s="1075">
        <v>465.22561265122891</v>
      </c>
      <c r="H18" s="1076">
        <v>0.54973106729541765</v>
      </c>
      <c r="I18" s="1070"/>
      <c r="J18" s="1070"/>
      <c r="K18" s="1070"/>
      <c r="L18" s="1070"/>
      <c r="M18" s="1070"/>
      <c r="N18" s="1070"/>
      <c r="O18" s="1070"/>
    </row>
    <row r="19" spans="1:15" ht="15" customHeight="1" x14ac:dyDescent="0.35">
      <c r="B19" s="1074" t="s">
        <v>41</v>
      </c>
      <c r="C19" s="1075">
        <v>715.60333333333335</v>
      </c>
      <c r="D19" s="1076">
        <v>0.65656373619379582</v>
      </c>
      <c r="E19" s="1075">
        <v>677.05921545669696</v>
      </c>
      <c r="F19" s="1076">
        <v>0.44868164699761892</v>
      </c>
      <c r="G19" s="1075">
        <v>661.61638726689273</v>
      </c>
      <c r="H19" s="1076">
        <v>0.4583811458462031</v>
      </c>
      <c r="I19" s="1070"/>
      <c r="J19" s="1070"/>
      <c r="K19" s="1070"/>
      <c r="L19" s="1070"/>
      <c r="M19" s="1070"/>
      <c r="N19" s="1070"/>
      <c r="O19" s="1070"/>
    </row>
    <row r="20" spans="1:15" ht="15" customHeight="1" x14ac:dyDescent="0.35">
      <c r="B20" s="1074" t="s">
        <v>3</v>
      </c>
      <c r="C20" s="1075">
        <v>1440.0846739130452</v>
      </c>
      <c r="D20" s="1076">
        <v>0.35204112294098333</v>
      </c>
      <c r="E20" s="1075">
        <v>979.79828816920019</v>
      </c>
      <c r="F20" s="1076">
        <v>0.3854460651694494</v>
      </c>
      <c r="G20" s="1075">
        <v>889.45829163923554</v>
      </c>
      <c r="H20" s="1076">
        <v>0.36634914329579626</v>
      </c>
      <c r="I20" s="1070"/>
      <c r="J20" s="1070"/>
      <c r="K20" s="1070"/>
      <c r="L20" s="1070"/>
      <c r="M20" s="1070"/>
      <c r="N20" s="1070"/>
      <c r="O20" s="1070"/>
    </row>
    <row r="21" spans="1:15" ht="15" customHeight="1" x14ac:dyDescent="0.35">
      <c r="B21" s="1074" t="s">
        <v>2</v>
      </c>
      <c r="C21" s="1075">
        <v>304.66666666666669</v>
      </c>
      <c r="D21" s="1076">
        <v>0.55450890337061309</v>
      </c>
      <c r="E21" s="1075">
        <v>362.56089065894264</v>
      </c>
      <c r="F21" s="1076">
        <v>0.48527833708733248</v>
      </c>
      <c r="G21" s="1075">
        <v>472.58485832349481</v>
      </c>
      <c r="H21" s="1076">
        <v>0.46029193544906738</v>
      </c>
      <c r="I21" s="1070"/>
      <c r="J21" s="1070"/>
      <c r="K21" s="1070"/>
      <c r="L21" s="1070"/>
      <c r="M21" s="1070"/>
      <c r="N21" s="1070"/>
      <c r="O21" s="1070"/>
    </row>
    <row r="22" spans="1:15" ht="15" customHeight="1" x14ac:dyDescent="0.35">
      <c r="B22" s="1074" t="s">
        <v>35</v>
      </c>
      <c r="C22" s="1075">
        <v>282.30513513513523</v>
      </c>
      <c r="D22" s="1076">
        <v>0.43197614178616728</v>
      </c>
      <c r="E22" s="1075">
        <v>400.96784743202721</v>
      </c>
      <c r="F22" s="1076">
        <v>0.45482332451551089</v>
      </c>
      <c r="G22" s="1075">
        <v>421.9187248490972</v>
      </c>
      <c r="H22" s="1076">
        <v>0.43473216280837446</v>
      </c>
      <c r="I22" s="1070"/>
      <c r="J22" s="1070"/>
      <c r="K22" s="1070"/>
      <c r="L22" s="1070"/>
      <c r="M22" s="1070"/>
      <c r="N22" s="1070"/>
      <c r="O22" s="1070"/>
    </row>
    <row r="23" spans="1:15" ht="15" customHeight="1" x14ac:dyDescent="0.35">
      <c r="B23" s="1074" t="s">
        <v>42</v>
      </c>
      <c r="C23" s="1075">
        <v>396.96333333333337</v>
      </c>
      <c r="D23" s="1076">
        <v>0.1837029878454883</v>
      </c>
      <c r="E23" s="1075">
        <v>599.60796086048299</v>
      </c>
      <c r="F23" s="1076">
        <v>0.24551698882040571</v>
      </c>
      <c r="G23" s="1075">
        <v>606.5025908241314</v>
      </c>
      <c r="H23" s="1076">
        <v>0.24088846676628678</v>
      </c>
      <c r="I23" s="1070"/>
      <c r="J23" s="1070"/>
      <c r="K23" s="1070"/>
      <c r="L23" s="1070"/>
      <c r="M23" s="1070"/>
      <c r="N23" s="1070"/>
      <c r="O23" s="1070"/>
    </row>
    <row r="24" spans="1:15" ht="15" customHeight="1" x14ac:dyDescent="0.35">
      <c r="B24" s="1074" t="s">
        <v>43</v>
      </c>
      <c r="C24" s="1075" t="s">
        <v>364</v>
      </c>
      <c r="D24" s="1076" t="s">
        <v>364</v>
      </c>
      <c r="E24" s="1075">
        <v>417.65517543859625</v>
      </c>
      <c r="F24" s="1076">
        <v>0.4964804943288128</v>
      </c>
      <c r="G24" s="1075">
        <v>513.94470930232649</v>
      </c>
      <c r="H24" s="1076">
        <v>0.4635430880470246</v>
      </c>
      <c r="I24" s="1070"/>
      <c r="J24" s="1070"/>
      <c r="K24" s="1070"/>
      <c r="L24" s="1070"/>
      <c r="M24" s="1070"/>
      <c r="N24" s="1070"/>
      <c r="O24" s="1070"/>
    </row>
    <row r="25" spans="1:15" ht="15" customHeight="1" x14ac:dyDescent="0.35">
      <c r="B25" s="1074" t="s">
        <v>44</v>
      </c>
      <c r="C25" s="1075">
        <v>1177.7075</v>
      </c>
      <c r="D25" s="1076">
        <v>0.43831415823759962</v>
      </c>
      <c r="E25" s="1075">
        <v>823.24580589254708</v>
      </c>
      <c r="F25" s="1076">
        <v>0.68164021122557206</v>
      </c>
      <c r="G25" s="1075">
        <v>860.68436440677897</v>
      </c>
      <c r="H25" s="1076">
        <v>0.59369916887177143</v>
      </c>
      <c r="I25" s="1070"/>
      <c r="J25" s="1070"/>
      <c r="K25" s="1070"/>
      <c r="L25" s="1070"/>
      <c r="M25" s="1070"/>
      <c r="N25" s="1070"/>
      <c r="O25" s="1070"/>
    </row>
    <row r="26" spans="1:15" ht="15" customHeight="1" x14ac:dyDescent="0.35">
      <c r="B26" s="1074" t="s">
        <v>45</v>
      </c>
      <c r="C26" s="1075">
        <v>316.33193548387101</v>
      </c>
      <c r="D26" s="1076">
        <v>0.33441040895733865</v>
      </c>
      <c r="E26" s="1075">
        <v>652.63369465649032</v>
      </c>
      <c r="F26" s="1076">
        <v>0.3213510189766427</v>
      </c>
      <c r="G26" s="1075">
        <v>700.06057692307877</v>
      </c>
      <c r="H26" s="1076">
        <v>0.34393986006834276</v>
      </c>
      <c r="I26" s="1070"/>
      <c r="J26" s="1070"/>
      <c r="K26" s="1070"/>
      <c r="L26" s="1070"/>
      <c r="M26" s="1070"/>
      <c r="N26" s="1070"/>
      <c r="O26" s="1070"/>
    </row>
    <row r="27" spans="1:15" ht="15" customHeight="1" x14ac:dyDescent="0.35">
      <c r="B27" s="1074" t="s">
        <v>46</v>
      </c>
      <c r="C27" s="1075">
        <v>690.11</v>
      </c>
      <c r="D27" s="1076">
        <v>7.1919234587830491E-2</v>
      </c>
      <c r="E27" s="1075">
        <v>695.53194331983934</v>
      </c>
      <c r="F27" s="1076">
        <v>9.7072651449163369E-2</v>
      </c>
      <c r="G27" s="1075">
        <v>692.22101809954779</v>
      </c>
      <c r="H27" s="1076">
        <v>9.1604838714186787E-2</v>
      </c>
      <c r="I27" s="1070"/>
      <c r="J27" s="1070"/>
      <c r="K27" s="1070"/>
      <c r="L27" s="1070"/>
      <c r="M27" s="1070"/>
      <c r="N27" s="1070"/>
      <c r="O27" s="1070"/>
    </row>
    <row r="28" spans="1:15" ht="15" customHeight="1" x14ac:dyDescent="0.35">
      <c r="B28" s="1077" t="s">
        <v>1</v>
      </c>
      <c r="C28" s="1078" t="s">
        <v>364</v>
      </c>
      <c r="D28" s="1079" t="s">
        <v>364</v>
      </c>
      <c r="E28" s="1078">
        <v>243.67</v>
      </c>
      <c r="F28" s="1079">
        <v>0</v>
      </c>
      <c r="G28" s="1078" t="s">
        <v>364</v>
      </c>
      <c r="H28" s="1079" t="s">
        <v>364</v>
      </c>
      <c r="I28" s="1070"/>
      <c r="J28" s="1070"/>
      <c r="K28" s="1070"/>
      <c r="L28" s="1070"/>
      <c r="M28" s="1070"/>
      <c r="N28" s="1070"/>
      <c r="O28" s="1070"/>
    </row>
    <row r="29" spans="1:15" ht="15" customHeight="1" x14ac:dyDescent="0.35">
      <c r="B29" s="1307" t="s">
        <v>0</v>
      </c>
      <c r="C29" s="1308">
        <v>464.45355567887458</v>
      </c>
      <c r="D29" s="1309">
        <v>1.0850121032202071</v>
      </c>
      <c r="E29" s="1308">
        <v>541.78903286780837</v>
      </c>
      <c r="F29" s="1309">
        <v>0.5637207393168594</v>
      </c>
      <c r="G29" s="1308">
        <v>578.71560411993266</v>
      </c>
      <c r="H29" s="1309">
        <v>0.4724119842394619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4.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454</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315.83570175438598</v>
      </c>
      <c r="D11" s="1073">
        <v>0.29388893277711259</v>
      </c>
      <c r="E11" s="1072">
        <v>347.46364963503646</v>
      </c>
      <c r="F11" s="1073">
        <v>0.24042223584033934</v>
      </c>
      <c r="G11" s="1072">
        <v>569.2578494623657</v>
      </c>
      <c r="H11" s="1073">
        <v>0.22917840341320972</v>
      </c>
      <c r="I11" s="1070"/>
      <c r="J11" s="1070"/>
      <c r="K11" s="1070"/>
      <c r="L11" s="1070"/>
      <c r="M11" s="1070"/>
      <c r="N11" s="1070"/>
      <c r="O11" s="1070"/>
    </row>
    <row r="12" spans="1:18" ht="15" customHeight="1" x14ac:dyDescent="0.35">
      <c r="B12" s="1074" t="s">
        <v>7</v>
      </c>
      <c r="C12" s="1075">
        <v>233.61642814902376</v>
      </c>
      <c r="D12" s="1076">
        <v>0.39362414110920968</v>
      </c>
      <c r="E12" s="1075">
        <v>193.81527777777782</v>
      </c>
      <c r="F12" s="1076">
        <v>0.46346453556546774</v>
      </c>
      <c r="G12" s="1075">
        <v>322.02559859154928</v>
      </c>
      <c r="H12" s="1076">
        <v>0.26567799086423594</v>
      </c>
      <c r="I12" s="1070"/>
      <c r="J12" s="1070"/>
      <c r="K12" s="1070"/>
      <c r="L12" s="1070"/>
      <c r="M12" s="1070"/>
      <c r="N12" s="1070"/>
      <c r="O12" s="1070"/>
    </row>
    <row r="13" spans="1:18" ht="15" customHeight="1" x14ac:dyDescent="0.35">
      <c r="B13" s="1074" t="s">
        <v>37</v>
      </c>
      <c r="C13" s="1075">
        <v>213.07865248226949</v>
      </c>
      <c r="D13" s="1076">
        <v>0.24519589786730858</v>
      </c>
      <c r="E13" s="1075">
        <v>301.99771739130369</v>
      </c>
      <c r="F13" s="1076">
        <v>0.16318787990294323</v>
      </c>
      <c r="G13" s="1075">
        <v>469.49412844036743</v>
      </c>
      <c r="H13" s="1076">
        <v>0.1616770265954621</v>
      </c>
      <c r="I13" s="1070"/>
      <c r="J13" s="1070"/>
      <c r="K13" s="1070"/>
      <c r="L13" s="1070"/>
      <c r="M13" s="1070"/>
      <c r="N13" s="1070"/>
      <c r="O13" s="1070"/>
    </row>
    <row r="14" spans="1:18" ht="15" customHeight="1" x14ac:dyDescent="0.35">
      <c r="B14" s="1074" t="s">
        <v>38</v>
      </c>
      <c r="C14" s="1075">
        <v>242.83374999999992</v>
      </c>
      <c r="D14" s="1076">
        <v>0.57745754218481937</v>
      </c>
      <c r="E14" s="1075">
        <v>293.16760013333328</v>
      </c>
      <c r="F14" s="1076">
        <v>0.45010653091631925</v>
      </c>
      <c r="G14" s="1075">
        <v>351.91612903225803</v>
      </c>
      <c r="H14" s="1076">
        <v>0.72890222278803873</v>
      </c>
      <c r="I14" s="1070"/>
      <c r="J14" s="1070"/>
      <c r="K14" s="1070"/>
      <c r="L14" s="1070"/>
      <c r="M14" s="1070"/>
      <c r="N14" s="1070"/>
      <c r="O14" s="1070"/>
    </row>
    <row r="15" spans="1:18" ht="15" customHeight="1" x14ac:dyDescent="0.35">
      <c r="B15" s="1074" t="s">
        <v>6</v>
      </c>
      <c r="C15" s="1075">
        <v>176.97775261324028</v>
      </c>
      <c r="D15" s="1076">
        <v>0.9008422304927638</v>
      </c>
      <c r="E15" s="1075">
        <v>226.38010638297888</v>
      </c>
      <c r="F15" s="1076">
        <v>0.87362925812333403</v>
      </c>
      <c r="G15" s="1075">
        <v>439.359953051643</v>
      </c>
      <c r="H15" s="1076">
        <v>0.73629611970452147</v>
      </c>
      <c r="I15" s="1070"/>
      <c r="J15" s="1070"/>
      <c r="K15" s="1070"/>
      <c r="L15" s="1070"/>
      <c r="M15" s="1070"/>
      <c r="N15" s="1070"/>
      <c r="O15" s="1070"/>
    </row>
    <row r="16" spans="1:18" ht="15" customHeight="1" x14ac:dyDescent="0.35">
      <c r="B16" s="1074" t="s">
        <v>5</v>
      </c>
      <c r="C16" s="1075">
        <v>100</v>
      </c>
      <c r="D16" s="1076">
        <v>0</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244.18394270783011</v>
      </c>
      <c r="D17" s="1076">
        <v>0.52413729688726918</v>
      </c>
      <c r="E17" s="1075">
        <v>453.70362419205725</v>
      </c>
      <c r="F17" s="1076">
        <v>0.60823927031097513</v>
      </c>
      <c r="G17" s="1075">
        <v>611.48715733015615</v>
      </c>
      <c r="H17" s="1076">
        <v>0.53719588456483969</v>
      </c>
      <c r="I17" s="1070"/>
      <c r="J17" s="1070"/>
      <c r="K17" s="1070"/>
      <c r="L17" s="1070"/>
      <c r="M17" s="1070"/>
      <c r="N17" s="1070"/>
      <c r="O17" s="1070"/>
    </row>
    <row r="18" spans="1:15" ht="15" customHeight="1" x14ac:dyDescent="0.35">
      <c r="B18" s="1074" t="s">
        <v>40</v>
      </c>
      <c r="C18" s="1075">
        <v>196.29669677419363</v>
      </c>
      <c r="D18" s="1076">
        <v>0.51498926742678564</v>
      </c>
      <c r="E18" s="1075">
        <v>263.96663755458525</v>
      </c>
      <c r="F18" s="1076">
        <v>0.50805814711158781</v>
      </c>
      <c r="G18" s="1075">
        <v>284.80019727891158</v>
      </c>
      <c r="H18" s="1076">
        <v>0.4663300537069569</v>
      </c>
      <c r="I18" s="1070"/>
      <c r="J18" s="1070"/>
      <c r="K18" s="1070"/>
      <c r="L18" s="1070"/>
      <c r="M18" s="1070"/>
      <c r="N18" s="1070"/>
      <c r="O18" s="1070"/>
    </row>
    <row r="19" spans="1:15" ht="15" customHeight="1" x14ac:dyDescent="0.35">
      <c r="B19" s="1074" t="s">
        <v>41</v>
      </c>
      <c r="C19" s="1075">
        <v>402.45130853994419</v>
      </c>
      <c r="D19" s="1076">
        <v>0.20015993276340058</v>
      </c>
      <c r="E19" s="1075">
        <v>417.07426457788773</v>
      </c>
      <c r="F19" s="1076">
        <v>0.12863636857406052</v>
      </c>
      <c r="G19" s="1075">
        <v>421.59119601328956</v>
      </c>
      <c r="H19" s="1076">
        <v>0.11752951755052964</v>
      </c>
      <c r="I19" s="1070"/>
      <c r="J19" s="1070"/>
      <c r="K19" s="1070"/>
      <c r="L19" s="1070"/>
      <c r="M19" s="1070"/>
      <c r="N19" s="1070"/>
      <c r="O19" s="1070"/>
    </row>
    <row r="20" spans="1:15" ht="15" customHeight="1" x14ac:dyDescent="0.35">
      <c r="B20" s="1074" t="s">
        <v>3</v>
      </c>
      <c r="C20" s="1075">
        <v>444.89668789809025</v>
      </c>
      <c r="D20" s="1076">
        <v>0.55859159099195821</v>
      </c>
      <c r="E20" s="1075">
        <v>488.7763170731663</v>
      </c>
      <c r="F20" s="1076">
        <v>0.43678864465349976</v>
      </c>
      <c r="G20" s="1075">
        <v>707.35284116331263</v>
      </c>
      <c r="H20" s="1076">
        <v>0.25077873198841627</v>
      </c>
      <c r="I20" s="1070"/>
      <c r="J20" s="1070"/>
      <c r="K20" s="1070"/>
      <c r="L20" s="1070"/>
      <c r="M20" s="1070"/>
      <c r="N20" s="1070"/>
      <c r="O20" s="1070"/>
    </row>
    <row r="21" spans="1:15" ht="15" customHeight="1" x14ac:dyDescent="0.35">
      <c r="B21" s="1074" t="s">
        <v>2</v>
      </c>
      <c r="C21" s="1075">
        <v>293.60113496932519</v>
      </c>
      <c r="D21" s="1076">
        <v>0.31960392338138738</v>
      </c>
      <c r="E21" s="1075">
        <v>352.27429411764706</v>
      </c>
      <c r="F21" s="1076">
        <v>0.29096433184233089</v>
      </c>
      <c r="G21" s="1075">
        <v>367.21026615969572</v>
      </c>
      <c r="H21" s="1076">
        <v>0.35252450918369105</v>
      </c>
      <c r="I21" s="1070"/>
      <c r="J21" s="1070"/>
      <c r="K21" s="1070"/>
      <c r="L21" s="1070"/>
      <c r="M21" s="1070"/>
      <c r="N21" s="1070"/>
      <c r="O21" s="1070"/>
    </row>
    <row r="22" spans="1:15" ht="15" customHeight="1" x14ac:dyDescent="0.35">
      <c r="B22" s="1074" t="s">
        <v>35</v>
      </c>
      <c r="C22" s="1075">
        <v>227.22690972222165</v>
      </c>
      <c r="D22" s="1076">
        <v>0.36951107166512959</v>
      </c>
      <c r="E22" s="1075">
        <v>230.56539000876438</v>
      </c>
      <c r="F22" s="1076">
        <v>0.41649686279672576</v>
      </c>
      <c r="G22" s="1075">
        <v>358.84395050412513</v>
      </c>
      <c r="H22" s="1076">
        <v>0.42709118560025555</v>
      </c>
      <c r="I22" s="1070"/>
      <c r="J22" s="1070"/>
      <c r="K22" s="1070"/>
      <c r="L22" s="1070"/>
      <c r="M22" s="1070"/>
      <c r="N22" s="1070"/>
      <c r="O22" s="1070"/>
    </row>
    <row r="23" spans="1:15" ht="15" customHeight="1" x14ac:dyDescent="0.35">
      <c r="B23" s="1074" t="s">
        <v>42</v>
      </c>
      <c r="C23" s="1075">
        <v>321.21850678733051</v>
      </c>
      <c r="D23" s="1076">
        <v>0.13637803849607999</v>
      </c>
      <c r="E23" s="1075">
        <v>334.80015923566816</v>
      </c>
      <c r="F23" s="1076">
        <v>0.16962352408518616</v>
      </c>
      <c r="G23" s="1075">
        <v>461.18045209902397</v>
      </c>
      <c r="H23" s="1076">
        <v>0.23181783777105658</v>
      </c>
      <c r="I23" s="1070"/>
      <c r="J23" s="1070"/>
      <c r="K23" s="1070"/>
      <c r="L23" s="1070"/>
      <c r="M23" s="1070"/>
      <c r="N23" s="1070"/>
      <c r="O23" s="1070"/>
    </row>
    <row r="24" spans="1:15" ht="15" customHeight="1" x14ac:dyDescent="0.35">
      <c r="B24" s="1074" t="s">
        <v>43</v>
      </c>
      <c r="C24" s="1075">
        <v>397.24109374999966</v>
      </c>
      <c r="D24" s="1076">
        <v>0.16675694254165779</v>
      </c>
      <c r="E24" s="1075">
        <v>433.67739583333349</v>
      </c>
      <c r="F24" s="1076">
        <v>0.18557828910740012</v>
      </c>
      <c r="G24" s="1075">
        <v>619.37073529411748</v>
      </c>
      <c r="H24" s="1076">
        <v>0.26651642909830675</v>
      </c>
      <c r="I24" s="1070"/>
      <c r="J24" s="1070"/>
      <c r="K24" s="1070"/>
      <c r="L24" s="1070"/>
      <c r="M24" s="1070"/>
      <c r="N24" s="1070"/>
      <c r="O24" s="1070"/>
    </row>
    <row r="25" spans="1:15" ht="15" customHeight="1" x14ac:dyDescent="0.35">
      <c r="B25" s="1074" t="s">
        <v>44</v>
      </c>
      <c r="C25" s="1075">
        <v>579.92510791366897</v>
      </c>
      <c r="D25" s="1076">
        <v>0.65694654934718055</v>
      </c>
      <c r="E25" s="1075">
        <v>602.58702127659603</v>
      </c>
      <c r="F25" s="1076">
        <v>0.55518817123707576</v>
      </c>
      <c r="G25" s="1075">
        <v>576.97205128205132</v>
      </c>
      <c r="H25" s="1076">
        <v>0.62060000124446568</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v>500</v>
      </c>
      <c r="H26" s="1076">
        <v>0</v>
      </c>
      <c r="I26" s="1070"/>
      <c r="J26" s="1070"/>
      <c r="K26" s="1070"/>
      <c r="L26" s="1070"/>
      <c r="M26" s="1070"/>
      <c r="N26" s="1070"/>
      <c r="O26" s="1070"/>
    </row>
    <row r="27" spans="1:15" ht="15" customHeight="1" x14ac:dyDescent="0.35">
      <c r="B27" s="1074" t="s">
        <v>46</v>
      </c>
      <c r="C27" s="1075">
        <v>359.78470588235302</v>
      </c>
      <c r="D27" s="1076">
        <v>0.28532081346179705</v>
      </c>
      <c r="E27" s="1075">
        <v>302.06299999999993</v>
      </c>
      <c r="F27" s="1076">
        <v>0.27078156317492563</v>
      </c>
      <c r="G27" s="1075">
        <v>495.62769230769237</v>
      </c>
      <c r="H27" s="1076">
        <v>0.26263448106129283</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254.11461923631421</v>
      </c>
      <c r="D29" s="1309">
        <v>0.52877272133957165</v>
      </c>
      <c r="E29" s="1308">
        <v>363.35946953163966</v>
      </c>
      <c r="F29" s="1309">
        <v>0.55527474846632008</v>
      </c>
      <c r="G29" s="1308">
        <v>490.49091940559526</v>
      </c>
      <c r="H29" s="1309">
        <v>0.51339039193443625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453</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35">
      <c r="B13" s="1074" t="s">
        <v>37</v>
      </c>
      <c r="C13" s="1075">
        <v>380.46466918714771</v>
      </c>
      <c r="D13" s="1076">
        <v>0.43457034879632317</v>
      </c>
      <c r="E13" s="1075" t="s">
        <v>364</v>
      </c>
      <c r="F13" s="1076" t="s">
        <v>364</v>
      </c>
      <c r="G13" s="1075" t="s">
        <v>364</v>
      </c>
      <c r="H13" s="1076" t="s">
        <v>364</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v>172.71940536013366</v>
      </c>
      <c r="D15" s="1076">
        <v>0.84051335022712936</v>
      </c>
      <c r="E15" s="1075">
        <v>249.67086021505278</v>
      </c>
      <c r="F15" s="1076">
        <v>0.76829648748300405</v>
      </c>
      <c r="G15" s="1075">
        <v>405.16406824146969</v>
      </c>
      <c r="H15" s="1076">
        <v>0.7290503410536322</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151.17263414634138</v>
      </c>
      <c r="D17" s="1076">
        <v>0.97466650638061103</v>
      </c>
      <c r="E17" s="1075">
        <v>186.96767697954891</v>
      </c>
      <c r="F17" s="1076">
        <v>1.0953974708293157</v>
      </c>
      <c r="G17" s="1075">
        <v>251.52859250851336</v>
      </c>
      <c r="H17" s="1076">
        <v>0.95151643322677315</v>
      </c>
      <c r="I17" s="1070"/>
      <c r="J17" s="1070"/>
      <c r="K17" s="1070"/>
      <c r="L17" s="1070"/>
      <c r="M17" s="1070"/>
      <c r="N17" s="1070"/>
      <c r="O17" s="1070"/>
    </row>
    <row r="18" spans="1:15" ht="15" customHeight="1" x14ac:dyDescent="0.35">
      <c r="B18" s="1074" t="s">
        <v>40</v>
      </c>
      <c r="C18" s="1075">
        <v>144.14935754189949</v>
      </c>
      <c r="D18" s="1076">
        <v>0.48524357893864783</v>
      </c>
      <c r="E18" s="1075">
        <v>191.20393982807991</v>
      </c>
      <c r="F18" s="1076">
        <v>0.53131748244133026</v>
      </c>
      <c r="G18" s="1075">
        <v>241.94898989899005</v>
      </c>
      <c r="H18" s="1076">
        <v>0.76387592571540641</v>
      </c>
      <c r="I18" s="1070"/>
      <c r="J18" s="1070"/>
      <c r="K18" s="1070"/>
      <c r="L18" s="1070"/>
      <c r="M18" s="1070"/>
      <c r="N18" s="1070"/>
      <c r="O18" s="1070"/>
    </row>
    <row r="19" spans="1:15" ht="15" customHeight="1" x14ac:dyDescent="0.35">
      <c r="B19" s="1074" t="s">
        <v>41</v>
      </c>
      <c r="C19" s="1075" t="s">
        <v>364</v>
      </c>
      <c r="D19" s="1076" t="s">
        <v>364</v>
      </c>
      <c r="E19" s="1075" t="s">
        <v>364</v>
      </c>
      <c r="F19" s="1076" t="s">
        <v>364</v>
      </c>
      <c r="G19" s="1075" t="s">
        <v>364</v>
      </c>
      <c r="H19" s="1076" t="s">
        <v>364</v>
      </c>
      <c r="I19" s="1070"/>
      <c r="J19" s="1070"/>
      <c r="K19" s="1070"/>
      <c r="L19" s="1070"/>
      <c r="M19" s="1070"/>
      <c r="N19" s="1070"/>
      <c r="O19" s="1070"/>
    </row>
    <row r="20" spans="1:15" ht="15" customHeight="1" x14ac:dyDescent="0.35">
      <c r="B20" s="1074" t="s">
        <v>3</v>
      </c>
      <c r="C20" s="1075">
        <v>261.33441048034933</v>
      </c>
      <c r="D20" s="1076">
        <v>0.29620144724134795</v>
      </c>
      <c r="E20" s="1075">
        <v>343.35829268292491</v>
      </c>
      <c r="F20" s="1076">
        <v>0.33784798367813523</v>
      </c>
      <c r="G20" s="1075">
        <v>451.49609281437154</v>
      </c>
      <c r="H20" s="1076">
        <v>0.43676361126829422</v>
      </c>
      <c r="I20" s="1070"/>
      <c r="J20" s="1070"/>
      <c r="K20" s="1070"/>
      <c r="L20" s="1070"/>
      <c r="M20" s="1070"/>
      <c r="N20" s="1070"/>
      <c r="O20" s="1070"/>
    </row>
    <row r="21" spans="1:15" ht="15" customHeight="1" x14ac:dyDescent="0.35">
      <c r="B21" s="1074" t="s">
        <v>2</v>
      </c>
      <c r="C21" s="1075">
        <v>277.3323611111112</v>
      </c>
      <c r="D21" s="1076">
        <v>0.21935389719111661</v>
      </c>
      <c r="E21" s="1075">
        <v>357.45757437070898</v>
      </c>
      <c r="F21" s="1076">
        <v>0.28677215276814033</v>
      </c>
      <c r="G21" s="1075">
        <v>362.48904545454553</v>
      </c>
      <c r="H21" s="1076">
        <v>0.46911029576773355</v>
      </c>
      <c r="I21" s="1070"/>
      <c r="J21" s="1070"/>
      <c r="K21" s="1070"/>
      <c r="L21" s="1070"/>
      <c r="M21" s="1070"/>
      <c r="N21" s="1070"/>
      <c r="O21" s="1070"/>
    </row>
    <row r="22" spans="1:15" ht="15" customHeight="1" x14ac:dyDescent="0.35">
      <c r="B22" s="1074" t="s">
        <v>35</v>
      </c>
      <c r="C22" s="1075">
        <v>236.51786769049022</v>
      </c>
      <c r="D22" s="1076">
        <v>0.34166198490797611</v>
      </c>
      <c r="E22" s="1075">
        <v>331.93254985754862</v>
      </c>
      <c r="F22" s="1076">
        <v>0.36835760400577527</v>
      </c>
      <c r="G22" s="1075">
        <v>530.19048387096905</v>
      </c>
      <c r="H22" s="1076">
        <v>0.4081033816789138</v>
      </c>
      <c r="I22" s="1070"/>
      <c r="J22" s="1070"/>
      <c r="K22" s="1070"/>
      <c r="L22" s="1070"/>
      <c r="M22" s="1070"/>
      <c r="N22" s="1070"/>
      <c r="O22" s="1070"/>
    </row>
    <row r="23" spans="1:15" ht="15" customHeight="1" x14ac:dyDescent="0.35">
      <c r="B23" s="1074" t="s">
        <v>42</v>
      </c>
      <c r="C23" s="1075">
        <v>304.77000289687135</v>
      </c>
      <c r="D23" s="1076">
        <v>0.10402674645130063</v>
      </c>
      <c r="E23" s="1075">
        <v>332.56719611848843</v>
      </c>
      <c r="F23" s="1076">
        <v>0.21426014209566552</v>
      </c>
      <c r="G23" s="1075">
        <v>456.64832306638817</v>
      </c>
      <c r="H23" s="1076">
        <v>0.32925176387809779</v>
      </c>
      <c r="I23" s="1070"/>
      <c r="J23" s="1070"/>
      <c r="K23" s="1070"/>
      <c r="L23" s="1070"/>
      <c r="M23" s="1070"/>
      <c r="N23" s="1070"/>
      <c r="O23" s="1070"/>
    </row>
    <row r="24" spans="1:15" ht="15" customHeight="1" x14ac:dyDescent="0.35">
      <c r="B24" s="1074" t="s">
        <v>43</v>
      </c>
      <c r="C24" s="1075">
        <v>294.61645161290323</v>
      </c>
      <c r="D24" s="1076">
        <v>0.17917430305793411</v>
      </c>
      <c r="E24" s="1075">
        <v>416.12954248366117</v>
      </c>
      <c r="F24" s="1076">
        <v>0.16584830026196609</v>
      </c>
      <c r="G24" s="1075">
        <v>685.85520833333351</v>
      </c>
      <c r="H24" s="1076">
        <v>0.14420557402474313</v>
      </c>
      <c r="I24" s="1070"/>
      <c r="J24" s="1070"/>
      <c r="K24" s="1070"/>
      <c r="L24" s="1070"/>
      <c r="M24" s="1070"/>
      <c r="N24" s="1070"/>
      <c r="O24" s="1070"/>
    </row>
    <row r="25" spans="1:15" ht="15" customHeight="1" x14ac:dyDescent="0.35">
      <c r="B25" s="1074" t="s">
        <v>44</v>
      </c>
      <c r="C25" s="1075">
        <v>289.85542635658936</v>
      </c>
      <c r="D25" s="1076">
        <v>0.13544734883794127</v>
      </c>
      <c r="E25" s="1075" t="s">
        <v>364</v>
      </c>
      <c r="F25" s="1076" t="s">
        <v>364</v>
      </c>
      <c r="G25" s="1075" t="s">
        <v>364</v>
      </c>
      <c r="H25" s="1076" t="s">
        <v>364</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251.07537720143918</v>
      </c>
      <c r="D29" s="1309">
        <v>0.49441500303164332</v>
      </c>
      <c r="E29" s="1308">
        <v>278.21103485255759</v>
      </c>
      <c r="F29" s="1309">
        <v>0.57466539311781351</v>
      </c>
      <c r="G29" s="1308">
        <v>372.90167616248181</v>
      </c>
      <c r="H29" s="1309">
        <v>0.63294359439591497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8.6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198</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499" t="s">
        <v>452</v>
      </c>
      <c r="C6" s="1499"/>
      <c r="D6" s="1499"/>
      <c r="E6" s="1499"/>
      <c r="F6" s="1499"/>
      <c r="G6" s="1499"/>
      <c r="H6" s="1499"/>
      <c r="I6" s="1499"/>
      <c r="J6" s="1016"/>
      <c r="K6" s="1016"/>
      <c r="L6" s="1016"/>
      <c r="M6" s="1067"/>
      <c r="N6" s="1067"/>
      <c r="O6" s="1067"/>
      <c r="P6" s="1067"/>
      <c r="Q6" s="1067"/>
      <c r="R6" s="1067"/>
    </row>
    <row r="7" spans="1:18" s="621" customFormat="1" ht="15.75" customHeight="1" x14ac:dyDescent="0.25">
      <c r="A7" s="1015"/>
      <c r="B7" s="1638" t="str">
        <f>porsaad!$B$6</f>
        <v>Situación a 30 de noviembre de 2024</v>
      </c>
      <c r="C7" s="1638"/>
      <c r="D7" s="1638"/>
      <c r="E7" s="1638"/>
      <c r="F7" s="1638"/>
      <c r="G7" s="1638"/>
      <c r="H7" s="1638"/>
      <c r="I7" s="1638"/>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1" t="s">
        <v>12</v>
      </c>
      <c r="C9" s="1653" t="s">
        <v>48</v>
      </c>
      <c r="D9" s="1653"/>
      <c r="E9" s="1654" t="s">
        <v>33</v>
      </c>
      <c r="F9" s="1655"/>
      <c r="G9" s="1656" t="s">
        <v>32</v>
      </c>
      <c r="H9" s="1657"/>
      <c r="I9" s="1070"/>
      <c r="J9" s="1070"/>
      <c r="K9" s="1070"/>
      <c r="L9" s="1070"/>
      <c r="M9" s="1070"/>
      <c r="N9" s="1070"/>
      <c r="O9" s="1070"/>
    </row>
    <row r="10" spans="1:18" ht="46.5" customHeight="1" x14ac:dyDescent="0.35">
      <c r="B10" s="1652"/>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35">
      <c r="B13" s="1074" t="s">
        <v>37</v>
      </c>
      <c r="C13" s="1103">
        <v>15.352909090909129</v>
      </c>
      <c r="D13" s="1076">
        <v>3.780724058851688E-2</v>
      </c>
      <c r="E13" s="1103">
        <v>15.419999999999993</v>
      </c>
      <c r="F13" s="1076">
        <v>3.4496376086006052E-8</v>
      </c>
      <c r="G13" s="1103">
        <v>15.226428571428574</v>
      </c>
      <c r="H13" s="1076">
        <v>6.7270122934603077E-2</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t="s">
        <v>364</v>
      </c>
      <c r="D15" s="1076" t="s">
        <v>364</v>
      </c>
      <c r="E15" s="1075" t="s">
        <v>364</v>
      </c>
      <c r="F15" s="1076" t="s">
        <v>364</v>
      </c>
      <c r="G15" s="1075" t="s">
        <v>364</v>
      </c>
      <c r="H15" s="1076" t="s">
        <v>364</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t="s">
        <v>364</v>
      </c>
      <c r="D17" s="1076" t="s">
        <v>364</v>
      </c>
      <c r="E17" s="1075" t="s">
        <v>364</v>
      </c>
      <c r="F17" s="1076" t="s">
        <v>364</v>
      </c>
      <c r="G17" s="1075" t="s">
        <v>364</v>
      </c>
      <c r="H17" s="1076" t="s">
        <v>364</v>
      </c>
      <c r="I17" s="1070"/>
      <c r="J17" s="1070"/>
      <c r="K17" s="1070"/>
      <c r="L17" s="1070"/>
      <c r="M17" s="1070"/>
      <c r="N17" s="1070"/>
      <c r="O17" s="1070"/>
    </row>
    <row r="18" spans="1:15" ht="15" customHeight="1" x14ac:dyDescent="0.35">
      <c r="B18" s="1074" t="s">
        <v>40</v>
      </c>
      <c r="C18" s="1075" t="s">
        <v>364</v>
      </c>
      <c r="D18" s="1076" t="s">
        <v>364</v>
      </c>
      <c r="E18" s="1075" t="s">
        <v>364</v>
      </c>
      <c r="F18" s="1076" t="s">
        <v>364</v>
      </c>
      <c r="G18" s="1075" t="s">
        <v>364</v>
      </c>
      <c r="H18" s="1076" t="s">
        <v>364</v>
      </c>
      <c r="I18" s="1070"/>
      <c r="J18" s="1070"/>
      <c r="K18" s="1070"/>
      <c r="L18" s="1070"/>
      <c r="M18" s="1070"/>
      <c r="N18" s="1070"/>
      <c r="O18" s="1070"/>
    </row>
    <row r="19" spans="1:15" ht="15" customHeight="1" x14ac:dyDescent="0.35">
      <c r="B19" s="1074" t="s">
        <v>41</v>
      </c>
      <c r="C19" s="1075" t="s">
        <v>364</v>
      </c>
      <c r="D19" s="1076" t="s">
        <v>364</v>
      </c>
      <c r="E19" s="1075" t="s">
        <v>364</v>
      </c>
      <c r="F19" s="1076" t="s">
        <v>364</v>
      </c>
      <c r="G19" s="1075" t="s">
        <v>364</v>
      </c>
      <c r="H19" s="1076" t="s">
        <v>364</v>
      </c>
      <c r="I19" s="1070"/>
      <c r="J19" s="1070"/>
      <c r="K19" s="1070"/>
      <c r="L19" s="1070"/>
      <c r="M19" s="1070"/>
      <c r="N19" s="1070"/>
      <c r="O19" s="1070"/>
    </row>
    <row r="20" spans="1:15" ht="15" customHeight="1" x14ac:dyDescent="0.35">
      <c r="B20" s="1074" t="s">
        <v>3</v>
      </c>
      <c r="C20" s="1075" t="s">
        <v>364</v>
      </c>
      <c r="D20" s="1076" t="s">
        <v>364</v>
      </c>
      <c r="E20" s="1075" t="s">
        <v>364</v>
      </c>
      <c r="F20" s="1076" t="s">
        <v>364</v>
      </c>
      <c r="G20" s="1075" t="s">
        <v>364</v>
      </c>
      <c r="H20" s="1076" t="s">
        <v>364</v>
      </c>
      <c r="I20" s="1070"/>
      <c r="J20" s="1070"/>
      <c r="K20" s="1070"/>
      <c r="L20" s="1070"/>
      <c r="M20" s="1070"/>
      <c r="N20" s="1070"/>
      <c r="O20" s="1070"/>
    </row>
    <row r="21" spans="1:15" ht="15" customHeight="1" x14ac:dyDescent="0.35">
      <c r="B21" s="1074" t="s">
        <v>2</v>
      </c>
      <c r="C21" s="1075" t="s">
        <v>364</v>
      </c>
      <c r="D21" s="1076" t="s">
        <v>364</v>
      </c>
      <c r="E21" s="1075" t="s">
        <v>364</v>
      </c>
      <c r="F21" s="1076" t="s">
        <v>364</v>
      </c>
      <c r="G21" s="1075" t="s">
        <v>364</v>
      </c>
      <c r="H21" s="1076" t="s">
        <v>364</v>
      </c>
      <c r="I21" s="1070"/>
      <c r="J21" s="1070"/>
      <c r="K21" s="1070"/>
      <c r="L21" s="1070"/>
      <c r="M21" s="1070"/>
      <c r="N21" s="1070"/>
      <c r="O21" s="1070"/>
    </row>
    <row r="22" spans="1:15" ht="15" customHeight="1" x14ac:dyDescent="0.35">
      <c r="B22" s="1074" t="s">
        <v>35</v>
      </c>
      <c r="C22" s="1075" t="s">
        <v>364</v>
      </c>
      <c r="D22" s="1076" t="s">
        <v>364</v>
      </c>
      <c r="E22" s="1075" t="s">
        <v>364</v>
      </c>
      <c r="F22" s="1076" t="s">
        <v>364</v>
      </c>
      <c r="G22" s="1075" t="s">
        <v>364</v>
      </c>
      <c r="H22" s="1076" t="s">
        <v>364</v>
      </c>
      <c r="I22" s="1070"/>
      <c r="J22" s="1070"/>
      <c r="K22" s="1070"/>
      <c r="L22" s="1070"/>
      <c r="M22" s="1070"/>
      <c r="N22" s="1070"/>
      <c r="O22" s="1070"/>
    </row>
    <row r="23" spans="1:15" ht="15" customHeight="1" x14ac:dyDescent="0.35">
      <c r="B23" s="1074" t="s">
        <v>42</v>
      </c>
      <c r="C23" s="1075" t="s">
        <v>364</v>
      </c>
      <c r="D23" s="1076" t="s">
        <v>364</v>
      </c>
      <c r="E23" s="1075" t="s">
        <v>364</v>
      </c>
      <c r="F23" s="1076" t="s">
        <v>364</v>
      </c>
      <c r="G23" s="1075" t="s">
        <v>364</v>
      </c>
      <c r="H23" s="1076" t="s">
        <v>364</v>
      </c>
      <c r="I23" s="1070"/>
      <c r="J23" s="1070"/>
      <c r="K23" s="1070"/>
      <c r="L23" s="1070"/>
      <c r="M23" s="1070"/>
      <c r="N23" s="1070"/>
      <c r="O23" s="1070"/>
    </row>
    <row r="24" spans="1:15" ht="15" customHeight="1" x14ac:dyDescent="0.35">
      <c r="B24" s="1074" t="s">
        <v>43</v>
      </c>
      <c r="C24" s="1075" t="s">
        <v>364</v>
      </c>
      <c r="D24" s="1076" t="s">
        <v>364</v>
      </c>
      <c r="E24" s="1075" t="s">
        <v>364</v>
      </c>
      <c r="F24" s="1076" t="s">
        <v>364</v>
      </c>
      <c r="G24" s="1075" t="s">
        <v>364</v>
      </c>
      <c r="H24" s="1076" t="s">
        <v>364</v>
      </c>
      <c r="I24" s="1070"/>
      <c r="J24" s="1070"/>
      <c r="K24" s="1070"/>
      <c r="L24" s="1070"/>
      <c r="M24" s="1070"/>
      <c r="N24" s="1070"/>
      <c r="O24" s="1070"/>
    </row>
    <row r="25" spans="1:15" ht="15" customHeight="1" x14ac:dyDescent="0.35">
      <c r="B25" s="1074" t="s">
        <v>44</v>
      </c>
      <c r="C25" s="1075" t="s">
        <v>364</v>
      </c>
      <c r="D25" s="1076" t="s">
        <v>364</v>
      </c>
      <c r="E25" s="1075" t="s">
        <v>364</v>
      </c>
      <c r="F25" s="1076" t="s">
        <v>364</v>
      </c>
      <c r="G25" s="1075" t="s">
        <v>364</v>
      </c>
      <c r="H25" s="1076" t="s">
        <v>364</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15.352909090909129</v>
      </c>
      <c r="D29" s="1309">
        <v>3.780724058851688E-2</v>
      </c>
      <c r="E29" s="1308">
        <v>15.091914893617014</v>
      </c>
      <c r="F29" s="1309">
        <v>0.14903596957394005</v>
      </c>
      <c r="G29" s="1308">
        <v>14.70137931034483</v>
      </c>
      <c r="H29" s="1309">
        <v>0.20413403428268634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0" t="s">
        <v>289</v>
      </c>
      <c r="C32" s="1650"/>
      <c r="D32" s="1650"/>
      <c r="E32" s="1650"/>
      <c r="F32" s="1650"/>
      <c r="G32" s="1650"/>
      <c r="H32" s="1650"/>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393"/>
      <c r="C3" s="1393"/>
      <c r="D3" s="1393"/>
      <c r="E3" s="1393"/>
      <c r="F3" s="1393"/>
      <c r="G3" s="1393"/>
      <c r="H3" s="1393"/>
      <c r="I3" s="1393"/>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659" t="s">
        <v>334</v>
      </c>
      <c r="B4" s="1659"/>
      <c r="C4" s="1659"/>
      <c r="D4" s="1659"/>
      <c r="E4" s="1659"/>
      <c r="F4" s="1659"/>
      <c r="G4" s="1659"/>
      <c r="H4" s="1659"/>
      <c r="I4" s="1659"/>
      <c r="J4" s="1659"/>
      <c r="K4" s="1659"/>
      <c r="L4" s="1659"/>
      <c r="M4" s="1659"/>
      <c r="N4" s="1659"/>
      <c r="O4" s="1659"/>
      <c r="P4" s="1659"/>
      <c r="Q4" s="1659"/>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20" t="str">
        <f>porsaad!$B$6</f>
        <v>Situación a 30 de noviembre de 2024</v>
      </c>
      <c r="C5" s="1420"/>
      <c r="D5" s="1420"/>
      <c r="E5" s="1420"/>
      <c r="F5" s="1420"/>
      <c r="G5" s="1420"/>
      <c r="H5" s="1420"/>
      <c r="I5" s="1420"/>
      <c r="J5" s="1420"/>
      <c r="K5" s="1420"/>
      <c r="L5" s="1420"/>
      <c r="M5" s="1420"/>
      <c r="N5" s="1420"/>
      <c r="O5" s="1420"/>
      <c r="P5" s="1420"/>
      <c r="Q5" s="1420"/>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660" t="s">
        <v>492</v>
      </c>
      <c r="C8" s="1661"/>
      <c r="D8" s="1662"/>
      <c r="E8" s="1662"/>
      <c r="F8" s="1662"/>
      <c r="G8" s="1662"/>
      <c r="H8" s="1662"/>
      <c r="I8" s="1662"/>
      <c r="J8" s="1662"/>
      <c r="K8" s="1663"/>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05" t="s">
        <v>12</v>
      </c>
      <c r="C10" s="891"/>
      <c r="D10" s="1507" t="s">
        <v>166</v>
      </c>
      <c r="E10" s="1508"/>
      <c r="F10" s="744"/>
      <c r="G10" s="1507" t="s">
        <v>165</v>
      </c>
      <c r="H10" s="1508"/>
      <c r="I10" s="744"/>
      <c r="J10" s="1507" t="s">
        <v>167</v>
      </c>
      <c r="K10" s="1508"/>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562"/>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26179</v>
      </c>
      <c r="E13" s="1109">
        <v>390.58</v>
      </c>
      <c r="F13" s="756"/>
      <c r="G13" s="758">
        <v>32302</v>
      </c>
      <c r="H13" s="1109">
        <v>247.58</v>
      </c>
      <c r="I13" s="756"/>
      <c r="J13" s="758">
        <v>32302</v>
      </c>
      <c r="K13" s="1109">
        <v>611.02</v>
      </c>
      <c r="L13" s="329"/>
      <c r="M13" s="329">
        <f>_xlfn.RANK.EQ(K13,K$13:K$33,0)</f>
        <v>1</v>
      </c>
      <c r="N13" s="329">
        <v>1</v>
      </c>
      <c r="O13" s="329">
        <f>MATCH(N13,M$13:M$33,0)</f>
        <v>1</v>
      </c>
      <c r="P13" s="361" t="str">
        <f t="shared" ref="P13:P32" si="0">INDEX(B$13:B$33,O13,1)</f>
        <v>Andalucía</v>
      </c>
      <c r="Q13" s="1110">
        <f>INDEX(K$13:K$33,O13,1)</f>
        <v>611.02</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9637</v>
      </c>
      <c r="E14" s="1109">
        <v>141.57</v>
      </c>
      <c r="F14" s="756"/>
      <c r="G14" s="765">
        <v>9262</v>
      </c>
      <c r="H14" s="1109">
        <v>46.4</v>
      </c>
      <c r="I14" s="756"/>
      <c r="J14" s="765">
        <v>9262</v>
      </c>
      <c r="K14" s="1109">
        <v>193.83</v>
      </c>
      <c r="L14" s="329"/>
      <c r="M14" s="329">
        <f t="shared" ref="M14:M33" si="1">_xlfn.RANK.EQ(K14,K$13:K$33,0)</f>
        <v>16</v>
      </c>
      <c r="N14" s="329">
        <v>2</v>
      </c>
      <c r="O14" s="329">
        <f t="shared" ref="O14:O32" si="2">MATCH(N14,M$13:M$33,0)</f>
        <v>5</v>
      </c>
      <c r="P14" s="361" t="str">
        <f t="shared" si="0"/>
        <v>Canarias</v>
      </c>
      <c r="Q14" s="1110">
        <f t="shared" ref="Q14:Q32" si="3">INDEX(K$13:K$33,O14,1)</f>
        <v>566.89</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6680</v>
      </c>
      <c r="E15" s="1109">
        <v>297.49</v>
      </c>
      <c r="F15" s="756"/>
      <c r="G15" s="765">
        <v>6352</v>
      </c>
      <c r="H15" s="1109">
        <v>39.17</v>
      </c>
      <c r="I15" s="756"/>
      <c r="J15" s="765">
        <v>6352</v>
      </c>
      <c r="K15" s="1109">
        <v>342.87</v>
      </c>
      <c r="L15" s="329"/>
      <c r="M15" s="329">
        <f t="shared" si="1"/>
        <v>5</v>
      </c>
      <c r="N15" s="329">
        <v>3</v>
      </c>
      <c r="O15" s="329">
        <f>MATCH(N15,M$13:M$33,0)</f>
        <v>14</v>
      </c>
      <c r="P15" s="361" t="str">
        <f t="shared" si="0"/>
        <v>Murcia, Región de</v>
      </c>
      <c r="Q15" s="1110">
        <f t="shared" si="3"/>
        <v>516.96</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7899</v>
      </c>
      <c r="E16" s="1109">
        <v>121.48</v>
      </c>
      <c r="F16" s="756"/>
      <c r="G16" s="765">
        <v>6571</v>
      </c>
      <c r="H16" s="1109">
        <v>128.44999999999999</v>
      </c>
      <c r="I16" s="756"/>
      <c r="J16" s="765">
        <v>6571</v>
      </c>
      <c r="K16" s="1109">
        <v>248.04</v>
      </c>
      <c r="L16" s="329"/>
      <c r="M16" s="329">
        <f t="shared" si="1"/>
        <v>12</v>
      </c>
      <c r="N16" s="329">
        <v>4</v>
      </c>
      <c r="O16" s="329">
        <f t="shared" si="2"/>
        <v>12</v>
      </c>
      <c r="P16" s="361" t="str">
        <f t="shared" si="0"/>
        <v>Galicia</v>
      </c>
      <c r="Q16" s="1110">
        <f t="shared" si="3"/>
        <v>387.74</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11669</v>
      </c>
      <c r="E17" s="1111">
        <v>386.15</v>
      </c>
      <c r="F17" s="756"/>
      <c r="G17" s="765">
        <v>8077</v>
      </c>
      <c r="H17" s="1109">
        <v>168.67</v>
      </c>
      <c r="I17" s="756"/>
      <c r="J17" s="765">
        <v>8077</v>
      </c>
      <c r="K17" s="1109">
        <v>566.89</v>
      </c>
      <c r="L17" s="329"/>
      <c r="M17" s="329">
        <f t="shared" si="1"/>
        <v>2</v>
      </c>
      <c r="N17" s="329">
        <v>5</v>
      </c>
      <c r="O17" s="329">
        <f t="shared" si="2"/>
        <v>3</v>
      </c>
      <c r="P17" s="361" t="str">
        <f t="shared" si="0"/>
        <v>Asturias, Principado de</v>
      </c>
      <c r="Q17" s="1110">
        <f t="shared" si="3"/>
        <v>342.87</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3606</v>
      </c>
      <c r="E18" s="1111">
        <v>162.13999999999999</v>
      </c>
      <c r="F18" s="756"/>
      <c r="G18" s="769">
        <v>2464</v>
      </c>
      <c r="H18" s="1109">
        <v>52.31</v>
      </c>
      <c r="I18" s="756"/>
      <c r="J18" s="769">
        <v>2464</v>
      </c>
      <c r="K18" s="1109">
        <v>209.6</v>
      </c>
      <c r="L18" s="329"/>
      <c r="M18" s="329">
        <f t="shared" si="1"/>
        <v>14</v>
      </c>
      <c r="N18" s="329">
        <v>6</v>
      </c>
      <c r="O18" s="329">
        <f t="shared" si="2"/>
        <v>21</v>
      </c>
      <c r="P18" s="361" t="str">
        <f t="shared" si="0"/>
        <v>TOTAL</v>
      </c>
      <c r="Q18" s="1112">
        <f t="shared" si="3"/>
        <v>331.74</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162</v>
      </c>
      <c r="C19" s="329"/>
      <c r="D19" s="764">
        <v>22168</v>
      </c>
      <c r="E19" s="1111">
        <v>118.24</v>
      </c>
      <c r="F19" s="756"/>
      <c r="G19" s="772">
        <v>15353</v>
      </c>
      <c r="H19" s="1109">
        <v>0.11</v>
      </c>
      <c r="I19" s="756"/>
      <c r="J19" s="772">
        <v>15353</v>
      </c>
      <c r="K19" s="1109">
        <v>126.53</v>
      </c>
      <c r="L19" s="329"/>
      <c r="M19" s="329">
        <f t="shared" si="1"/>
        <v>18</v>
      </c>
      <c r="N19" s="329">
        <v>7</v>
      </c>
      <c r="O19" s="329">
        <f t="shared" si="2"/>
        <v>10</v>
      </c>
      <c r="P19" s="361" t="str">
        <f t="shared" si="0"/>
        <v>Comunitat Valenciana</v>
      </c>
      <c r="Q19" s="1110">
        <f t="shared" si="3"/>
        <v>313.39</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15516</v>
      </c>
      <c r="E20" s="1111">
        <v>122.56</v>
      </c>
      <c r="F20" s="756"/>
      <c r="G20" s="772">
        <v>13959</v>
      </c>
      <c r="H20" s="1109">
        <v>64.599999999999994</v>
      </c>
      <c r="I20" s="756"/>
      <c r="J20" s="772">
        <v>13959</v>
      </c>
      <c r="K20" s="1109">
        <v>188.73</v>
      </c>
      <c r="L20" s="329"/>
      <c r="M20" s="329">
        <f t="shared" si="1"/>
        <v>17</v>
      </c>
      <c r="N20" s="329">
        <v>8</v>
      </c>
      <c r="O20" s="329">
        <f t="shared" si="2"/>
        <v>13</v>
      </c>
      <c r="P20" s="361" t="str">
        <f t="shared" si="0"/>
        <v>Madrid, Comunidad de*</v>
      </c>
      <c r="Q20" s="1110">
        <f t="shared" si="3"/>
        <v>302.39999999999998</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59982</v>
      </c>
      <c r="E21" s="1111">
        <v>179.62</v>
      </c>
      <c r="F21" s="756"/>
      <c r="G21" s="772">
        <v>21007</v>
      </c>
      <c r="H21" s="1109">
        <v>92.55</v>
      </c>
      <c r="I21" s="756"/>
      <c r="J21" s="772">
        <v>21007</v>
      </c>
      <c r="K21" s="1109">
        <v>267.81</v>
      </c>
      <c r="L21" s="329"/>
      <c r="M21" s="329">
        <f t="shared" si="1"/>
        <v>11</v>
      </c>
      <c r="N21" s="329">
        <v>9</v>
      </c>
      <c r="O21" s="329">
        <f>MATCH(N21,M$13:M$33,0)</f>
        <v>11</v>
      </c>
      <c r="P21" s="361" t="str">
        <f t="shared" si="0"/>
        <v>Extremadura</v>
      </c>
      <c r="Q21" s="1110">
        <f t="shared" si="3"/>
        <v>281.48</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33113</v>
      </c>
      <c r="E22" s="1111">
        <v>239.53</v>
      </c>
      <c r="F22" s="756"/>
      <c r="G22" s="772">
        <v>33348</v>
      </c>
      <c r="H22" s="1109">
        <v>86.54</v>
      </c>
      <c r="I22" s="756"/>
      <c r="J22" s="772">
        <v>33348</v>
      </c>
      <c r="K22" s="1109">
        <v>313.39</v>
      </c>
      <c r="L22" s="329"/>
      <c r="M22" s="329">
        <f t="shared" si="1"/>
        <v>7</v>
      </c>
      <c r="N22" s="329">
        <v>10</v>
      </c>
      <c r="O22" s="329">
        <f t="shared" si="2"/>
        <v>19</v>
      </c>
      <c r="P22" s="361" t="str">
        <f t="shared" si="0"/>
        <v>Melilla</v>
      </c>
      <c r="Q22" s="1110">
        <f t="shared" si="3"/>
        <v>272.67</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7878</v>
      </c>
      <c r="E23" s="1111">
        <v>129.71</v>
      </c>
      <c r="F23" s="756"/>
      <c r="G23" s="765">
        <v>4601</v>
      </c>
      <c r="H23" s="1109">
        <v>150.38</v>
      </c>
      <c r="I23" s="756"/>
      <c r="J23" s="765">
        <v>4601</v>
      </c>
      <c r="K23" s="1109">
        <v>281.48</v>
      </c>
      <c r="L23" s="329"/>
      <c r="M23" s="329">
        <f t="shared" si="1"/>
        <v>9</v>
      </c>
      <c r="N23" s="329">
        <v>11</v>
      </c>
      <c r="O23" s="329">
        <f t="shared" si="2"/>
        <v>9</v>
      </c>
      <c r="P23" s="361" t="str">
        <f t="shared" si="0"/>
        <v>Cataluña</v>
      </c>
      <c r="Q23" s="1110">
        <f t="shared" si="3"/>
        <v>267.81</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6487</v>
      </c>
      <c r="E24" s="1111">
        <v>259.79000000000002</v>
      </c>
      <c r="F24" s="756"/>
      <c r="G24" s="765">
        <v>8993</v>
      </c>
      <c r="H24" s="1109">
        <v>125.81</v>
      </c>
      <c r="I24" s="756"/>
      <c r="J24" s="765">
        <v>8993</v>
      </c>
      <c r="K24" s="1109">
        <v>387.74</v>
      </c>
      <c r="L24" s="329"/>
      <c r="M24" s="329">
        <f t="shared" si="1"/>
        <v>4</v>
      </c>
      <c r="N24" s="329">
        <v>12</v>
      </c>
      <c r="O24" s="329">
        <f t="shared" si="2"/>
        <v>4</v>
      </c>
      <c r="P24" s="361" t="str">
        <f t="shared" si="0"/>
        <v>Balears, Illes</v>
      </c>
      <c r="Q24" s="1110">
        <f t="shared" si="3"/>
        <v>248.04</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163</v>
      </c>
      <c r="C25" s="329"/>
      <c r="D25" s="764">
        <v>41621</v>
      </c>
      <c r="E25" s="1111">
        <v>189.08</v>
      </c>
      <c r="F25" s="756"/>
      <c r="G25" s="765">
        <v>28541</v>
      </c>
      <c r="H25" s="1109">
        <v>63.48</v>
      </c>
      <c r="I25" s="756"/>
      <c r="J25" s="765">
        <v>28541</v>
      </c>
      <c r="K25" s="1109">
        <v>302.39999999999998</v>
      </c>
      <c r="L25" s="329"/>
      <c r="M25" s="329">
        <f t="shared" si="1"/>
        <v>8</v>
      </c>
      <c r="N25" s="329">
        <v>13</v>
      </c>
      <c r="O25" s="329">
        <f t="shared" si="2"/>
        <v>17</v>
      </c>
      <c r="P25" s="361" t="str">
        <f t="shared" si="0"/>
        <v>Rioja, La</v>
      </c>
      <c r="Q25" s="1110">
        <f t="shared" si="3"/>
        <v>209.91</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9905</v>
      </c>
      <c r="E26" s="1111">
        <v>318.14999999999998</v>
      </c>
      <c r="F26" s="756"/>
      <c r="G26" s="765">
        <v>5863</v>
      </c>
      <c r="H26" s="1109">
        <v>243.09</v>
      </c>
      <c r="I26" s="756"/>
      <c r="J26" s="765">
        <v>5863</v>
      </c>
      <c r="K26" s="1109">
        <v>516.96</v>
      </c>
      <c r="L26" s="329"/>
      <c r="M26" s="329">
        <f t="shared" si="1"/>
        <v>3</v>
      </c>
      <c r="N26" s="329">
        <v>14</v>
      </c>
      <c r="O26" s="329">
        <f t="shared" si="2"/>
        <v>6</v>
      </c>
      <c r="P26" s="361" t="str">
        <f t="shared" si="0"/>
        <v>Cantabria</v>
      </c>
      <c r="Q26" s="1110">
        <f t="shared" si="3"/>
        <v>209.6</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1078</v>
      </c>
      <c r="E27" s="1111">
        <v>135.44</v>
      </c>
      <c r="F27" s="756"/>
      <c r="G27" s="769">
        <v>1431</v>
      </c>
      <c r="H27" s="1109">
        <v>76.78</v>
      </c>
      <c r="I27" s="756"/>
      <c r="J27" s="769">
        <v>1431</v>
      </c>
      <c r="K27" s="1109">
        <v>203.1</v>
      </c>
      <c r="L27" s="329"/>
      <c r="M27" s="329">
        <f t="shared" si="1"/>
        <v>15</v>
      </c>
      <c r="N27" s="329">
        <v>15</v>
      </c>
      <c r="O27" s="329">
        <f t="shared" si="2"/>
        <v>15</v>
      </c>
      <c r="P27" s="361" t="str">
        <f t="shared" si="0"/>
        <v>Navarra, Comunidad Foral de</v>
      </c>
      <c r="Q27" s="1112">
        <f t="shared" si="3"/>
        <v>203.1</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164</v>
      </c>
      <c r="C28" s="329"/>
      <c r="D28" s="768">
        <v>16806</v>
      </c>
      <c r="E28" s="1111">
        <v>69.95</v>
      </c>
      <c r="F28" s="756"/>
      <c r="G28" s="769">
        <v>9000</v>
      </c>
      <c r="H28" s="1109">
        <v>51.35</v>
      </c>
      <c r="I28" s="756"/>
      <c r="J28" s="769">
        <v>9000</v>
      </c>
      <c r="K28" s="1109">
        <v>125.77</v>
      </c>
      <c r="L28" s="329"/>
      <c r="M28" s="329">
        <f t="shared" si="1"/>
        <v>19</v>
      </c>
      <c r="N28" s="329">
        <v>16</v>
      </c>
      <c r="O28" s="329">
        <f t="shared" si="2"/>
        <v>2</v>
      </c>
      <c r="P28" s="361" t="str">
        <f t="shared" si="0"/>
        <v>Aragón</v>
      </c>
      <c r="Q28" s="1110">
        <f t="shared" si="3"/>
        <v>193.83</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2499</v>
      </c>
      <c r="E29" s="1113">
        <v>55.96</v>
      </c>
      <c r="F29" s="756"/>
      <c r="G29" s="769">
        <v>1259</v>
      </c>
      <c r="H29" s="1109">
        <v>159.97</v>
      </c>
      <c r="I29" s="756"/>
      <c r="J29" s="769">
        <v>1259</v>
      </c>
      <c r="K29" s="1109">
        <v>209.91</v>
      </c>
      <c r="L29" s="329"/>
      <c r="M29" s="329">
        <f t="shared" si="1"/>
        <v>13</v>
      </c>
      <c r="N29" s="329">
        <v>17</v>
      </c>
      <c r="O29" s="329">
        <f t="shared" si="2"/>
        <v>8</v>
      </c>
      <c r="P29" s="361" t="str">
        <f t="shared" si="0"/>
        <v>Castilla - La Mancha</v>
      </c>
      <c r="Q29" s="1110">
        <f t="shared" si="3"/>
        <v>188.73</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421</v>
      </c>
      <c r="E30" s="1114">
        <v>30.79</v>
      </c>
      <c r="F30" s="756"/>
      <c r="G30" s="769">
        <v>263</v>
      </c>
      <c r="H30" s="1109">
        <v>26.09</v>
      </c>
      <c r="I30" s="756"/>
      <c r="J30" s="769">
        <v>263</v>
      </c>
      <c r="K30" s="1109">
        <v>57.72</v>
      </c>
      <c r="L30" s="329"/>
      <c r="M30" s="329">
        <f t="shared" si="1"/>
        <v>20</v>
      </c>
      <c r="N30" s="329">
        <v>18</v>
      </c>
      <c r="O30" s="329">
        <f t="shared" si="2"/>
        <v>7</v>
      </c>
      <c r="P30" s="361" t="str">
        <f t="shared" si="0"/>
        <v>Castilla y León*</v>
      </c>
      <c r="Q30" s="1110">
        <f t="shared" si="3"/>
        <v>126.53</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5" t="s">
        <v>47</v>
      </c>
      <c r="C31" s="329"/>
      <c r="D31" s="1116">
        <v>402</v>
      </c>
      <c r="E31" s="1117">
        <v>131.03</v>
      </c>
      <c r="F31" s="331"/>
      <c r="G31" s="1116">
        <v>317</v>
      </c>
      <c r="H31" s="1109">
        <v>149.56</v>
      </c>
      <c r="I31" s="331"/>
      <c r="J31" s="1116">
        <v>317</v>
      </c>
      <c r="K31" s="1109">
        <v>272.67</v>
      </c>
      <c r="L31" s="329"/>
      <c r="M31" s="329">
        <f t="shared" si="1"/>
        <v>10</v>
      </c>
      <c r="N31" s="329">
        <v>19</v>
      </c>
      <c r="O31" s="329">
        <f t="shared" si="2"/>
        <v>16</v>
      </c>
      <c r="P31" s="361" t="str">
        <f t="shared" si="0"/>
        <v>País Vasco*</v>
      </c>
      <c r="Q31" s="1110">
        <f t="shared" si="3"/>
        <v>125.77</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8"/>
      <c r="F32" s="779"/>
      <c r="G32" s="779"/>
      <c r="H32" s="780"/>
      <c r="I32" s="779"/>
      <c r="J32" s="328"/>
      <c r="K32" s="780"/>
      <c r="L32" s="1104"/>
      <c r="M32" s="329"/>
      <c r="N32" s="329">
        <v>20</v>
      </c>
      <c r="O32" s="329">
        <f t="shared" si="2"/>
        <v>18</v>
      </c>
      <c r="P32" s="361" t="str">
        <f t="shared" si="0"/>
        <v>Ceuta</v>
      </c>
      <c r="Q32" s="1110">
        <f t="shared" si="3"/>
        <v>57.72</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60" t="s">
        <v>0</v>
      </c>
      <c r="C33" s="329"/>
      <c r="D33" s="1261">
        <f>SUM(D13:D31)</f>
        <v>283546</v>
      </c>
      <c r="E33" s="1312">
        <v>204.94</v>
      </c>
      <c r="F33" s="320"/>
      <c r="G33" s="1261">
        <f>SUM(G13:G31)</f>
        <v>208963</v>
      </c>
      <c r="H33" s="1312">
        <v>108.31</v>
      </c>
      <c r="I33" s="320"/>
      <c r="J33" s="1261">
        <f>SUM(J13:J31)</f>
        <v>208963</v>
      </c>
      <c r="K33" s="1312">
        <v>331.74</v>
      </c>
      <c r="L33" s="329"/>
      <c r="M33" s="329">
        <f t="shared" si="1"/>
        <v>6</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24" t="s">
        <v>183</v>
      </c>
      <c r="C35" s="1424"/>
      <c r="D35" s="1424"/>
      <c r="E35" s="1424"/>
      <c r="F35" s="1424"/>
      <c r="G35" s="1424"/>
      <c r="H35" s="1424"/>
      <c r="I35" s="1424"/>
      <c r="J35" s="1424"/>
      <c r="K35" s="1424"/>
      <c r="L35" s="1245"/>
      <c r="M35" s="1245"/>
      <c r="N35" s="1245"/>
      <c r="O35" s="1245"/>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25" t="s">
        <v>184</v>
      </c>
      <c r="C36" s="1425"/>
      <c r="D36" s="1425"/>
      <c r="E36" s="1425"/>
      <c r="F36" s="1425"/>
      <c r="G36" s="1425"/>
      <c r="H36" s="1425"/>
      <c r="I36" s="1425"/>
      <c r="J36" s="1425"/>
      <c r="K36" s="1425"/>
      <c r="L36" s="785"/>
      <c r="M36" s="785"/>
      <c r="N36" s="785"/>
      <c r="O36" s="785"/>
      <c r="P36" s="785"/>
      <c r="Q36" s="1227"/>
    </row>
    <row r="37" spans="1:259" ht="30.75" customHeight="1" x14ac:dyDescent="0.25">
      <c r="B37" s="1658" t="s">
        <v>161</v>
      </c>
      <c r="C37" s="1658"/>
      <c r="D37" s="1658"/>
      <c r="E37" s="1658"/>
      <c r="F37" s="1658"/>
      <c r="G37" s="1658"/>
      <c r="H37" s="1658"/>
      <c r="I37" s="1658"/>
      <c r="J37" s="1658"/>
      <c r="K37" s="1658"/>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4" orientation="landscape" horizontalDpi="300" verticalDpi="300"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7" customWidth="1"/>
    <col min="2" max="2" width="28.453125" style="1127" customWidth="1"/>
    <col min="3" max="3" width="16.7265625" style="1127" customWidth="1"/>
    <col min="4" max="4" width="10.26953125" style="1127" customWidth="1"/>
    <col min="5" max="5" width="15" style="1127" customWidth="1"/>
    <col min="6" max="6" width="10" style="1127" customWidth="1"/>
    <col min="7" max="7" width="15.453125" style="1127" customWidth="1"/>
    <col min="8" max="8" width="9.7265625" style="1127" customWidth="1"/>
    <col min="9" max="9" width="14.54296875" style="1127" customWidth="1"/>
    <col min="10" max="16384" width="11.453125" style="1127"/>
  </cols>
  <sheetData>
    <row r="1" spans="1:17" s="1120" customFormat="1" x14ac:dyDescent="0.35">
      <c r="A1" s="1120" t="s">
        <v>96</v>
      </c>
      <c r="B1" s="1120" t="s">
        <v>56</v>
      </c>
      <c r="H1" s="1120" t="s">
        <v>96</v>
      </c>
      <c r="I1" s="1120" t="s">
        <v>67</v>
      </c>
      <c r="P1" s="1120" t="s">
        <v>81</v>
      </c>
    </row>
    <row r="2" spans="1:17" s="1120" customFormat="1" x14ac:dyDescent="0.35"/>
    <row r="3" spans="1:17" s="1120" customFormat="1" x14ac:dyDescent="0.35"/>
    <row r="4" spans="1:17" s="1120" customFormat="1" x14ac:dyDescent="0.35"/>
    <row r="5" spans="1:17" s="1120" customFormat="1" ht="16.5" customHeight="1" x14ac:dyDescent="0.35"/>
    <row r="6" spans="1:17" s="1124" customFormat="1" ht="38.25" customHeight="1" x14ac:dyDescent="0.25">
      <c r="A6" s="1121"/>
      <c r="B6" s="1665" t="s">
        <v>459</v>
      </c>
      <c r="C6" s="1665"/>
      <c r="D6" s="1665"/>
      <c r="E6" s="1665"/>
      <c r="F6" s="1665"/>
      <c r="G6" s="1665"/>
      <c r="H6" s="1665"/>
      <c r="I6" s="1665"/>
      <c r="J6" s="1122"/>
      <c r="K6" s="1122"/>
      <c r="L6" s="1123"/>
      <c r="M6" s="1123"/>
      <c r="N6" s="1123"/>
      <c r="O6" s="1123"/>
      <c r="P6" s="1123"/>
      <c r="Q6" s="1123"/>
    </row>
    <row r="7" spans="1:17" s="1124" customFormat="1" ht="15.75" customHeight="1" x14ac:dyDescent="0.25">
      <c r="A7" s="1121"/>
      <c r="B7" s="1666" t="str">
        <f>porsaad!$B$6</f>
        <v>Situación a 30 de noviembre de 2024</v>
      </c>
      <c r="C7" s="1666"/>
      <c r="D7" s="1666"/>
      <c r="E7" s="1666"/>
      <c r="F7" s="1666"/>
      <c r="G7" s="1666"/>
      <c r="H7" s="1666"/>
      <c r="I7" s="1666"/>
      <c r="J7" s="1125"/>
      <c r="K7" s="1125"/>
      <c r="L7" s="1126"/>
      <c r="M7" s="1126"/>
      <c r="N7" s="1126"/>
      <c r="O7" s="1126"/>
      <c r="P7" s="1126"/>
      <c r="Q7" s="1126"/>
    </row>
    <row r="8" spans="1:17" ht="8.25" customHeight="1" x14ac:dyDescent="0.35">
      <c r="H8" s="1128"/>
    </row>
    <row r="9" spans="1:17" ht="15" customHeight="1" x14ac:dyDescent="0.35">
      <c r="B9" s="1667" t="s">
        <v>12</v>
      </c>
      <c r="C9" s="1670" t="s">
        <v>185</v>
      </c>
      <c r="D9" s="1137"/>
      <c r="E9" s="1137"/>
      <c r="F9" s="1137"/>
      <c r="G9" s="1137"/>
      <c r="H9" s="1137"/>
      <c r="I9" s="1138"/>
    </row>
    <row r="10" spans="1:17" ht="15.75" customHeight="1" x14ac:dyDescent="0.35">
      <c r="B10" s="1668"/>
      <c r="C10" s="1671"/>
      <c r="D10" s="1673" t="s">
        <v>133</v>
      </c>
      <c r="E10" s="1674"/>
      <c r="F10" s="1677" t="s">
        <v>134</v>
      </c>
      <c r="G10" s="1678"/>
      <c r="H10" s="1678"/>
      <c r="I10" s="1678"/>
    </row>
    <row r="11" spans="1:17" ht="40.5" customHeight="1" x14ac:dyDescent="0.35">
      <c r="B11" s="1668"/>
      <c r="C11" s="1671"/>
      <c r="D11" s="1675"/>
      <c r="E11" s="1676"/>
      <c r="F11" s="1679" t="s">
        <v>188</v>
      </c>
      <c r="G11" s="1680"/>
      <c r="H11" s="1677" t="s">
        <v>486</v>
      </c>
      <c r="I11" s="1678"/>
    </row>
    <row r="12" spans="1:17" ht="52.5" customHeight="1" x14ac:dyDescent="0.35">
      <c r="B12" s="1669"/>
      <c r="C12" s="1672"/>
      <c r="D12" s="1140" t="s">
        <v>9</v>
      </c>
      <c r="E12" s="1142" t="s">
        <v>186</v>
      </c>
      <c r="F12" s="1142" t="s">
        <v>9</v>
      </c>
      <c r="G12" s="1139" t="s">
        <v>186</v>
      </c>
      <c r="H12" s="1140" t="s">
        <v>9</v>
      </c>
      <c r="I12" s="1141" t="s">
        <v>186</v>
      </c>
    </row>
    <row r="13" spans="1:17" ht="12.75" customHeight="1" x14ac:dyDescent="0.35">
      <c r="B13" s="1129" t="s">
        <v>8</v>
      </c>
      <c r="C13" s="929">
        <f>'31dictsaad'!D10-'31dictsaad'!H10</f>
        <v>35968</v>
      </c>
      <c r="D13" s="927">
        <v>0</v>
      </c>
      <c r="E13" s="1130">
        <v>0</v>
      </c>
      <c r="F13" s="927">
        <v>456</v>
      </c>
      <c r="G13" s="1130">
        <v>1.2677935943060499</v>
      </c>
      <c r="H13" s="927">
        <v>35512</v>
      </c>
      <c r="I13" s="1130">
        <f>H13/C13*100</f>
        <v>98.732206405693944</v>
      </c>
    </row>
    <row r="14" spans="1:17" x14ac:dyDescent="0.35">
      <c r="B14" s="1129" t="s">
        <v>7</v>
      </c>
      <c r="C14" s="934">
        <f>'31dictsaad'!D11-'31dictsaad'!H11</f>
        <v>4987</v>
      </c>
      <c r="D14" s="932">
        <v>0</v>
      </c>
      <c r="E14" s="1131">
        <v>0</v>
      </c>
      <c r="F14" s="932">
        <v>4047</v>
      </c>
      <c r="G14" s="1131">
        <v>81.15099258070984</v>
      </c>
      <c r="H14" s="932">
        <v>940</v>
      </c>
      <c r="I14" s="1131">
        <f t="shared" ref="I14:I31" si="0">H14/C14*100</f>
        <v>18.849007419290153</v>
      </c>
    </row>
    <row r="15" spans="1:17" x14ac:dyDescent="0.35">
      <c r="B15" s="1129" t="s">
        <v>37</v>
      </c>
      <c r="C15" s="934">
        <f>'31dictsaad'!D12-'31dictsaad'!H12</f>
        <v>8711</v>
      </c>
      <c r="D15" s="932">
        <v>0</v>
      </c>
      <c r="E15" s="1131">
        <v>0</v>
      </c>
      <c r="F15" s="932">
        <v>5020</v>
      </c>
      <c r="G15" s="1131">
        <v>57.628286075077483</v>
      </c>
      <c r="H15" s="932">
        <v>3691</v>
      </c>
      <c r="I15" s="1131">
        <f t="shared" si="0"/>
        <v>42.37171392492251</v>
      </c>
    </row>
    <row r="16" spans="1:17" x14ac:dyDescent="0.35">
      <c r="B16" s="1129" t="s">
        <v>38</v>
      </c>
      <c r="C16" s="934">
        <f>'31dictsaad'!D13-'31dictsaad'!H13</f>
        <v>2270</v>
      </c>
      <c r="D16" s="932">
        <v>0</v>
      </c>
      <c r="E16" s="1131">
        <v>0</v>
      </c>
      <c r="F16" s="932">
        <v>1132</v>
      </c>
      <c r="G16" s="1131">
        <v>49.867841409691636</v>
      </c>
      <c r="H16" s="932">
        <v>1138</v>
      </c>
      <c r="I16" s="1131">
        <f t="shared" si="0"/>
        <v>50.132158590308372</v>
      </c>
    </row>
    <row r="17" spans="2:9" x14ac:dyDescent="0.35">
      <c r="B17" s="1129" t="s">
        <v>6</v>
      </c>
      <c r="C17" s="934">
        <f>'31dictsaad'!D14-'31dictsaad'!H14</f>
        <v>17100</v>
      </c>
      <c r="D17" s="932">
        <v>0</v>
      </c>
      <c r="E17" s="1131">
        <v>0</v>
      </c>
      <c r="F17" s="932">
        <v>6583</v>
      </c>
      <c r="G17" s="1131">
        <v>38.497076023391813</v>
      </c>
      <c r="H17" s="932">
        <v>10517</v>
      </c>
      <c r="I17" s="1131">
        <f t="shared" si="0"/>
        <v>61.502923976608194</v>
      </c>
    </row>
    <row r="18" spans="2:9" x14ac:dyDescent="0.35">
      <c r="B18" s="1129" t="s">
        <v>5</v>
      </c>
      <c r="C18" s="934">
        <f>'31dictsaad'!D15-'31dictsaad'!H15</f>
        <v>212</v>
      </c>
      <c r="D18" s="932">
        <v>0</v>
      </c>
      <c r="E18" s="1131">
        <v>0</v>
      </c>
      <c r="F18" s="932">
        <v>50</v>
      </c>
      <c r="G18" s="1131">
        <v>23.584905660377359</v>
      </c>
      <c r="H18" s="932">
        <v>162</v>
      </c>
      <c r="I18" s="1131">
        <f t="shared" si="0"/>
        <v>76.415094339622641</v>
      </c>
    </row>
    <row r="19" spans="2:9" x14ac:dyDescent="0.35">
      <c r="B19" s="1129" t="s">
        <v>4</v>
      </c>
      <c r="C19" s="934">
        <f>'31dictsaad'!D16-'31dictsaad'!H16</f>
        <v>4796</v>
      </c>
      <c r="D19" s="932">
        <v>1970</v>
      </c>
      <c r="E19" s="1131">
        <v>41.075896580483736</v>
      </c>
      <c r="F19" s="932">
        <v>2682</v>
      </c>
      <c r="G19" s="1131">
        <v>55.92160133444537</v>
      </c>
      <c r="H19" s="932">
        <v>144</v>
      </c>
      <c r="I19" s="1131">
        <f t="shared" si="0"/>
        <v>3.0025020850708923</v>
      </c>
    </row>
    <row r="20" spans="2:9" x14ac:dyDescent="0.35">
      <c r="B20" s="1129" t="s">
        <v>40</v>
      </c>
      <c r="C20" s="934">
        <f>'31dictsaad'!D17-'31dictsaad'!H17</f>
        <v>2235</v>
      </c>
      <c r="D20" s="932">
        <v>0</v>
      </c>
      <c r="E20" s="1131">
        <v>0</v>
      </c>
      <c r="F20" s="932">
        <v>1877</v>
      </c>
      <c r="G20" s="1131">
        <v>83.982102908277398</v>
      </c>
      <c r="H20" s="932">
        <v>358</v>
      </c>
      <c r="I20" s="1131">
        <f t="shared" si="0"/>
        <v>16.017897091722595</v>
      </c>
    </row>
    <row r="21" spans="2:9" x14ac:dyDescent="0.35">
      <c r="B21" s="1129" t="s">
        <v>41</v>
      </c>
      <c r="C21" s="934">
        <f>'31dictsaad'!D18-'31dictsaad'!H18</f>
        <v>31308</v>
      </c>
      <c r="D21" s="932">
        <v>0</v>
      </c>
      <c r="E21" s="1131">
        <v>0</v>
      </c>
      <c r="F21" s="932">
        <v>22906</v>
      </c>
      <c r="G21" s="1131">
        <v>73.163408713427884</v>
      </c>
      <c r="H21" s="932">
        <v>8402</v>
      </c>
      <c r="I21" s="1131">
        <f t="shared" si="0"/>
        <v>26.836591286572119</v>
      </c>
    </row>
    <row r="22" spans="2:9" x14ac:dyDescent="0.35">
      <c r="B22" s="1129" t="s">
        <v>3</v>
      </c>
      <c r="C22" s="934">
        <f>'31dictsaad'!D19-'31dictsaad'!H19</f>
        <v>16484</v>
      </c>
      <c r="D22" s="932">
        <v>204</v>
      </c>
      <c r="E22" s="1131">
        <v>1.2375636981315215</v>
      </c>
      <c r="F22" s="932">
        <v>5097</v>
      </c>
      <c r="G22" s="1131">
        <v>30.920892987139041</v>
      </c>
      <c r="H22" s="932">
        <v>11183</v>
      </c>
      <c r="I22" s="1131">
        <f t="shared" si="0"/>
        <v>67.841543314729435</v>
      </c>
    </row>
    <row r="23" spans="2:9" x14ac:dyDescent="0.35">
      <c r="B23" s="1129" t="s">
        <v>2</v>
      </c>
      <c r="C23" s="934">
        <f>'31dictsaad'!D20-'31dictsaad'!H20</f>
        <v>2526</v>
      </c>
      <c r="D23" s="932">
        <v>0</v>
      </c>
      <c r="E23" s="1131">
        <v>0</v>
      </c>
      <c r="F23" s="932">
        <v>2240</v>
      </c>
      <c r="G23" s="1131">
        <v>88.677751385589858</v>
      </c>
      <c r="H23" s="932">
        <v>286</v>
      </c>
      <c r="I23" s="1131">
        <f t="shared" si="0"/>
        <v>11.322248614410134</v>
      </c>
    </row>
    <row r="24" spans="2:9" x14ac:dyDescent="0.35">
      <c r="B24" s="1129" t="s">
        <v>35</v>
      </c>
      <c r="C24" s="934">
        <f>'31dictsaad'!D21-'31dictsaad'!H21</f>
        <v>52</v>
      </c>
      <c r="D24" s="932">
        <v>0</v>
      </c>
      <c r="E24" s="1131">
        <v>0</v>
      </c>
      <c r="F24" s="932">
        <v>1</v>
      </c>
      <c r="G24" s="1131">
        <v>1.9230769230769231</v>
      </c>
      <c r="H24" s="932">
        <v>51</v>
      </c>
      <c r="I24" s="1131">
        <f t="shared" si="0"/>
        <v>98.076923076923066</v>
      </c>
    </row>
    <row r="25" spans="2:9" x14ac:dyDescent="0.35">
      <c r="B25" s="1129" t="s">
        <v>42</v>
      </c>
      <c r="C25" s="934">
        <f>'31dictsaad'!D22-'31dictsaad'!H22</f>
        <v>97</v>
      </c>
      <c r="D25" s="932">
        <v>2</v>
      </c>
      <c r="E25" s="1131">
        <v>2.0618556701030926</v>
      </c>
      <c r="F25" s="932">
        <v>26</v>
      </c>
      <c r="G25" s="1131">
        <v>26.804123711340207</v>
      </c>
      <c r="H25" s="932">
        <v>69</v>
      </c>
      <c r="I25" s="1131">
        <f t="shared" si="0"/>
        <v>71.134020618556704</v>
      </c>
    </row>
    <row r="26" spans="2:9" x14ac:dyDescent="0.35">
      <c r="B26" s="1129" t="s">
        <v>43</v>
      </c>
      <c r="C26" s="934">
        <f>'31dictsaad'!D23-'31dictsaad'!H23</f>
        <v>7834</v>
      </c>
      <c r="D26" s="932">
        <v>0</v>
      </c>
      <c r="E26" s="1131">
        <v>0</v>
      </c>
      <c r="F26" s="932">
        <v>2431</v>
      </c>
      <c r="G26" s="1131">
        <v>31.031401582844016</v>
      </c>
      <c r="H26" s="932">
        <v>5403</v>
      </c>
      <c r="I26" s="1131">
        <f t="shared" si="0"/>
        <v>68.968598417155988</v>
      </c>
    </row>
    <row r="27" spans="2:9" x14ac:dyDescent="0.35">
      <c r="B27" s="1129" t="s">
        <v>44</v>
      </c>
      <c r="C27" s="934">
        <f>'31dictsaad'!D24-'31dictsaad'!H24</f>
        <v>73</v>
      </c>
      <c r="D27" s="932">
        <v>0</v>
      </c>
      <c r="E27" s="1131">
        <v>0</v>
      </c>
      <c r="F27" s="932">
        <v>1</v>
      </c>
      <c r="G27" s="1131">
        <v>1.3698630136986301</v>
      </c>
      <c r="H27" s="932">
        <v>72</v>
      </c>
      <c r="I27" s="1131">
        <f t="shared" si="0"/>
        <v>98.630136986301366</v>
      </c>
    </row>
    <row r="28" spans="2:9" x14ac:dyDescent="0.35">
      <c r="B28" s="1129" t="s">
        <v>45</v>
      </c>
      <c r="C28" s="934">
        <f>'31dictsaad'!D25-'31dictsaad'!H25</f>
        <v>157</v>
      </c>
      <c r="D28" s="932">
        <v>0</v>
      </c>
      <c r="E28" s="1131">
        <v>0</v>
      </c>
      <c r="F28" s="932">
        <v>9</v>
      </c>
      <c r="G28" s="1131">
        <v>5.7324840764331215</v>
      </c>
      <c r="H28" s="932">
        <v>148</v>
      </c>
      <c r="I28" s="1131">
        <f t="shared" si="0"/>
        <v>94.267515923566876</v>
      </c>
    </row>
    <row r="29" spans="2:9" x14ac:dyDescent="0.35">
      <c r="B29" s="1129" t="s">
        <v>46</v>
      </c>
      <c r="C29" s="934">
        <f>'31dictsaad'!D26-'31dictsaad'!H26</f>
        <v>30</v>
      </c>
      <c r="D29" s="932">
        <v>0</v>
      </c>
      <c r="E29" s="1131">
        <v>0</v>
      </c>
      <c r="F29" s="932">
        <v>6</v>
      </c>
      <c r="G29" s="1131">
        <v>20</v>
      </c>
      <c r="H29" s="932">
        <v>24</v>
      </c>
      <c r="I29" s="1131">
        <f t="shared" si="0"/>
        <v>80</v>
      </c>
    </row>
    <row r="30" spans="2:9" x14ac:dyDescent="0.35">
      <c r="B30" s="1129" t="s">
        <v>1</v>
      </c>
      <c r="C30" s="1132">
        <f>'31dictsaad'!D27-'31dictsaad'!H27</f>
        <v>231</v>
      </c>
      <c r="D30" s="954">
        <v>0</v>
      </c>
      <c r="E30" s="1133">
        <v>0</v>
      </c>
      <c r="F30" s="954">
        <v>182</v>
      </c>
      <c r="G30" s="1133">
        <v>78.787878787878782</v>
      </c>
      <c r="H30" s="954">
        <v>49</v>
      </c>
      <c r="I30" s="1133">
        <f t="shared" si="0"/>
        <v>21.212121212121211</v>
      </c>
    </row>
    <row r="31" spans="2:9" x14ac:dyDescent="0.35">
      <c r="B31" s="1313" t="s">
        <v>0</v>
      </c>
      <c r="C31" s="1314">
        <f>SUM(C13:C30)</f>
        <v>135071</v>
      </c>
      <c r="D31" s="1289">
        <f>SUM(D13:D30)</f>
        <v>2176</v>
      </c>
      <c r="E31" s="1315">
        <f t="shared" ref="E31" si="1">D31/C31*100</f>
        <v>1.611004582774985</v>
      </c>
      <c r="F31" s="1289">
        <f>SUM(F13:F30)</f>
        <v>54746</v>
      </c>
      <c r="G31" s="1315">
        <f t="shared" ref="G31" si="2">F31/C31*100</f>
        <v>40.531276143657777</v>
      </c>
      <c r="H31" s="1289">
        <f>SUM(H13:H30)</f>
        <v>78149</v>
      </c>
      <c r="I31" s="1315">
        <f t="shared" si="0"/>
        <v>57.857719273567234</v>
      </c>
    </row>
    <row r="32" spans="2:9" ht="5.15" customHeight="1" x14ac:dyDescent="0.35">
      <c r="B32" s="1134"/>
      <c r="C32" s="1134"/>
      <c r="D32" s="1134"/>
      <c r="E32" s="1134"/>
      <c r="F32" s="1134"/>
      <c r="G32" s="1134"/>
      <c r="H32" s="1134"/>
      <c r="I32" s="1134"/>
    </row>
    <row r="33" spans="2:9" x14ac:dyDescent="0.35">
      <c r="B33" s="1135" t="s">
        <v>282</v>
      </c>
      <c r="C33" s="1134"/>
      <c r="D33" s="1134"/>
      <c r="E33" s="1134"/>
      <c r="F33" s="1134"/>
      <c r="G33" s="1134"/>
      <c r="H33" s="1134"/>
      <c r="I33" s="1134"/>
    </row>
    <row r="34" spans="2:9" x14ac:dyDescent="0.35">
      <c r="B34" s="1135" t="s">
        <v>467</v>
      </c>
      <c r="C34" s="1134"/>
      <c r="D34" s="1134"/>
      <c r="E34" s="1134"/>
      <c r="F34" s="1134"/>
      <c r="G34" s="1134"/>
      <c r="H34" s="1134"/>
      <c r="I34" s="1134"/>
    </row>
    <row r="35" spans="2:9" x14ac:dyDescent="0.35">
      <c r="B35" s="1664" t="s">
        <v>468</v>
      </c>
      <c r="C35" s="1664"/>
      <c r="D35" s="1664"/>
      <c r="E35" s="1664"/>
      <c r="F35" s="1664"/>
      <c r="G35" s="1664"/>
      <c r="H35" s="1664"/>
      <c r="I35" s="1664"/>
    </row>
    <row r="36" spans="2:9" ht="16.5" x14ac:dyDescent="0.35">
      <c r="B36" s="1135" t="s">
        <v>485</v>
      </c>
      <c r="C36" s="1134"/>
      <c r="D36" s="1134"/>
      <c r="E36" s="1134"/>
      <c r="F36" s="1134"/>
      <c r="G36" s="1134"/>
      <c r="H36" s="1134"/>
      <c r="I36" s="1134"/>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89" orientation="landscape" horizontalDpi="300" verticalDpi="300"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7" customWidth="1"/>
    <col min="2" max="2" width="28.453125" style="1127" customWidth="1"/>
    <col min="3" max="3" width="16.7265625" style="1127" customWidth="1"/>
    <col min="4" max="4" width="10.26953125" style="1127" customWidth="1"/>
    <col min="5" max="5" width="15" style="1127" customWidth="1"/>
    <col min="6" max="6" width="10" style="1127" customWidth="1"/>
    <col min="7" max="7" width="15.453125" style="1127" customWidth="1"/>
    <col min="8" max="8" width="9.7265625" style="1127" customWidth="1"/>
    <col min="9" max="9" width="14.54296875" style="1127" customWidth="1"/>
    <col min="10" max="16384" width="11.453125" style="1127"/>
  </cols>
  <sheetData>
    <row r="1" spans="1:17" s="1120" customFormat="1" x14ac:dyDescent="0.35">
      <c r="A1" s="1120" t="s">
        <v>96</v>
      </c>
      <c r="B1" s="1120" t="s">
        <v>56</v>
      </c>
      <c r="I1" s="1120" t="s">
        <v>96</v>
      </c>
      <c r="J1" s="1120" t="s">
        <v>67</v>
      </c>
      <c r="Q1" s="1120" t="s">
        <v>81</v>
      </c>
    </row>
    <row r="2" spans="1:17" s="1120" customFormat="1" x14ac:dyDescent="0.35"/>
    <row r="3" spans="1:17" s="1120" customFormat="1" x14ac:dyDescent="0.35"/>
    <row r="4" spans="1:17" s="1120" customFormat="1" x14ac:dyDescent="0.35"/>
    <row r="5" spans="1:17" s="1120" customFormat="1" ht="16.5" customHeight="1" x14ac:dyDescent="0.35"/>
    <row r="6" spans="1:17" s="1124" customFormat="1" ht="38.25" customHeight="1" x14ac:dyDescent="0.25">
      <c r="A6" s="1121"/>
      <c r="B6" s="1665" t="s">
        <v>460</v>
      </c>
      <c r="C6" s="1665"/>
      <c r="D6" s="1665"/>
      <c r="E6" s="1665"/>
      <c r="F6" s="1665"/>
      <c r="G6" s="1665"/>
      <c r="H6" s="1665"/>
      <c r="I6" s="1665"/>
      <c r="J6" s="1122"/>
      <c r="K6" s="1122"/>
      <c r="L6" s="1123"/>
      <c r="M6" s="1123"/>
      <c r="N6" s="1123"/>
      <c r="O6" s="1123"/>
      <c r="P6" s="1123"/>
      <c r="Q6" s="1123"/>
    </row>
    <row r="7" spans="1:17" s="1124" customFormat="1" ht="15.75" customHeight="1" x14ac:dyDescent="0.25">
      <c r="A7" s="1121"/>
      <c r="B7" s="1666" t="str">
        <f>porsaad!$B$6</f>
        <v>Situación a 30 de noviembre de 2024</v>
      </c>
      <c r="C7" s="1666"/>
      <c r="D7" s="1666"/>
      <c r="E7" s="1666"/>
      <c r="F7" s="1666"/>
      <c r="G7" s="1666"/>
      <c r="H7" s="1666"/>
      <c r="I7" s="1666"/>
      <c r="J7" s="1125"/>
      <c r="K7" s="1125"/>
      <c r="L7" s="1126"/>
      <c r="M7" s="1126"/>
      <c r="N7" s="1126"/>
      <c r="O7" s="1126"/>
      <c r="P7" s="1126"/>
      <c r="Q7" s="1126"/>
    </row>
    <row r="8" spans="1:17" ht="8.25" customHeight="1" x14ac:dyDescent="0.35">
      <c r="H8" s="1128"/>
    </row>
    <row r="9" spans="1:17" ht="15" customHeight="1" x14ac:dyDescent="0.35">
      <c r="B9" s="1667" t="s">
        <v>12</v>
      </c>
      <c r="C9" s="1670" t="s">
        <v>278</v>
      </c>
      <c r="D9" s="1137"/>
      <c r="E9" s="1137"/>
      <c r="F9" s="1137"/>
      <c r="G9" s="1137"/>
      <c r="H9" s="1137"/>
      <c r="I9" s="1138"/>
    </row>
    <row r="10" spans="1:17" ht="15.75" customHeight="1" x14ac:dyDescent="0.35">
      <c r="B10" s="1668"/>
      <c r="C10" s="1671"/>
      <c r="D10" s="1673" t="s">
        <v>133</v>
      </c>
      <c r="E10" s="1674"/>
      <c r="F10" s="1677" t="s">
        <v>134</v>
      </c>
      <c r="G10" s="1678"/>
      <c r="H10" s="1678"/>
      <c r="I10" s="1678"/>
    </row>
    <row r="11" spans="1:17" ht="40.5" customHeight="1" x14ac:dyDescent="0.35">
      <c r="B11" s="1668"/>
      <c r="C11" s="1671"/>
      <c r="D11" s="1675"/>
      <c r="E11" s="1676"/>
      <c r="F11" s="1679" t="s">
        <v>279</v>
      </c>
      <c r="G11" s="1680"/>
      <c r="H11" s="1677" t="s">
        <v>280</v>
      </c>
      <c r="I11" s="1678"/>
    </row>
    <row r="12" spans="1:17" ht="52.5" customHeight="1" x14ac:dyDescent="0.35">
      <c r="B12" s="1669"/>
      <c r="C12" s="1672"/>
      <c r="D12" s="1140" t="s">
        <v>9</v>
      </c>
      <c r="E12" s="1142" t="s">
        <v>281</v>
      </c>
      <c r="F12" s="1142" t="s">
        <v>9</v>
      </c>
      <c r="G12" s="1139" t="s">
        <v>281</v>
      </c>
      <c r="H12" s="1140" t="s">
        <v>9</v>
      </c>
      <c r="I12" s="1141" t="s">
        <v>281</v>
      </c>
    </row>
    <row r="13" spans="1:17" ht="12.75" customHeight="1" x14ac:dyDescent="0.35">
      <c r="B13" s="1129" t="s">
        <v>8</v>
      </c>
      <c r="C13" s="929">
        <f>D13+F13+H13</f>
        <v>18913</v>
      </c>
      <c r="D13" s="927">
        <v>32</v>
      </c>
      <c r="E13" s="1130">
        <v>0.16919579125469253</v>
      </c>
      <c r="F13" s="927">
        <v>350</v>
      </c>
      <c r="G13" s="1130">
        <v>1.8505789668481998</v>
      </c>
      <c r="H13" s="927">
        <v>18531</v>
      </c>
      <c r="I13" s="1130">
        <f>H13/C13*100</f>
        <v>97.980225241897116</v>
      </c>
    </row>
    <row r="14" spans="1:17" x14ac:dyDescent="0.35">
      <c r="B14" s="1129" t="s">
        <v>7</v>
      </c>
      <c r="C14" s="934">
        <f t="shared" ref="C14:C30" si="0">D14+F14+H14</f>
        <v>83</v>
      </c>
      <c r="D14" s="932">
        <v>4</v>
      </c>
      <c r="E14" s="1131">
        <v>4.8192771084337354</v>
      </c>
      <c r="F14" s="932">
        <v>50</v>
      </c>
      <c r="G14" s="1131">
        <v>60.24096385542169</v>
      </c>
      <c r="H14" s="932">
        <v>29</v>
      </c>
      <c r="I14" s="1131">
        <f t="shared" ref="I14:I31" si="1">H14/C14*100</f>
        <v>34.939759036144579</v>
      </c>
    </row>
    <row r="15" spans="1:17" x14ac:dyDescent="0.35">
      <c r="B15" s="1129" t="s">
        <v>37</v>
      </c>
      <c r="C15" s="934">
        <f t="shared" si="0"/>
        <v>551</v>
      </c>
      <c r="D15" s="932">
        <v>3</v>
      </c>
      <c r="E15" s="1131">
        <v>0.54446460980036293</v>
      </c>
      <c r="F15" s="932">
        <v>189</v>
      </c>
      <c r="G15" s="1131">
        <v>34.30127041742287</v>
      </c>
      <c r="H15" s="932">
        <v>359</v>
      </c>
      <c r="I15" s="1131">
        <f t="shared" si="1"/>
        <v>65.154264972776758</v>
      </c>
    </row>
    <row r="16" spans="1:17" x14ac:dyDescent="0.35">
      <c r="B16" s="1129" t="s">
        <v>38</v>
      </c>
      <c r="C16" s="934">
        <f t="shared" si="0"/>
        <v>3704</v>
      </c>
      <c r="D16" s="932">
        <v>1</v>
      </c>
      <c r="E16" s="1131">
        <v>2.699784017278618E-2</v>
      </c>
      <c r="F16" s="932">
        <v>1109</v>
      </c>
      <c r="G16" s="1131">
        <v>29.940604751619869</v>
      </c>
      <c r="H16" s="932">
        <v>2594</v>
      </c>
      <c r="I16" s="1131">
        <f t="shared" si="1"/>
        <v>70.032397408207345</v>
      </c>
    </row>
    <row r="17" spans="2:9" x14ac:dyDescent="0.35">
      <c r="B17" s="1129" t="s">
        <v>6</v>
      </c>
      <c r="C17" s="934">
        <f t="shared" si="0"/>
        <v>7554</v>
      </c>
      <c r="D17" s="932">
        <v>5</v>
      </c>
      <c r="E17" s="1131">
        <v>6.6190097961344979E-2</v>
      </c>
      <c r="F17" s="932">
        <v>544</v>
      </c>
      <c r="G17" s="1131">
        <v>7.2014826581943341</v>
      </c>
      <c r="H17" s="932">
        <v>7005</v>
      </c>
      <c r="I17" s="1131">
        <f t="shared" si="1"/>
        <v>92.732327243844324</v>
      </c>
    </row>
    <row r="18" spans="2:9" x14ac:dyDescent="0.35">
      <c r="B18" s="1129" t="s">
        <v>5</v>
      </c>
      <c r="C18" s="934">
        <f t="shared" si="0"/>
        <v>316</v>
      </c>
      <c r="D18" s="932">
        <v>1</v>
      </c>
      <c r="E18" s="1131">
        <v>0.31645569620253167</v>
      </c>
      <c r="F18" s="932">
        <v>176</v>
      </c>
      <c r="G18" s="1131">
        <v>55.696202531645568</v>
      </c>
      <c r="H18" s="932">
        <v>139</v>
      </c>
      <c r="I18" s="1131">
        <f t="shared" si="1"/>
        <v>43.9873417721519</v>
      </c>
    </row>
    <row r="19" spans="2:9" x14ac:dyDescent="0.35">
      <c r="B19" s="1129" t="s">
        <v>4</v>
      </c>
      <c r="C19" s="934">
        <f t="shared" si="0"/>
        <v>172</v>
      </c>
      <c r="D19" s="932">
        <v>11</v>
      </c>
      <c r="E19" s="1131">
        <v>6.395348837209303</v>
      </c>
      <c r="F19" s="932">
        <v>111</v>
      </c>
      <c r="G19" s="1131">
        <v>64.534883720930239</v>
      </c>
      <c r="H19" s="932">
        <v>50</v>
      </c>
      <c r="I19" s="1131">
        <f t="shared" si="1"/>
        <v>29.069767441860467</v>
      </c>
    </row>
    <row r="20" spans="2:9" x14ac:dyDescent="0.35">
      <c r="B20" s="1129" t="s">
        <v>40</v>
      </c>
      <c r="C20" s="934">
        <f t="shared" si="0"/>
        <v>2900</v>
      </c>
      <c r="D20" s="932">
        <v>29</v>
      </c>
      <c r="E20" s="1131">
        <v>1</v>
      </c>
      <c r="F20" s="932">
        <v>1486</v>
      </c>
      <c r="G20" s="1131">
        <v>51.241379310344826</v>
      </c>
      <c r="H20" s="932">
        <v>1385</v>
      </c>
      <c r="I20" s="1131">
        <f t="shared" si="1"/>
        <v>47.758620689655174</v>
      </c>
    </row>
    <row r="21" spans="2:9" x14ac:dyDescent="0.35">
      <c r="B21" s="1129" t="s">
        <v>41</v>
      </c>
      <c r="C21" s="934">
        <f t="shared" si="0"/>
        <v>39714</v>
      </c>
      <c r="D21" s="932">
        <v>22</v>
      </c>
      <c r="E21" s="1131">
        <v>5.5396081986201343E-2</v>
      </c>
      <c r="F21" s="932">
        <v>3539</v>
      </c>
      <c r="G21" s="1131">
        <v>8.9112151885984794</v>
      </c>
      <c r="H21" s="932">
        <v>36153</v>
      </c>
      <c r="I21" s="1131">
        <f t="shared" si="1"/>
        <v>91.033388729415321</v>
      </c>
    </row>
    <row r="22" spans="2:9" x14ac:dyDescent="0.35">
      <c r="B22" s="1129" t="s">
        <v>3</v>
      </c>
      <c r="C22" s="934">
        <f t="shared" si="0"/>
        <v>8282</v>
      </c>
      <c r="D22" s="932">
        <v>1118</v>
      </c>
      <c r="E22" s="1131">
        <v>13.499154793528135</v>
      </c>
      <c r="F22" s="932">
        <v>1333</v>
      </c>
      <c r="G22" s="1131">
        <v>16.095146099975853</v>
      </c>
      <c r="H22" s="932">
        <v>5831</v>
      </c>
      <c r="I22" s="1131">
        <f t="shared" si="1"/>
        <v>70.405699106496016</v>
      </c>
    </row>
    <row r="23" spans="2:9" x14ac:dyDescent="0.35">
      <c r="B23" s="1129" t="s">
        <v>2</v>
      </c>
      <c r="C23" s="934">
        <f t="shared" si="0"/>
        <v>4013</v>
      </c>
      <c r="D23" s="932">
        <v>13</v>
      </c>
      <c r="E23" s="1131">
        <v>0.32394717169200105</v>
      </c>
      <c r="F23" s="932">
        <v>1381</v>
      </c>
      <c r="G23" s="1131">
        <v>34.413157238973334</v>
      </c>
      <c r="H23" s="932">
        <v>2619</v>
      </c>
      <c r="I23" s="1131">
        <f t="shared" si="1"/>
        <v>65.262895589334661</v>
      </c>
    </row>
    <row r="24" spans="2:9" x14ac:dyDescent="0.35">
      <c r="B24" s="1129" t="s">
        <v>35</v>
      </c>
      <c r="C24" s="934">
        <f t="shared" si="0"/>
        <v>1265</v>
      </c>
      <c r="D24" s="932">
        <v>15</v>
      </c>
      <c r="E24" s="1131">
        <v>1.1857707509881421</v>
      </c>
      <c r="F24" s="932">
        <v>5</v>
      </c>
      <c r="G24" s="1131">
        <v>0.39525691699604742</v>
      </c>
      <c r="H24" s="932">
        <v>1245</v>
      </c>
      <c r="I24" s="1131">
        <f t="shared" si="1"/>
        <v>98.418972332015812</v>
      </c>
    </row>
    <row r="25" spans="2:9" x14ac:dyDescent="0.35">
      <c r="B25" s="1129" t="s">
        <v>42</v>
      </c>
      <c r="C25" s="934">
        <f t="shared" si="0"/>
        <v>13056</v>
      </c>
      <c r="D25" s="932">
        <v>615</v>
      </c>
      <c r="E25" s="1131">
        <v>4.7104779411764701</v>
      </c>
      <c r="F25" s="932">
        <v>292</v>
      </c>
      <c r="G25" s="1131">
        <v>2.2365196078431371</v>
      </c>
      <c r="H25" s="932">
        <v>12149</v>
      </c>
      <c r="I25" s="1131">
        <f t="shared" si="1"/>
        <v>93.053002450980387</v>
      </c>
    </row>
    <row r="26" spans="2:9" x14ac:dyDescent="0.35">
      <c r="B26" s="1129" t="s">
        <v>43</v>
      </c>
      <c r="C26" s="934">
        <f t="shared" si="0"/>
        <v>6991</v>
      </c>
      <c r="D26" s="932">
        <v>6</v>
      </c>
      <c r="E26" s="1131">
        <v>8.5824631669289095E-2</v>
      </c>
      <c r="F26" s="932">
        <v>45</v>
      </c>
      <c r="G26" s="1131">
        <v>0.64368473751966815</v>
      </c>
      <c r="H26" s="932">
        <v>6940</v>
      </c>
      <c r="I26" s="1131">
        <f t="shared" si="1"/>
        <v>99.270490630811054</v>
      </c>
    </row>
    <row r="27" spans="2:9" x14ac:dyDescent="0.35">
      <c r="B27" s="1129" t="s">
        <v>44</v>
      </c>
      <c r="C27" s="934">
        <f t="shared" si="0"/>
        <v>381</v>
      </c>
      <c r="D27" s="932">
        <v>128</v>
      </c>
      <c r="E27" s="1131">
        <v>33.595800524934383</v>
      </c>
      <c r="F27" s="932">
        <v>17</v>
      </c>
      <c r="G27" s="1131">
        <v>4.4619422572178475</v>
      </c>
      <c r="H27" s="932">
        <v>236</v>
      </c>
      <c r="I27" s="1131">
        <f t="shared" si="1"/>
        <v>61.942257217847775</v>
      </c>
    </row>
    <row r="28" spans="2:9" x14ac:dyDescent="0.35">
      <c r="B28" s="1129" t="s">
        <v>45</v>
      </c>
      <c r="C28" s="934">
        <f t="shared" si="0"/>
        <v>14538</v>
      </c>
      <c r="D28" s="932">
        <v>1384</v>
      </c>
      <c r="E28" s="1131">
        <v>9.5198789379557009</v>
      </c>
      <c r="F28" s="932">
        <v>3367</v>
      </c>
      <c r="G28" s="1131">
        <v>23.159994497179802</v>
      </c>
      <c r="H28" s="932">
        <v>9787</v>
      </c>
      <c r="I28" s="1131">
        <f t="shared" si="1"/>
        <v>67.320126564864495</v>
      </c>
    </row>
    <row r="29" spans="2:9" x14ac:dyDescent="0.35">
      <c r="B29" s="1129" t="s">
        <v>46</v>
      </c>
      <c r="C29" s="934">
        <f t="shared" si="0"/>
        <v>1219</v>
      </c>
      <c r="D29" s="932">
        <v>461</v>
      </c>
      <c r="E29" s="1131">
        <v>37.817883511074655</v>
      </c>
      <c r="F29" s="932">
        <v>618</v>
      </c>
      <c r="G29" s="1131">
        <v>50.69729286300246</v>
      </c>
      <c r="H29" s="932">
        <v>140</v>
      </c>
      <c r="I29" s="1131">
        <f t="shared" si="1"/>
        <v>11.484823625922887</v>
      </c>
    </row>
    <row r="30" spans="2:9" x14ac:dyDescent="0.35">
      <c r="B30" s="1129" t="s">
        <v>1</v>
      </c>
      <c r="C30" s="1132">
        <f t="shared" si="0"/>
        <v>294</v>
      </c>
      <c r="D30" s="954">
        <v>1</v>
      </c>
      <c r="E30" s="1133">
        <v>0.3401360544217687</v>
      </c>
      <c r="F30" s="954">
        <v>81</v>
      </c>
      <c r="G30" s="1133">
        <v>27.551020408163261</v>
      </c>
      <c r="H30" s="954">
        <v>212</v>
      </c>
      <c r="I30" s="1133">
        <f t="shared" si="1"/>
        <v>72.10884353741497</v>
      </c>
    </row>
    <row r="31" spans="2:9" x14ac:dyDescent="0.35">
      <c r="B31" s="1313" t="s">
        <v>0</v>
      </c>
      <c r="C31" s="1314">
        <f>SUM(C13:C30)</f>
        <v>123946</v>
      </c>
      <c r="D31" s="1289">
        <f>SUM(D13:D30)</f>
        <v>3849</v>
      </c>
      <c r="E31" s="1315">
        <f t="shared" ref="E31" si="2">D31/C31*100</f>
        <v>3.1053846029722618</v>
      </c>
      <c r="F31" s="1289">
        <f>SUM(F13:F30)</f>
        <v>14693</v>
      </c>
      <c r="G31" s="1315">
        <f t="shared" ref="G31" si="3">F31/C31*100</f>
        <v>11.854355929194972</v>
      </c>
      <c r="H31" s="1289">
        <f>SUM(H13:H30)</f>
        <v>105404</v>
      </c>
      <c r="I31" s="1315">
        <f t="shared" si="1"/>
        <v>85.040259467832769</v>
      </c>
    </row>
    <row r="32" spans="2:9" x14ac:dyDescent="0.35">
      <c r="B32" s="1134"/>
      <c r="C32" s="1134"/>
      <c r="D32" s="1134"/>
      <c r="E32" s="1134"/>
      <c r="F32" s="1134"/>
      <c r="G32" s="1134"/>
      <c r="H32" s="1134"/>
      <c r="I32" s="1134"/>
    </row>
    <row r="33" spans="2:9" x14ac:dyDescent="0.35">
      <c r="B33" s="1135" t="s">
        <v>282</v>
      </c>
      <c r="C33" s="1134"/>
      <c r="D33" s="1134"/>
      <c r="E33" s="1134"/>
      <c r="F33" s="1134"/>
      <c r="G33" s="1134"/>
      <c r="H33" s="1134"/>
      <c r="I33" s="1134"/>
    </row>
    <row r="34" spans="2:9" x14ac:dyDescent="0.35">
      <c r="B34" s="1135"/>
      <c r="C34" s="1134"/>
      <c r="D34" s="1134"/>
      <c r="E34" s="1134"/>
      <c r="F34" s="1134"/>
      <c r="G34" s="1134"/>
      <c r="H34" s="1134"/>
      <c r="I34" s="1134"/>
    </row>
    <row r="35" spans="2:9" x14ac:dyDescent="0.35">
      <c r="B35" s="1664"/>
      <c r="C35" s="1664"/>
      <c r="D35" s="1664"/>
      <c r="E35" s="1664"/>
      <c r="F35" s="1664"/>
      <c r="G35" s="1664"/>
      <c r="H35" s="1664"/>
      <c r="I35" s="1664"/>
    </row>
    <row r="36" spans="2:9" x14ac:dyDescent="0.35">
      <c r="B36" s="1135"/>
      <c r="C36" s="1134"/>
      <c r="D36" s="1134"/>
      <c r="E36" s="1134"/>
      <c r="F36" s="1134"/>
      <c r="G36" s="1134"/>
      <c r="H36" s="1134"/>
      <c r="I36" s="1134"/>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2" orientation="landscape" horizontalDpi="300" verticalDpi="300"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7" customWidth="1"/>
    <col min="2" max="2" width="28.453125" style="1127" customWidth="1"/>
    <col min="3" max="3" width="1.1796875" style="1127" customWidth="1"/>
    <col min="4" max="4" width="12.26953125" style="1127" bestFit="1" customWidth="1"/>
    <col min="5" max="5" width="15.1796875" style="1127" customWidth="1"/>
    <col min="6" max="6" width="13.54296875" style="1127" customWidth="1"/>
    <col min="7" max="7" width="1.1796875" style="1127" customWidth="1"/>
    <col min="8" max="8" width="12.453125" style="1127" customWidth="1"/>
    <col min="9" max="9" width="14.81640625" style="1127" customWidth="1"/>
    <col min="10" max="10" width="1.1796875" style="1127" customWidth="1"/>
    <col min="11" max="11" width="12.453125" style="1127" customWidth="1"/>
    <col min="12" max="12" width="14.7265625" style="1127" customWidth="1"/>
    <col min="13" max="16384" width="11.453125" style="1127"/>
  </cols>
  <sheetData>
    <row r="1" spans="1:15" s="1120" customFormat="1" x14ac:dyDescent="0.35">
      <c r="A1" s="1120" t="s">
        <v>96</v>
      </c>
      <c r="B1" s="1120" t="s">
        <v>56</v>
      </c>
      <c r="N1" s="1120" t="s">
        <v>81</v>
      </c>
    </row>
    <row r="2" spans="1:15" s="1120" customFormat="1" x14ac:dyDescent="0.35"/>
    <row r="3" spans="1:15" s="1120" customFormat="1" x14ac:dyDescent="0.35"/>
    <row r="4" spans="1:15" s="1120" customFormat="1" x14ac:dyDescent="0.35"/>
    <row r="5" spans="1:15" s="1120" customFormat="1" ht="16.5" customHeight="1" x14ac:dyDescent="0.35"/>
    <row r="6" spans="1:15" s="1124" customFormat="1" ht="38.25" customHeight="1" x14ac:dyDescent="0.25">
      <c r="A6" s="1121"/>
      <c r="B6" s="1665" t="s">
        <v>461</v>
      </c>
      <c r="C6" s="1665"/>
      <c r="D6" s="1665"/>
      <c r="E6" s="1665"/>
      <c r="F6" s="1665"/>
      <c r="G6" s="1665"/>
      <c r="H6" s="1665"/>
      <c r="I6" s="1665"/>
      <c r="J6" s="1665"/>
      <c r="K6" s="1665"/>
      <c r="L6" s="1665"/>
      <c r="M6" s="1123"/>
      <c r="N6" s="1123"/>
      <c r="O6" s="1123"/>
    </row>
    <row r="7" spans="1:15" s="1124" customFormat="1" ht="15.75" customHeight="1" x14ac:dyDescent="0.25">
      <c r="A7" s="1121"/>
      <c r="B7" s="1666" t="str">
        <f>porsaad!$B$6</f>
        <v>Situación a 30 de noviembre de 2024</v>
      </c>
      <c r="C7" s="1666"/>
      <c r="D7" s="1666"/>
      <c r="E7" s="1666"/>
      <c r="F7" s="1666"/>
      <c r="G7" s="1666"/>
      <c r="H7" s="1666"/>
      <c r="I7" s="1666"/>
      <c r="J7" s="1666"/>
      <c r="K7" s="1666"/>
      <c r="L7" s="1666"/>
      <c r="M7" s="1126"/>
      <c r="N7" s="1126"/>
      <c r="O7" s="1126"/>
    </row>
    <row r="8" spans="1:15" ht="8.25" customHeight="1" x14ac:dyDescent="0.35"/>
    <row r="9" spans="1:15" ht="15" customHeight="1" x14ac:dyDescent="0.35">
      <c r="B9" s="1684" t="s">
        <v>12</v>
      </c>
      <c r="D9" s="1681" t="s">
        <v>29</v>
      </c>
      <c r="E9" s="1690" t="s">
        <v>211</v>
      </c>
      <c r="F9" s="1686"/>
      <c r="G9" s="1143"/>
      <c r="H9" s="1667" t="s">
        <v>284</v>
      </c>
      <c r="I9" s="1686"/>
      <c r="J9" s="1143"/>
      <c r="K9" s="1667" t="s">
        <v>283</v>
      </c>
      <c r="L9" s="1686"/>
    </row>
    <row r="10" spans="1:15" ht="15.75" customHeight="1" x14ac:dyDescent="0.35">
      <c r="B10" s="1685"/>
      <c r="D10" s="1682"/>
      <c r="E10" s="1691"/>
      <c r="F10" s="1687"/>
      <c r="G10" s="1143"/>
      <c r="H10" s="1668"/>
      <c r="I10" s="1687"/>
      <c r="J10" s="1143"/>
      <c r="K10" s="1668"/>
      <c r="L10" s="1687"/>
    </row>
    <row r="11" spans="1:15" x14ac:dyDescent="0.35">
      <c r="B11" s="1685"/>
      <c r="D11" s="1682"/>
      <c r="E11" s="1691"/>
      <c r="F11" s="1687"/>
      <c r="G11" s="1143"/>
      <c r="H11" s="1668"/>
      <c r="I11" s="1687"/>
      <c r="J11" s="1143"/>
      <c r="K11" s="1668"/>
      <c r="L11" s="1687"/>
    </row>
    <row r="12" spans="1:15" ht="33" customHeight="1" x14ac:dyDescent="0.35">
      <c r="B12" s="1685"/>
      <c r="D12" s="1683"/>
      <c r="E12" s="1691"/>
      <c r="F12" s="1687"/>
      <c r="G12" s="1143"/>
      <c r="H12" s="1688"/>
      <c r="I12" s="1689"/>
      <c r="J12" s="1143"/>
      <c r="K12" s="1688"/>
      <c r="L12" s="1689"/>
    </row>
    <row r="13" spans="1:15" ht="29" x14ac:dyDescent="0.35">
      <c r="B13" s="1668"/>
      <c r="D13" s="1147" t="s">
        <v>9</v>
      </c>
      <c r="E13" s="1149" t="s">
        <v>9</v>
      </c>
      <c r="F13" s="1148" t="s">
        <v>187</v>
      </c>
      <c r="G13" s="1143"/>
      <c r="H13" s="1136" t="s">
        <v>9</v>
      </c>
      <c r="I13" s="1148" t="s">
        <v>285</v>
      </c>
      <c r="J13" s="1143"/>
      <c r="K13" s="1136" t="s">
        <v>9</v>
      </c>
      <c r="L13" s="1148" t="s">
        <v>187</v>
      </c>
    </row>
    <row r="14" spans="1:15" ht="12.75" customHeight="1" x14ac:dyDescent="0.35">
      <c r="B14" s="1144" t="s">
        <v>8</v>
      </c>
      <c r="D14" s="929">
        <f>'21solsaad'!D10</f>
        <v>421232</v>
      </c>
      <c r="E14" s="929">
        <f>'10pendResol'!H13</f>
        <v>35512</v>
      </c>
      <c r="F14" s="1044">
        <f>E14/$D14*100</f>
        <v>8.4305086033349799</v>
      </c>
      <c r="G14" s="930"/>
      <c r="H14" s="929">
        <f>'10pendPrest'!H13</f>
        <v>18531</v>
      </c>
      <c r="I14" s="1044">
        <f t="shared" ref="I14:I32" si="0">H14/$K14*100</f>
        <v>34.289362174564694</v>
      </c>
      <c r="J14" s="930"/>
      <c r="K14" s="929">
        <f t="shared" ref="K14:K31" si="1">E14+H14</f>
        <v>54043</v>
      </c>
      <c r="L14" s="1044">
        <f t="shared" ref="L14:L32" si="2">K14/D14*100</f>
        <v>12.829747027766173</v>
      </c>
    </row>
    <row r="15" spans="1:15" x14ac:dyDescent="0.35">
      <c r="B15" s="1145" t="s">
        <v>7</v>
      </c>
      <c r="D15" s="934">
        <f>'21solsaad'!D11</f>
        <v>57826</v>
      </c>
      <c r="E15" s="934">
        <f>'10pendResol'!H14</f>
        <v>940</v>
      </c>
      <c r="F15" s="1045">
        <f t="shared" ref="F15:F31" si="3">E15/$D15*100</f>
        <v>1.6255663542351191</v>
      </c>
      <c r="G15" s="930"/>
      <c r="H15" s="934">
        <f>'10pendPrest'!H14</f>
        <v>29</v>
      </c>
      <c r="I15" s="1045">
        <f t="shared" si="0"/>
        <v>2.9927760577915374</v>
      </c>
      <c r="J15" s="930"/>
      <c r="K15" s="934">
        <f t="shared" si="1"/>
        <v>969</v>
      </c>
      <c r="L15" s="1045">
        <f t="shared" si="2"/>
        <v>1.6757168055891816</v>
      </c>
    </row>
    <row r="16" spans="1:15" x14ac:dyDescent="0.35">
      <c r="B16" s="1145" t="s">
        <v>37</v>
      </c>
      <c r="D16" s="934">
        <f>'21solsaad'!D12</f>
        <v>51212</v>
      </c>
      <c r="E16" s="934">
        <f>'10pendResol'!H15</f>
        <v>3691</v>
      </c>
      <c r="F16" s="1045">
        <f t="shared" si="3"/>
        <v>7.2072951651956565</v>
      </c>
      <c r="G16" s="930"/>
      <c r="H16" s="934">
        <f>'10pendPrest'!H15</f>
        <v>359</v>
      </c>
      <c r="I16" s="1045">
        <f t="shared" si="0"/>
        <v>8.8641975308641978</v>
      </c>
      <c r="J16" s="930"/>
      <c r="K16" s="934">
        <f t="shared" si="1"/>
        <v>4050</v>
      </c>
      <c r="L16" s="1045">
        <f t="shared" si="2"/>
        <v>7.9083027415449507</v>
      </c>
    </row>
    <row r="17" spans="2:12" x14ac:dyDescent="0.35">
      <c r="B17" s="1145" t="s">
        <v>38</v>
      </c>
      <c r="D17" s="934">
        <f>'21solsaad'!D13</f>
        <v>46224</v>
      </c>
      <c r="E17" s="934">
        <f>'10pendResol'!H16</f>
        <v>1138</v>
      </c>
      <c r="F17" s="1045">
        <f t="shared" si="3"/>
        <v>2.4619245413637936</v>
      </c>
      <c r="G17" s="930"/>
      <c r="H17" s="934">
        <f>'10pendPrest'!H16</f>
        <v>2594</v>
      </c>
      <c r="I17" s="1045">
        <f t="shared" si="0"/>
        <v>69.506966773847807</v>
      </c>
      <c r="J17" s="930"/>
      <c r="K17" s="934">
        <f t="shared" si="1"/>
        <v>3732</v>
      </c>
      <c r="L17" s="1045">
        <f t="shared" si="2"/>
        <v>8.0737279335410186</v>
      </c>
    </row>
    <row r="18" spans="2:12" x14ac:dyDescent="0.35">
      <c r="B18" s="1145" t="s">
        <v>6</v>
      </c>
      <c r="D18" s="934">
        <f>'21solsaad'!D14</f>
        <v>75587</v>
      </c>
      <c r="E18" s="934">
        <f>'10pendResol'!H17</f>
        <v>10517</v>
      </c>
      <c r="F18" s="1045">
        <f>E18/$D18*100</f>
        <v>13.913768240570468</v>
      </c>
      <c r="G18" s="930"/>
      <c r="H18" s="934">
        <f>'10pendPrest'!H17</f>
        <v>7005</v>
      </c>
      <c r="I18" s="1045">
        <f t="shared" si="0"/>
        <v>39.978312977970553</v>
      </c>
      <c r="J18" s="930"/>
      <c r="K18" s="934">
        <f t="shared" si="1"/>
        <v>17522</v>
      </c>
      <c r="L18" s="1045">
        <f t="shared" si="2"/>
        <v>23.181234868429755</v>
      </c>
    </row>
    <row r="19" spans="2:12" x14ac:dyDescent="0.35">
      <c r="B19" s="1145" t="s">
        <v>5</v>
      </c>
      <c r="D19" s="934">
        <f>'21solsaad'!D15</f>
        <v>23597</v>
      </c>
      <c r="E19" s="934">
        <f>'10pendResol'!H18</f>
        <v>162</v>
      </c>
      <c r="F19" s="1045">
        <f t="shared" si="3"/>
        <v>0.68652794846802556</v>
      </c>
      <c r="G19" s="930"/>
      <c r="H19" s="934">
        <f>'10pendPrest'!H18</f>
        <v>139</v>
      </c>
      <c r="I19" s="1045">
        <f t="shared" si="0"/>
        <v>46.179401993355484</v>
      </c>
      <c r="J19" s="930"/>
      <c r="K19" s="934">
        <f t="shared" si="1"/>
        <v>301</v>
      </c>
      <c r="L19" s="1045">
        <f t="shared" si="2"/>
        <v>1.2755858795609611</v>
      </c>
    </row>
    <row r="20" spans="2:12" x14ac:dyDescent="0.35">
      <c r="B20" s="1145" t="s">
        <v>4</v>
      </c>
      <c r="D20" s="934">
        <f>'21solsaad'!D16</f>
        <v>160569</v>
      </c>
      <c r="E20" s="934">
        <f>'10pendResol'!H19</f>
        <v>144</v>
      </c>
      <c r="F20" s="1045">
        <f t="shared" si="3"/>
        <v>8.9681071688806679E-2</v>
      </c>
      <c r="G20" s="930"/>
      <c r="H20" s="934">
        <f>'10pendPrest'!H19</f>
        <v>50</v>
      </c>
      <c r="I20" s="1045">
        <f t="shared" si="0"/>
        <v>25.773195876288657</v>
      </c>
      <c r="J20" s="930"/>
      <c r="K20" s="934">
        <f t="shared" si="1"/>
        <v>194</v>
      </c>
      <c r="L20" s="1045">
        <f t="shared" si="2"/>
        <v>0.12082033269186455</v>
      </c>
    </row>
    <row r="21" spans="2:12" x14ac:dyDescent="0.35">
      <c r="B21" s="1145" t="s">
        <v>40</v>
      </c>
      <c r="D21" s="934">
        <f>'21solsaad'!D17</f>
        <v>99090</v>
      </c>
      <c r="E21" s="934">
        <f>'10pendResol'!H20</f>
        <v>358</v>
      </c>
      <c r="F21" s="1045">
        <f t="shared" si="3"/>
        <v>0.36128771823594713</v>
      </c>
      <c r="G21" s="930"/>
      <c r="H21" s="934">
        <f>'10pendPrest'!H20</f>
        <v>1385</v>
      </c>
      <c r="I21" s="1045">
        <f t="shared" si="0"/>
        <v>79.460699942627656</v>
      </c>
      <c r="J21" s="930"/>
      <c r="K21" s="934">
        <f t="shared" si="1"/>
        <v>1743</v>
      </c>
      <c r="L21" s="1045">
        <f t="shared" si="2"/>
        <v>1.7590069633666363</v>
      </c>
    </row>
    <row r="22" spans="2:12" x14ac:dyDescent="0.35">
      <c r="B22" s="1145" t="s">
        <v>41</v>
      </c>
      <c r="D22" s="934">
        <f>'21solsaad'!D18</f>
        <v>380731</v>
      </c>
      <c r="E22" s="934">
        <f>'10pendResol'!H21</f>
        <v>8402</v>
      </c>
      <c r="F22" s="1045">
        <f t="shared" si="3"/>
        <v>2.2068074309683214</v>
      </c>
      <c r="G22" s="930"/>
      <c r="H22" s="934">
        <f>'10pendPrest'!H21</f>
        <v>36153</v>
      </c>
      <c r="I22" s="1045">
        <f t="shared" si="0"/>
        <v>81.142408259454598</v>
      </c>
      <c r="J22" s="930"/>
      <c r="K22" s="934">
        <f t="shared" si="1"/>
        <v>44555</v>
      </c>
      <c r="L22" s="1045">
        <f t="shared" si="2"/>
        <v>11.702488108401996</v>
      </c>
    </row>
    <row r="23" spans="2:12" x14ac:dyDescent="0.35">
      <c r="B23" s="1145" t="s">
        <v>3</v>
      </c>
      <c r="D23" s="934">
        <f>'21solsaad'!D19</f>
        <v>216542</v>
      </c>
      <c r="E23" s="934">
        <f>'10pendResol'!H22</f>
        <v>11183</v>
      </c>
      <c r="F23" s="1045">
        <f t="shared" si="3"/>
        <v>5.1643561064366263</v>
      </c>
      <c r="G23" s="930"/>
      <c r="H23" s="934">
        <f>'10pendPrest'!H22</f>
        <v>5831</v>
      </c>
      <c r="I23" s="1045">
        <f t="shared" si="0"/>
        <v>34.271776184318796</v>
      </c>
      <c r="J23" s="930"/>
      <c r="K23" s="934">
        <f t="shared" si="1"/>
        <v>17014</v>
      </c>
      <c r="L23" s="1045">
        <f t="shared" si="2"/>
        <v>7.8571362599403356</v>
      </c>
    </row>
    <row r="24" spans="2:12" x14ac:dyDescent="0.35">
      <c r="B24" s="1145" t="s">
        <v>2</v>
      </c>
      <c r="D24" s="934">
        <f>'21solsaad'!D20</f>
        <v>59493</v>
      </c>
      <c r="E24" s="934">
        <f>'10pendResol'!H23</f>
        <v>286</v>
      </c>
      <c r="F24" s="1045">
        <f t="shared" si="3"/>
        <v>0.48072882523994426</v>
      </c>
      <c r="G24" s="930"/>
      <c r="H24" s="934">
        <f>'10pendPrest'!H23</f>
        <v>2619</v>
      </c>
      <c r="I24" s="1045">
        <f t="shared" si="0"/>
        <v>90.154905335628229</v>
      </c>
      <c r="J24" s="930"/>
      <c r="K24" s="934">
        <f t="shared" si="1"/>
        <v>2905</v>
      </c>
      <c r="L24" s="1045">
        <f t="shared" si="2"/>
        <v>4.8829274032239089</v>
      </c>
    </row>
    <row r="25" spans="2:12" x14ac:dyDescent="0.35">
      <c r="B25" s="1145" t="s">
        <v>35</v>
      </c>
      <c r="D25" s="934">
        <f>'21solsaad'!D21</f>
        <v>85172</v>
      </c>
      <c r="E25" s="934">
        <f>'10pendResol'!H24</f>
        <v>51</v>
      </c>
      <c r="F25" s="1045">
        <f t="shared" si="3"/>
        <v>5.9878833419433619E-2</v>
      </c>
      <c r="G25" s="930"/>
      <c r="H25" s="934">
        <f>'10pendPrest'!H24</f>
        <v>1245</v>
      </c>
      <c r="I25" s="1045">
        <f t="shared" si="0"/>
        <v>96.06481481481481</v>
      </c>
      <c r="J25" s="930"/>
      <c r="K25" s="934">
        <f t="shared" si="1"/>
        <v>1296</v>
      </c>
      <c r="L25" s="1045">
        <f t="shared" si="2"/>
        <v>1.521626825717372</v>
      </c>
    </row>
    <row r="26" spans="2:12" x14ac:dyDescent="0.35">
      <c r="B26" s="1145" t="s">
        <v>42</v>
      </c>
      <c r="D26" s="934">
        <f>'21solsaad'!D22</f>
        <v>257624</v>
      </c>
      <c r="E26" s="934">
        <f>'10pendResol'!H25</f>
        <v>69</v>
      </c>
      <c r="F26" s="1045">
        <f t="shared" si="3"/>
        <v>2.6783218954755768E-2</v>
      </c>
      <c r="G26" s="930"/>
      <c r="H26" s="934">
        <f>'10pendPrest'!H25</f>
        <v>12149</v>
      </c>
      <c r="I26" s="1045">
        <f t="shared" si="0"/>
        <v>99.435259453265672</v>
      </c>
      <c r="J26" s="930"/>
      <c r="K26" s="934">
        <f t="shared" si="1"/>
        <v>12218</v>
      </c>
      <c r="L26" s="1045">
        <f t="shared" si="2"/>
        <v>4.7425705679595067</v>
      </c>
    </row>
    <row r="27" spans="2:12" x14ac:dyDescent="0.35">
      <c r="B27" s="1145" t="s">
        <v>43</v>
      </c>
      <c r="D27" s="934">
        <f>'21solsaad'!D23</f>
        <v>67041</v>
      </c>
      <c r="E27" s="934">
        <f>'10pendResol'!H26</f>
        <v>5403</v>
      </c>
      <c r="F27" s="1045">
        <f t="shared" si="3"/>
        <v>8.0592473262630335</v>
      </c>
      <c r="G27" s="930"/>
      <c r="H27" s="934">
        <f>'10pendPrest'!H26</f>
        <v>6940</v>
      </c>
      <c r="I27" s="1045">
        <f t="shared" si="0"/>
        <v>56.226201085635587</v>
      </c>
      <c r="J27" s="930"/>
      <c r="K27" s="934">
        <f t="shared" si="1"/>
        <v>12343</v>
      </c>
      <c r="L27" s="1045">
        <f t="shared" si="2"/>
        <v>18.411121552482808</v>
      </c>
    </row>
    <row r="28" spans="2:12" x14ac:dyDescent="0.35">
      <c r="B28" s="1145" t="s">
        <v>44</v>
      </c>
      <c r="D28" s="934">
        <f>'21solsaad'!D24</f>
        <v>21196</v>
      </c>
      <c r="E28" s="934">
        <f>'10pendResol'!H27</f>
        <v>72</v>
      </c>
      <c r="F28" s="1045">
        <f t="shared" si="3"/>
        <v>0.33968673334591432</v>
      </c>
      <c r="G28" s="930"/>
      <c r="H28" s="934">
        <f>'10pendPrest'!H27</f>
        <v>236</v>
      </c>
      <c r="I28" s="1045">
        <f t="shared" si="0"/>
        <v>76.623376623376629</v>
      </c>
      <c r="J28" s="930"/>
      <c r="K28" s="934">
        <f t="shared" si="1"/>
        <v>308</v>
      </c>
      <c r="L28" s="1045">
        <f t="shared" si="2"/>
        <v>1.4531043593130779</v>
      </c>
    </row>
    <row r="29" spans="2:12" x14ac:dyDescent="0.35">
      <c r="B29" s="1145" t="s">
        <v>45</v>
      </c>
      <c r="D29" s="934">
        <f>'21solsaad'!D25</f>
        <v>117632</v>
      </c>
      <c r="E29" s="934">
        <f>'10pendResol'!H28</f>
        <v>148</v>
      </c>
      <c r="F29" s="1045">
        <f t="shared" si="3"/>
        <v>0.12581610446137106</v>
      </c>
      <c r="G29" s="930"/>
      <c r="H29" s="934">
        <f>'10pendPrest'!H28</f>
        <v>9787</v>
      </c>
      <c r="I29" s="1045">
        <f t="shared" si="0"/>
        <v>98.510317060895829</v>
      </c>
      <c r="J29" s="930"/>
      <c r="K29" s="934">
        <f t="shared" si="1"/>
        <v>9935</v>
      </c>
      <c r="L29" s="1045">
        <f t="shared" si="2"/>
        <v>8.4458310663764973</v>
      </c>
    </row>
    <row r="30" spans="2:12" x14ac:dyDescent="0.35">
      <c r="B30" s="1145" t="s">
        <v>46</v>
      </c>
      <c r="D30" s="934">
        <f>'21solsaad'!D26</f>
        <v>14780</v>
      </c>
      <c r="E30" s="934">
        <f>'10pendResol'!H29</f>
        <v>24</v>
      </c>
      <c r="F30" s="1045">
        <f t="shared" si="3"/>
        <v>0.16238159675236805</v>
      </c>
      <c r="G30" s="930"/>
      <c r="H30" s="934">
        <f>'10pendPrest'!H29</f>
        <v>140</v>
      </c>
      <c r="I30" s="1045">
        <f t="shared" si="0"/>
        <v>85.365853658536579</v>
      </c>
      <c r="J30" s="930"/>
      <c r="K30" s="934">
        <f t="shared" si="1"/>
        <v>164</v>
      </c>
      <c r="L30" s="1045">
        <f t="shared" si="2"/>
        <v>1.1096075778078485</v>
      </c>
    </row>
    <row r="31" spans="2:12" x14ac:dyDescent="0.35">
      <c r="B31" s="1146" t="s">
        <v>1</v>
      </c>
      <c r="D31" s="1132">
        <f>'21solsaad'!D27</f>
        <v>5608</v>
      </c>
      <c r="E31" s="1132">
        <f>'10pendResol'!H30</f>
        <v>49</v>
      </c>
      <c r="F31" s="1046">
        <f t="shared" si="3"/>
        <v>0.87375178316690449</v>
      </c>
      <c r="G31" s="930"/>
      <c r="H31" s="1132">
        <f>'10pendPrest'!H30</f>
        <v>212</v>
      </c>
      <c r="I31" s="1046">
        <f t="shared" si="0"/>
        <v>81.226053639846739</v>
      </c>
      <c r="J31" s="930"/>
      <c r="K31" s="1132">
        <f t="shared" si="1"/>
        <v>261</v>
      </c>
      <c r="L31" s="1046">
        <f t="shared" si="2"/>
        <v>4.6540656205420827</v>
      </c>
    </row>
    <row r="32" spans="2:12" x14ac:dyDescent="0.35">
      <c r="B32" s="1313" t="s">
        <v>0</v>
      </c>
      <c r="D32" s="1314">
        <f>SUM(D14:D31)</f>
        <v>2161156</v>
      </c>
      <c r="E32" s="1314">
        <f>SUM(E14:E31)</f>
        <v>78149</v>
      </c>
      <c r="F32" s="1303">
        <f>E32/$D32*100</f>
        <v>3.6160739900312615</v>
      </c>
      <c r="G32" s="1281"/>
      <c r="H32" s="1314">
        <f>SUM(H14:H31)</f>
        <v>105404</v>
      </c>
      <c r="I32" s="1303">
        <f t="shared" si="0"/>
        <v>57.424286173475778</v>
      </c>
      <c r="J32" s="1281"/>
      <c r="K32" s="1314">
        <f>SUM(K14:K31)</f>
        <v>183553</v>
      </c>
      <c r="L32" s="1303">
        <f t="shared" si="2"/>
        <v>8.4932785971952036</v>
      </c>
    </row>
    <row r="34" spans="2:2" x14ac:dyDescent="0.35">
      <c r="B34" s="1135"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7" orientation="landscape" horizontalDpi="300" verticalDpi="300"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499" t="s">
        <v>462</v>
      </c>
      <c r="C6" s="1499"/>
      <c r="D6" s="1499"/>
      <c r="E6" s="1499"/>
      <c r="F6" s="1499"/>
      <c r="G6" s="1499"/>
      <c r="H6" s="1499"/>
      <c r="I6" s="1499"/>
      <c r="J6" s="1499"/>
      <c r="K6" s="1499"/>
      <c r="L6" s="1499"/>
      <c r="M6" s="1499"/>
      <c r="N6" s="1499"/>
      <c r="O6" s="99"/>
    </row>
    <row r="7" spans="1:17" s="4" customFormat="1" ht="11.25" customHeight="1" x14ac:dyDescent="0.25">
      <c r="A7" s="97"/>
      <c r="B7" s="1499"/>
      <c r="C7" s="1499"/>
      <c r="D7" s="1499"/>
      <c r="E7" s="1499"/>
      <c r="F7" s="1499"/>
      <c r="G7" s="1499"/>
      <c r="H7" s="1499"/>
      <c r="I7" s="1499"/>
      <c r="J7" s="1499"/>
      <c r="K7" s="1499"/>
      <c r="L7" s="1499"/>
      <c r="M7" s="1499"/>
      <c r="N7" s="1499"/>
      <c r="O7" s="99"/>
    </row>
    <row r="8" spans="1:17" s="4" customFormat="1" ht="15.75" customHeight="1" x14ac:dyDescent="0.25">
      <c r="A8" s="97"/>
      <c r="B8" s="1638" t="s">
        <v>491</v>
      </c>
      <c r="C8" s="1638"/>
      <c r="D8" s="1638"/>
      <c r="E8" s="1638"/>
      <c r="F8" s="1638"/>
      <c r="G8" s="1638"/>
      <c r="H8" s="1638"/>
      <c r="I8" s="1638"/>
      <c r="J8" s="1638"/>
      <c r="K8" s="1638"/>
      <c r="L8" s="1638"/>
      <c r="M8" s="1638"/>
      <c r="N8" s="1638"/>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692" t="s">
        <v>0</v>
      </c>
      <c r="D11" s="1692"/>
      <c r="E11" s="1692"/>
      <c r="L11" s="100">
        <v>1</v>
      </c>
      <c r="M11" s="100">
        <v>3</v>
      </c>
      <c r="N11" s="100">
        <v>4</v>
      </c>
      <c r="O11" s="100">
        <v>5</v>
      </c>
      <c r="P11" s="100">
        <v>6</v>
      </c>
    </row>
    <row r="12" spans="1:17" s="100" customFormat="1" ht="14.5" x14ac:dyDescent="0.3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310615</v>
      </c>
      <c r="D13" s="102">
        <v>291702</v>
      </c>
      <c r="E13" s="102">
        <v>18913</v>
      </c>
      <c r="F13" s="103">
        <v>0.93911111826537674</v>
      </c>
      <c r="G13" s="103">
        <v>6.088888173462325E-2</v>
      </c>
      <c r="I13" s="101">
        <v>10</v>
      </c>
      <c r="J13" s="101">
        <v>1</v>
      </c>
      <c r="K13" s="101">
        <v>8</v>
      </c>
      <c r="L13" s="100" t="s">
        <v>4</v>
      </c>
      <c r="M13" s="102">
        <v>125746</v>
      </c>
      <c r="N13" s="102">
        <v>172</v>
      </c>
      <c r="O13" s="103">
        <f t="shared" ref="O13:P28" si="0">INDEX($B$13:$G$32,$K13,O$11)</f>
        <v>0.99863403167140519</v>
      </c>
      <c r="P13" s="103">
        <f t="shared" si="0"/>
        <v>1.3659683285947998E-3</v>
      </c>
      <c r="Q13" s="103">
        <f>$F$32</f>
        <v>0.923897459953545</v>
      </c>
    </row>
    <row r="14" spans="1:17" s="100" customFormat="1" ht="14.5" x14ac:dyDescent="0.35">
      <c r="B14" s="100" t="s">
        <v>7</v>
      </c>
      <c r="C14" s="102">
        <v>44939</v>
      </c>
      <c r="D14" s="102">
        <v>44856</v>
      </c>
      <c r="E14" s="102">
        <v>83</v>
      </c>
      <c r="F14" s="103">
        <v>0.99815305191481785</v>
      </c>
      <c r="G14" s="103">
        <v>1.8469480851821358E-3</v>
      </c>
      <c r="I14" s="101">
        <v>2</v>
      </c>
      <c r="J14" s="101">
        <v>2</v>
      </c>
      <c r="K14" s="101">
        <v>2</v>
      </c>
      <c r="L14" s="100" t="s">
        <v>7</v>
      </c>
      <c r="M14" s="102">
        <v>44856</v>
      </c>
      <c r="N14" s="102">
        <v>83</v>
      </c>
      <c r="O14" s="103">
        <f t="shared" si="0"/>
        <v>0.99815305191481785</v>
      </c>
      <c r="P14" s="103">
        <f t="shared" si="0"/>
        <v>1.8469480851821358E-3</v>
      </c>
      <c r="Q14" s="103">
        <f t="shared" ref="Q14:Q32" si="1">$F$32</f>
        <v>0.923897459953545</v>
      </c>
    </row>
    <row r="15" spans="1:17" s="100" customFormat="1" ht="14.5" x14ac:dyDescent="0.35">
      <c r="B15" s="100" t="s">
        <v>37</v>
      </c>
      <c r="C15" s="102">
        <v>33361</v>
      </c>
      <c r="D15" s="102">
        <v>32810</v>
      </c>
      <c r="E15" s="102">
        <v>551</v>
      </c>
      <c r="F15" s="103">
        <v>0.98348370852192679</v>
      </c>
      <c r="G15" s="103">
        <v>1.6516291478073198E-2</v>
      </c>
      <c r="I15" s="101">
        <v>4</v>
      </c>
      <c r="J15" s="101">
        <v>3</v>
      </c>
      <c r="K15" s="101">
        <v>13</v>
      </c>
      <c r="L15" s="100" t="s">
        <v>35</v>
      </c>
      <c r="M15" s="102">
        <v>77075</v>
      </c>
      <c r="N15" s="102">
        <v>1265</v>
      </c>
      <c r="O15" s="103">
        <f t="shared" si="0"/>
        <v>0.98385243809037526</v>
      </c>
      <c r="P15" s="103">
        <f t="shared" si="0"/>
        <v>1.6147561909624714E-2</v>
      </c>
      <c r="Q15" s="103">
        <f t="shared" si="1"/>
        <v>0.923897459953545</v>
      </c>
    </row>
    <row r="16" spans="1:17" s="100" customFormat="1" ht="14.5" x14ac:dyDescent="0.35">
      <c r="B16" s="100" t="s">
        <v>38</v>
      </c>
      <c r="C16" s="102">
        <v>35553</v>
      </c>
      <c r="D16" s="102">
        <v>31849</v>
      </c>
      <c r="E16" s="102">
        <v>3704</v>
      </c>
      <c r="F16" s="103">
        <v>0.89581751188366665</v>
      </c>
      <c r="G16" s="103">
        <v>0.10418248811633336</v>
      </c>
      <c r="I16" s="101">
        <v>14</v>
      </c>
      <c r="J16" s="101">
        <v>4</v>
      </c>
      <c r="K16" s="101">
        <v>3</v>
      </c>
      <c r="L16" s="100" t="s">
        <v>37</v>
      </c>
      <c r="M16" s="102">
        <v>32810</v>
      </c>
      <c r="N16" s="102">
        <v>551</v>
      </c>
      <c r="O16" s="103">
        <f t="shared" si="0"/>
        <v>0.98348370852192679</v>
      </c>
      <c r="P16" s="103">
        <f t="shared" si="0"/>
        <v>1.6516291478073198E-2</v>
      </c>
      <c r="Q16" s="103">
        <f t="shared" si="1"/>
        <v>0.923897459953545</v>
      </c>
    </row>
    <row r="17" spans="2:17" s="100" customFormat="1" ht="14.5" x14ac:dyDescent="0.35">
      <c r="B17" s="100" t="s">
        <v>6</v>
      </c>
      <c r="C17" s="102">
        <v>51827</v>
      </c>
      <c r="D17" s="102">
        <v>44273</v>
      </c>
      <c r="E17" s="102">
        <v>7554</v>
      </c>
      <c r="F17" s="103">
        <v>0.85424585640689221</v>
      </c>
      <c r="G17" s="103">
        <v>0.14575414359310784</v>
      </c>
      <c r="I17" s="101">
        <v>18</v>
      </c>
      <c r="J17" s="101">
        <v>5</v>
      </c>
      <c r="K17" s="101">
        <v>6</v>
      </c>
      <c r="L17" s="100" t="s">
        <v>5</v>
      </c>
      <c r="M17" s="102">
        <v>18285</v>
      </c>
      <c r="N17" s="102">
        <v>316</v>
      </c>
      <c r="O17" s="103">
        <f t="shared" si="0"/>
        <v>0.98301166603946022</v>
      </c>
      <c r="P17" s="103">
        <f t="shared" si="0"/>
        <v>1.6988333960539757E-2</v>
      </c>
      <c r="Q17" s="103">
        <f t="shared" si="1"/>
        <v>0.923897459953545</v>
      </c>
    </row>
    <row r="18" spans="2:17" s="100" customFormat="1" ht="14.5" x14ac:dyDescent="0.35">
      <c r="B18" s="100" t="s">
        <v>5</v>
      </c>
      <c r="C18" s="102">
        <v>18601</v>
      </c>
      <c r="D18" s="102">
        <v>18285</v>
      </c>
      <c r="E18" s="102">
        <v>316</v>
      </c>
      <c r="F18" s="103">
        <v>0.98301166603946022</v>
      </c>
      <c r="G18" s="103">
        <v>1.6988333960539757E-2</v>
      </c>
      <c r="I18" s="101">
        <v>5</v>
      </c>
      <c r="J18" s="101">
        <v>6</v>
      </c>
      <c r="K18" s="101">
        <v>17</v>
      </c>
      <c r="L18" s="100" t="s">
        <v>44</v>
      </c>
      <c r="M18" s="102">
        <v>16137</v>
      </c>
      <c r="N18" s="102">
        <v>381</v>
      </c>
      <c r="O18" s="103">
        <f t="shared" si="0"/>
        <v>0.97693425354159102</v>
      </c>
      <c r="P18" s="103">
        <f t="shared" si="0"/>
        <v>2.3065746458409007E-2</v>
      </c>
      <c r="Q18" s="103">
        <f t="shared" si="1"/>
        <v>0.923897459953545</v>
      </c>
    </row>
    <row r="19" spans="2:17" s="100" customFormat="1" ht="14.5" x14ac:dyDescent="0.35">
      <c r="B19" s="100" t="s">
        <v>40</v>
      </c>
      <c r="C19" s="102">
        <v>79674</v>
      </c>
      <c r="D19" s="102">
        <v>76774</v>
      </c>
      <c r="E19" s="102">
        <v>2900</v>
      </c>
      <c r="F19" s="103">
        <v>0.96360167683309483</v>
      </c>
      <c r="G19" s="103">
        <v>3.6398323166905139E-2</v>
      </c>
      <c r="I19" s="101">
        <v>8</v>
      </c>
      <c r="J19" s="101">
        <v>7</v>
      </c>
      <c r="K19" s="101">
        <v>10</v>
      </c>
      <c r="L19" s="100" t="s">
        <v>39</v>
      </c>
      <c r="M19" s="102">
        <v>1619</v>
      </c>
      <c r="N19" s="102">
        <v>51</v>
      </c>
      <c r="O19" s="103">
        <f t="shared" si="0"/>
        <v>0.96946107784431135</v>
      </c>
      <c r="P19" s="103">
        <f t="shared" si="0"/>
        <v>3.0538922155688621E-2</v>
      </c>
      <c r="Q19" s="103">
        <f t="shared" si="1"/>
        <v>0.923897459953545</v>
      </c>
    </row>
    <row r="20" spans="2:17" s="100" customFormat="1" ht="14.5" x14ac:dyDescent="0.35">
      <c r="B20" s="100" t="s">
        <v>4</v>
      </c>
      <c r="C20" s="102">
        <v>125918</v>
      </c>
      <c r="D20" s="102">
        <v>125746</v>
      </c>
      <c r="E20" s="102">
        <v>172</v>
      </c>
      <c r="F20" s="103">
        <v>0.99863403167140519</v>
      </c>
      <c r="G20" s="103">
        <v>1.3659683285947998E-3</v>
      </c>
      <c r="I20" s="101">
        <v>1</v>
      </c>
      <c r="J20" s="101">
        <v>8</v>
      </c>
      <c r="K20" s="101">
        <v>7</v>
      </c>
      <c r="L20" s="100" t="s">
        <v>40</v>
      </c>
      <c r="M20" s="102">
        <v>76774</v>
      </c>
      <c r="N20" s="102">
        <v>2900</v>
      </c>
      <c r="O20" s="103">
        <f t="shared" si="0"/>
        <v>0.96360167683309483</v>
      </c>
      <c r="P20" s="103">
        <f t="shared" si="0"/>
        <v>3.6398323166905139E-2</v>
      </c>
      <c r="Q20" s="103">
        <f t="shared" si="1"/>
        <v>0.923897459953545</v>
      </c>
    </row>
    <row r="21" spans="2:17" s="100" customFormat="1" ht="14.5" x14ac:dyDescent="0.35">
      <c r="B21" s="100" t="s">
        <v>41</v>
      </c>
      <c r="C21" s="102">
        <v>266813</v>
      </c>
      <c r="D21" s="102">
        <v>227099</v>
      </c>
      <c r="E21" s="102">
        <v>39714</v>
      </c>
      <c r="F21" s="103">
        <v>0.85115417914419467</v>
      </c>
      <c r="G21" s="103">
        <v>0.14884582085580539</v>
      </c>
      <c r="I21" s="101">
        <v>19</v>
      </c>
      <c r="J21" s="101">
        <v>9</v>
      </c>
      <c r="K21" s="101">
        <v>11</v>
      </c>
      <c r="L21" s="100" t="s">
        <v>3</v>
      </c>
      <c r="M21" s="102">
        <v>163267</v>
      </c>
      <c r="N21" s="102">
        <v>8282</v>
      </c>
      <c r="O21" s="103">
        <f t="shared" si="0"/>
        <v>0.95172224845379449</v>
      </c>
      <c r="P21" s="103">
        <f t="shared" si="0"/>
        <v>4.8277751546205457E-2</v>
      </c>
      <c r="Q21" s="103">
        <f t="shared" si="1"/>
        <v>0.923897459953545</v>
      </c>
    </row>
    <row r="22" spans="2:17" s="100" customFormat="1" ht="14.5" x14ac:dyDescent="0.35">
      <c r="B22" s="100" t="s">
        <v>39</v>
      </c>
      <c r="C22" s="102">
        <v>1670</v>
      </c>
      <c r="D22" s="102">
        <v>1619</v>
      </c>
      <c r="E22" s="102">
        <v>51</v>
      </c>
      <c r="F22" s="103">
        <v>0.96946107784431135</v>
      </c>
      <c r="G22" s="103">
        <v>3.0538922155688621E-2</v>
      </c>
      <c r="I22" s="101">
        <v>7</v>
      </c>
      <c r="J22" s="101">
        <v>10</v>
      </c>
      <c r="K22" s="101">
        <v>1</v>
      </c>
      <c r="L22" s="100" t="s">
        <v>8</v>
      </c>
      <c r="M22" s="102">
        <v>291702</v>
      </c>
      <c r="N22" s="102">
        <v>18913</v>
      </c>
      <c r="O22" s="103">
        <f t="shared" si="0"/>
        <v>0.93911111826537674</v>
      </c>
      <c r="P22" s="103">
        <f t="shared" si="0"/>
        <v>6.088888173462325E-2</v>
      </c>
      <c r="Q22" s="103">
        <f t="shared" si="1"/>
        <v>0.923897459953545</v>
      </c>
    </row>
    <row r="23" spans="2:17" s="100" customFormat="1" ht="14.5" x14ac:dyDescent="0.35">
      <c r="B23" s="100" t="s">
        <v>3</v>
      </c>
      <c r="C23" s="102">
        <v>171549</v>
      </c>
      <c r="D23" s="102">
        <v>163267</v>
      </c>
      <c r="E23" s="102">
        <v>8282</v>
      </c>
      <c r="F23" s="103">
        <v>0.95172224845379449</v>
      </c>
      <c r="G23" s="103">
        <v>4.8277751546205457E-2</v>
      </c>
      <c r="I23" s="101">
        <v>9</v>
      </c>
      <c r="J23" s="101">
        <v>11</v>
      </c>
      <c r="K23" s="101">
        <v>14</v>
      </c>
      <c r="L23" s="100" t="s">
        <v>42</v>
      </c>
      <c r="M23" s="102">
        <v>189638</v>
      </c>
      <c r="N23" s="102">
        <v>13056</v>
      </c>
      <c r="O23" s="103">
        <f t="shared" si="0"/>
        <v>0.93558763456244387</v>
      </c>
      <c r="P23" s="103">
        <f t="shared" si="0"/>
        <v>6.4412365437556116E-2</v>
      </c>
      <c r="Q23" s="103">
        <f t="shared" si="1"/>
        <v>0.923897459953545</v>
      </c>
    </row>
    <row r="24" spans="2:17" s="100" customFormat="1" ht="14.5" x14ac:dyDescent="0.35">
      <c r="B24" s="100" t="s">
        <v>2</v>
      </c>
      <c r="C24" s="102">
        <v>41208</v>
      </c>
      <c r="D24" s="102">
        <v>37195</v>
      </c>
      <c r="E24" s="102">
        <v>4013</v>
      </c>
      <c r="F24" s="103">
        <v>0.902615996893807</v>
      </c>
      <c r="G24" s="103">
        <v>9.7384003106192968E-2</v>
      </c>
      <c r="I24" s="101">
        <v>13</v>
      </c>
      <c r="J24" s="101">
        <v>12</v>
      </c>
      <c r="K24" s="101">
        <v>20</v>
      </c>
      <c r="L24" s="100" t="s">
        <v>108</v>
      </c>
      <c r="M24" s="102">
        <v>1504725</v>
      </c>
      <c r="N24" s="102">
        <v>123946</v>
      </c>
      <c r="O24" s="103">
        <f t="shared" si="0"/>
        <v>0.923897459953545</v>
      </c>
      <c r="P24" s="103">
        <f t="shared" si="0"/>
        <v>7.6102540046455058E-2</v>
      </c>
      <c r="Q24" s="103">
        <f t="shared" si="1"/>
        <v>0.923897459953545</v>
      </c>
    </row>
    <row r="25" spans="2:17" s="100" customFormat="1" ht="14.5" x14ac:dyDescent="0.35">
      <c r="B25" s="100" t="s">
        <v>35</v>
      </c>
      <c r="C25" s="102">
        <v>78340</v>
      </c>
      <c r="D25" s="102">
        <v>77075</v>
      </c>
      <c r="E25" s="102">
        <v>1265</v>
      </c>
      <c r="F25" s="103">
        <v>0.98385243809037526</v>
      </c>
      <c r="G25" s="103">
        <v>1.6147561909624714E-2</v>
      </c>
      <c r="I25" s="101">
        <v>3</v>
      </c>
      <c r="J25" s="101">
        <v>13</v>
      </c>
      <c r="K25" s="101">
        <v>12</v>
      </c>
      <c r="L25" s="100" t="s">
        <v>2</v>
      </c>
      <c r="M25" s="102">
        <v>37195</v>
      </c>
      <c r="N25" s="102">
        <v>4013</v>
      </c>
      <c r="O25" s="103">
        <f t="shared" si="0"/>
        <v>0.902615996893807</v>
      </c>
      <c r="P25" s="103">
        <f t="shared" si="0"/>
        <v>9.7384003106192968E-2</v>
      </c>
      <c r="Q25" s="103">
        <f t="shared" si="1"/>
        <v>0.923897459953545</v>
      </c>
    </row>
    <row r="26" spans="2:17" s="100" customFormat="1" ht="14.5" x14ac:dyDescent="0.35">
      <c r="B26" s="100" t="s">
        <v>42</v>
      </c>
      <c r="C26" s="102">
        <v>202694</v>
      </c>
      <c r="D26" s="102">
        <v>189638</v>
      </c>
      <c r="E26" s="102">
        <v>13056</v>
      </c>
      <c r="F26" s="103">
        <v>0.93558763456244387</v>
      </c>
      <c r="G26" s="103">
        <v>6.4412365437556116E-2</v>
      </c>
      <c r="I26" s="101">
        <v>11</v>
      </c>
      <c r="J26" s="101">
        <v>14</v>
      </c>
      <c r="K26" s="101">
        <v>4</v>
      </c>
      <c r="L26" s="100" t="s">
        <v>38</v>
      </c>
      <c r="M26" s="102">
        <v>31849</v>
      </c>
      <c r="N26" s="102">
        <v>3704</v>
      </c>
      <c r="O26" s="103">
        <f t="shared" si="0"/>
        <v>0.89581751188366665</v>
      </c>
      <c r="P26" s="103">
        <f t="shared" si="0"/>
        <v>0.10418248811633336</v>
      </c>
      <c r="Q26" s="103">
        <f t="shared" si="1"/>
        <v>0.923897459953545</v>
      </c>
    </row>
    <row r="27" spans="2:17" s="100" customFormat="1" ht="14.5" x14ac:dyDescent="0.35">
      <c r="B27" s="100" t="s">
        <v>47</v>
      </c>
      <c r="C27" s="102">
        <v>2314</v>
      </c>
      <c r="D27" s="102">
        <v>2071</v>
      </c>
      <c r="E27" s="102">
        <v>243</v>
      </c>
      <c r="F27" s="103">
        <v>0.89498703543647362</v>
      </c>
      <c r="G27" s="103">
        <v>0.10501296456352636</v>
      </c>
      <c r="I27" s="101">
        <v>15</v>
      </c>
      <c r="J27" s="101">
        <v>15</v>
      </c>
      <c r="K27" s="101">
        <v>15</v>
      </c>
      <c r="L27" s="100" t="s">
        <v>47</v>
      </c>
      <c r="M27" s="102">
        <v>2071</v>
      </c>
      <c r="N27" s="102">
        <v>243</v>
      </c>
      <c r="O27" s="103">
        <f t="shared" si="0"/>
        <v>0.89498703543647362</v>
      </c>
      <c r="P27" s="103">
        <f t="shared" si="0"/>
        <v>0.10501296456352636</v>
      </c>
      <c r="Q27" s="103">
        <f t="shared" si="1"/>
        <v>0.923897459953545</v>
      </c>
    </row>
    <row r="28" spans="2:17" s="100" customFormat="1" ht="14.5" x14ac:dyDescent="0.35">
      <c r="B28" s="100" t="s">
        <v>43</v>
      </c>
      <c r="C28" s="102">
        <v>51411</v>
      </c>
      <c r="D28" s="102">
        <v>44420</v>
      </c>
      <c r="E28" s="102">
        <v>6991</v>
      </c>
      <c r="F28" s="103">
        <v>0.86401742817684934</v>
      </c>
      <c r="G28" s="103">
        <v>0.13598257182315068</v>
      </c>
      <c r="I28" s="101">
        <v>17</v>
      </c>
      <c r="J28" s="101">
        <v>16</v>
      </c>
      <c r="K28" s="101">
        <v>19</v>
      </c>
      <c r="L28" s="100" t="s">
        <v>46</v>
      </c>
      <c r="M28" s="102">
        <v>9320</v>
      </c>
      <c r="N28" s="102">
        <v>1219</v>
      </c>
      <c r="O28" s="103">
        <f t="shared" si="0"/>
        <v>0.8843343770756239</v>
      </c>
      <c r="P28" s="103">
        <f t="shared" si="0"/>
        <v>0.11566562292437613</v>
      </c>
      <c r="Q28" s="103">
        <f t="shared" si="1"/>
        <v>0.923897459953545</v>
      </c>
    </row>
    <row r="29" spans="2:17" s="100" customFormat="1" ht="14.5" x14ac:dyDescent="0.35">
      <c r="B29" s="100" t="s">
        <v>44</v>
      </c>
      <c r="C29" s="102">
        <v>16518</v>
      </c>
      <c r="D29" s="102">
        <v>16137</v>
      </c>
      <c r="E29" s="102">
        <v>381</v>
      </c>
      <c r="F29" s="103">
        <v>0.97693425354159102</v>
      </c>
      <c r="G29" s="103">
        <v>2.3065746458409007E-2</v>
      </c>
      <c r="I29" s="101">
        <v>6</v>
      </c>
      <c r="J29" s="101">
        <v>17</v>
      </c>
      <c r="K29" s="101">
        <v>16</v>
      </c>
      <c r="L29" s="100" t="s">
        <v>43</v>
      </c>
      <c r="M29" s="102">
        <v>44420</v>
      </c>
      <c r="N29" s="102">
        <v>6991</v>
      </c>
      <c r="O29" s="103">
        <f t="shared" ref="O29:P32" si="2">INDEX($B$13:$G$32,$K29,O$11)</f>
        <v>0.86401742817684934</v>
      </c>
      <c r="P29" s="103">
        <f t="shared" si="2"/>
        <v>0.13598257182315068</v>
      </c>
      <c r="Q29" s="103">
        <f t="shared" si="1"/>
        <v>0.923897459953545</v>
      </c>
    </row>
    <row r="30" spans="2:17" s="100" customFormat="1" ht="14.5" x14ac:dyDescent="0.35">
      <c r="B30" s="100" t="s">
        <v>45</v>
      </c>
      <c r="C30" s="102">
        <v>85127</v>
      </c>
      <c r="D30" s="102">
        <v>70589</v>
      </c>
      <c r="E30" s="102">
        <v>14538</v>
      </c>
      <c r="F30" s="103">
        <v>0.82921987148613252</v>
      </c>
      <c r="G30" s="103">
        <v>0.17078012851386751</v>
      </c>
      <c r="I30" s="101">
        <v>20</v>
      </c>
      <c r="J30" s="101">
        <v>18</v>
      </c>
      <c r="K30" s="101">
        <v>5</v>
      </c>
      <c r="L30" s="100" t="s">
        <v>6</v>
      </c>
      <c r="M30" s="102">
        <v>44273</v>
      </c>
      <c r="N30" s="102">
        <v>7554</v>
      </c>
      <c r="O30" s="103">
        <f t="shared" si="2"/>
        <v>0.85424585640689221</v>
      </c>
      <c r="P30" s="103">
        <f t="shared" si="2"/>
        <v>0.14575414359310784</v>
      </c>
      <c r="Q30" s="103">
        <f t="shared" si="1"/>
        <v>0.923897459953545</v>
      </c>
    </row>
    <row r="31" spans="2:17" s="100" customFormat="1" ht="14.5" x14ac:dyDescent="0.35">
      <c r="B31" s="100" t="s">
        <v>46</v>
      </c>
      <c r="C31" s="102">
        <v>10539</v>
      </c>
      <c r="D31" s="102">
        <v>9320</v>
      </c>
      <c r="E31" s="102">
        <v>1219</v>
      </c>
      <c r="F31" s="103">
        <v>0.8843343770756239</v>
      </c>
      <c r="G31" s="103">
        <v>0.11566562292437613</v>
      </c>
      <c r="I31" s="101">
        <v>16</v>
      </c>
      <c r="J31" s="101">
        <v>19</v>
      </c>
      <c r="K31" s="101">
        <v>9</v>
      </c>
      <c r="L31" s="100" t="s">
        <v>41</v>
      </c>
      <c r="M31" s="102">
        <v>227099</v>
      </c>
      <c r="N31" s="102">
        <v>39714</v>
      </c>
      <c r="O31" s="103">
        <f t="shared" si="2"/>
        <v>0.85115417914419467</v>
      </c>
      <c r="P31" s="103">
        <f t="shared" si="2"/>
        <v>0.14884582085580539</v>
      </c>
      <c r="Q31" s="103">
        <f t="shared" si="1"/>
        <v>0.923897459953545</v>
      </c>
    </row>
    <row r="32" spans="2:17" s="100" customFormat="1" ht="14.5" x14ac:dyDescent="0.35">
      <c r="B32" s="104" t="s">
        <v>108</v>
      </c>
      <c r="C32" s="105">
        <v>1628671</v>
      </c>
      <c r="D32" s="105">
        <v>1504725</v>
      </c>
      <c r="E32" s="105">
        <v>123946</v>
      </c>
      <c r="F32" s="106">
        <v>0.923897459953545</v>
      </c>
      <c r="G32" s="106">
        <v>7.6102540046455058E-2</v>
      </c>
      <c r="I32" s="101">
        <v>12</v>
      </c>
      <c r="J32" s="101">
        <v>20</v>
      </c>
      <c r="K32" s="101">
        <v>18</v>
      </c>
      <c r="L32" s="100" t="s">
        <v>45</v>
      </c>
      <c r="M32" s="102">
        <v>70589</v>
      </c>
      <c r="N32" s="102">
        <v>14538</v>
      </c>
      <c r="O32" s="103">
        <f t="shared" si="2"/>
        <v>0.82921987148613252</v>
      </c>
      <c r="P32" s="103">
        <f t="shared" si="2"/>
        <v>0.17078012851386751</v>
      </c>
      <c r="Q32" s="103">
        <f t="shared" si="1"/>
        <v>0.923897459953545</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horizontalDpi="300" verticalDpi="300"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499" t="s">
        <v>463</v>
      </c>
      <c r="C6" s="1499"/>
      <c r="D6" s="1499"/>
      <c r="E6" s="1499"/>
      <c r="F6" s="1499"/>
      <c r="G6" s="1499"/>
      <c r="H6" s="1499"/>
      <c r="I6" s="1499"/>
      <c r="J6" s="1499"/>
      <c r="K6" s="1499"/>
      <c r="L6" s="1499"/>
      <c r="M6" s="1499"/>
      <c r="N6" s="1499"/>
      <c r="O6" s="1016"/>
    </row>
    <row r="7" spans="1:17" s="621" customFormat="1" ht="24.75" customHeight="1" x14ac:dyDescent="0.25">
      <c r="A7" s="1015"/>
      <c r="B7" s="1499"/>
      <c r="C7" s="1499"/>
      <c r="D7" s="1499"/>
      <c r="E7" s="1499"/>
      <c r="F7" s="1499"/>
      <c r="G7" s="1499"/>
      <c r="H7" s="1499"/>
      <c r="I7" s="1499"/>
      <c r="J7" s="1499"/>
      <c r="K7" s="1499"/>
      <c r="L7" s="1499"/>
      <c r="M7" s="1499"/>
      <c r="N7" s="1499"/>
      <c r="O7" s="1016"/>
    </row>
    <row r="8" spans="1:17" s="621" customFormat="1" ht="15.75" customHeight="1" x14ac:dyDescent="0.25">
      <c r="A8" s="1015"/>
      <c r="B8" s="1638" t="s">
        <v>491</v>
      </c>
      <c r="C8" s="1638"/>
      <c r="D8" s="1638"/>
      <c r="E8" s="1638"/>
      <c r="F8" s="1638"/>
      <c r="G8" s="1638"/>
      <c r="H8" s="1638"/>
      <c r="I8" s="1638"/>
      <c r="J8" s="1638"/>
      <c r="K8" s="1638"/>
      <c r="L8" s="1638"/>
      <c r="M8" s="1638"/>
      <c r="N8" s="1638"/>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39" t="s">
        <v>32</v>
      </c>
      <c r="D11" s="1639"/>
      <c r="E11" s="1639"/>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76848</v>
      </c>
      <c r="D13" s="1019">
        <v>74480</v>
      </c>
      <c r="E13" s="1019">
        <v>2368</v>
      </c>
      <c r="F13" s="1020">
        <v>0.96918592546325211</v>
      </c>
      <c r="G13" s="1020">
        <v>3.0814074536747865E-2</v>
      </c>
      <c r="I13" s="101">
        <v>10</v>
      </c>
      <c r="J13" s="101">
        <v>1</v>
      </c>
      <c r="K13" s="101">
        <v>2</v>
      </c>
      <c r="L13" s="101" t="s">
        <v>7</v>
      </c>
      <c r="M13" s="1019">
        <v>13222</v>
      </c>
      <c r="N13" s="1019">
        <v>9</v>
      </c>
      <c r="O13" s="1020">
        <v>0.99931977930617488</v>
      </c>
      <c r="P13" s="1020">
        <v>6.8022069382510765E-4</v>
      </c>
      <c r="Q13" s="1020">
        <v>0.95729370935366398</v>
      </c>
    </row>
    <row r="14" spans="1:17" s="101" customFormat="1" x14ac:dyDescent="0.35">
      <c r="B14" s="101" t="s">
        <v>7</v>
      </c>
      <c r="C14" s="1019">
        <v>13231</v>
      </c>
      <c r="D14" s="1019">
        <v>13222</v>
      </c>
      <c r="E14" s="1019">
        <v>9</v>
      </c>
      <c r="F14" s="1020">
        <v>0.99931977930617488</v>
      </c>
      <c r="G14" s="1020">
        <v>6.8022069382510765E-4</v>
      </c>
      <c r="I14" s="101">
        <v>1</v>
      </c>
      <c r="J14" s="101">
        <v>2</v>
      </c>
      <c r="K14" s="101">
        <v>8</v>
      </c>
      <c r="L14" s="101" t="s">
        <v>4</v>
      </c>
      <c r="M14" s="1019">
        <v>35075</v>
      </c>
      <c r="N14" s="1019">
        <v>37</v>
      </c>
      <c r="O14" s="1020">
        <v>0.99894622920938714</v>
      </c>
      <c r="P14" s="1020">
        <v>1.0537707906128958E-3</v>
      </c>
      <c r="Q14" s="1020">
        <v>0.95729370935366398</v>
      </c>
    </row>
    <row r="15" spans="1:17" s="101" customFormat="1" x14ac:dyDescent="0.35">
      <c r="B15" s="101" t="s">
        <v>37</v>
      </c>
      <c r="C15" s="1019">
        <v>7943</v>
      </c>
      <c r="D15" s="1019">
        <v>7870</v>
      </c>
      <c r="E15" s="1019">
        <v>73</v>
      </c>
      <c r="F15" s="1020">
        <v>0.99080951781442783</v>
      </c>
      <c r="G15" s="1020">
        <v>9.1904821855722015E-3</v>
      </c>
      <c r="I15" s="101">
        <v>4</v>
      </c>
      <c r="J15" s="101">
        <v>3</v>
      </c>
      <c r="K15" s="101">
        <v>13</v>
      </c>
      <c r="L15" s="101" t="s">
        <v>35</v>
      </c>
      <c r="M15" s="1019">
        <v>25890</v>
      </c>
      <c r="N15" s="1019">
        <v>77</v>
      </c>
      <c r="O15" s="1020">
        <v>0.99703469788577814</v>
      </c>
      <c r="P15" s="1020">
        <v>2.9653021142218971E-3</v>
      </c>
      <c r="Q15" s="1020">
        <v>0.95729370935366398</v>
      </c>
    </row>
    <row r="16" spans="1:17" s="101" customFormat="1" x14ac:dyDescent="0.35">
      <c r="B16" s="101" t="s">
        <v>38</v>
      </c>
      <c r="C16" s="1019">
        <v>8607</v>
      </c>
      <c r="D16" s="1019">
        <v>8009</v>
      </c>
      <c r="E16" s="1019">
        <v>598</v>
      </c>
      <c r="F16" s="1020">
        <v>0.93052166840943418</v>
      </c>
      <c r="G16" s="1020">
        <v>6.9478331590565823E-2</v>
      </c>
      <c r="I16" s="101">
        <v>16</v>
      </c>
      <c r="J16" s="101">
        <v>4</v>
      </c>
      <c r="K16" s="101">
        <v>3</v>
      </c>
      <c r="L16" s="101" t="s">
        <v>37</v>
      </c>
      <c r="M16" s="1019">
        <v>7870</v>
      </c>
      <c r="N16" s="1019">
        <v>73</v>
      </c>
      <c r="O16" s="1020">
        <v>0.99080951781442783</v>
      </c>
      <c r="P16" s="1020">
        <v>9.1904821855722015E-3</v>
      </c>
      <c r="Q16" s="1020">
        <v>0.95729370935366398</v>
      </c>
    </row>
    <row r="17" spans="2:17" s="101" customFormat="1" x14ac:dyDescent="0.35">
      <c r="B17" s="101" t="s">
        <v>6</v>
      </c>
      <c r="C17" s="1019">
        <v>17145</v>
      </c>
      <c r="D17" s="1019">
        <v>14936</v>
      </c>
      <c r="E17" s="1019">
        <v>2209</v>
      </c>
      <c r="F17" s="1020">
        <v>0.87115777194517352</v>
      </c>
      <c r="G17" s="1020">
        <v>0.12884222805482648</v>
      </c>
      <c r="I17" s="101">
        <v>19</v>
      </c>
      <c r="J17" s="101">
        <v>5</v>
      </c>
      <c r="K17" s="101">
        <v>6</v>
      </c>
      <c r="L17" s="101" t="s">
        <v>5</v>
      </c>
      <c r="M17" s="1019">
        <v>5338</v>
      </c>
      <c r="N17" s="1019">
        <v>54</v>
      </c>
      <c r="O17" s="1020">
        <v>0.98998516320474772</v>
      </c>
      <c r="P17" s="1020">
        <v>1.0014836795252226E-2</v>
      </c>
      <c r="Q17" s="1020">
        <v>0.95729370935366398</v>
      </c>
    </row>
    <row r="18" spans="2:17" s="101" customFormat="1" x14ac:dyDescent="0.35">
      <c r="B18" s="101" t="s">
        <v>5</v>
      </c>
      <c r="C18" s="1019">
        <v>5392</v>
      </c>
      <c r="D18" s="1019">
        <v>5338</v>
      </c>
      <c r="E18" s="1019">
        <v>54</v>
      </c>
      <c r="F18" s="1020">
        <v>0.98998516320474772</v>
      </c>
      <c r="G18" s="1020">
        <v>1.0014836795252226E-2</v>
      </c>
      <c r="I18" s="101">
        <v>5</v>
      </c>
      <c r="J18" s="101">
        <v>6</v>
      </c>
      <c r="K18" s="101">
        <v>17</v>
      </c>
      <c r="L18" s="101" t="s">
        <v>44</v>
      </c>
      <c r="M18" s="1019">
        <v>3236</v>
      </c>
      <c r="N18" s="1019">
        <v>51</v>
      </c>
      <c r="O18" s="1020">
        <v>0.98448433221782783</v>
      </c>
      <c r="P18" s="1020">
        <v>1.5515667782172194E-2</v>
      </c>
      <c r="Q18" s="1020">
        <v>0.95729370935366398</v>
      </c>
    </row>
    <row r="19" spans="2:17" s="101" customFormat="1" x14ac:dyDescent="0.35">
      <c r="B19" s="101" t="s">
        <v>40</v>
      </c>
      <c r="C19" s="1019">
        <v>23726</v>
      </c>
      <c r="D19" s="1019">
        <v>23176</v>
      </c>
      <c r="E19" s="1019">
        <v>550</v>
      </c>
      <c r="F19" s="1020">
        <v>0.97681867992919158</v>
      </c>
      <c r="G19" s="1020">
        <v>2.3181320070808396E-2</v>
      </c>
      <c r="I19" s="101">
        <v>8</v>
      </c>
      <c r="J19" s="101">
        <v>7</v>
      </c>
      <c r="K19" s="101">
        <v>10</v>
      </c>
      <c r="L19" s="101" t="s">
        <v>39</v>
      </c>
      <c r="M19" s="1019">
        <v>424</v>
      </c>
      <c r="N19" s="1019">
        <v>7</v>
      </c>
      <c r="O19" s="1020">
        <v>0.98375870069605564</v>
      </c>
      <c r="P19" s="1020">
        <v>1.6241299303944315E-2</v>
      </c>
      <c r="Q19" s="1020">
        <v>0.95729370935366398</v>
      </c>
    </row>
    <row r="20" spans="2:17" s="101" customFormat="1" x14ac:dyDescent="0.35">
      <c r="B20" s="101" t="s">
        <v>4</v>
      </c>
      <c r="C20" s="1019">
        <v>35112</v>
      </c>
      <c r="D20" s="1019">
        <v>35075</v>
      </c>
      <c r="E20" s="1019">
        <v>37</v>
      </c>
      <c r="F20" s="1020">
        <v>0.99894622920938714</v>
      </c>
      <c r="G20" s="1020">
        <v>1.0537707906128958E-3</v>
      </c>
      <c r="I20" s="101">
        <v>2</v>
      </c>
      <c r="J20" s="101">
        <v>8</v>
      </c>
      <c r="K20" s="101">
        <v>7</v>
      </c>
      <c r="L20" s="101" t="s">
        <v>40</v>
      </c>
      <c r="M20" s="1019">
        <v>23176</v>
      </c>
      <c r="N20" s="1019">
        <v>550</v>
      </c>
      <c r="O20" s="1020">
        <v>0.97681867992919158</v>
      </c>
      <c r="P20" s="1020">
        <v>2.3181320070808396E-2</v>
      </c>
      <c r="Q20" s="1020">
        <v>0.95729370935366398</v>
      </c>
    </row>
    <row r="21" spans="2:17" s="101" customFormat="1" x14ac:dyDescent="0.35">
      <c r="B21" s="101" t="s">
        <v>41</v>
      </c>
      <c r="C21" s="1019">
        <v>49592</v>
      </c>
      <c r="D21" s="1019">
        <v>45728</v>
      </c>
      <c r="E21" s="1019">
        <v>3864</v>
      </c>
      <c r="F21" s="1020">
        <v>0.92208420713018224</v>
      </c>
      <c r="G21" s="1020">
        <v>7.7915792869817715E-2</v>
      </c>
      <c r="I21" s="101">
        <v>17</v>
      </c>
      <c r="J21" s="101">
        <v>9</v>
      </c>
      <c r="K21" s="101">
        <v>14</v>
      </c>
      <c r="L21" s="101" t="s">
        <v>42</v>
      </c>
      <c r="M21" s="1019">
        <v>63179</v>
      </c>
      <c r="N21" s="1019">
        <v>1585</v>
      </c>
      <c r="O21" s="1020">
        <v>0.97552652708294729</v>
      </c>
      <c r="P21" s="1020">
        <v>2.4473472917052683E-2</v>
      </c>
      <c r="Q21" s="1020">
        <v>0.95729370935366398</v>
      </c>
    </row>
    <row r="22" spans="2:17" s="101" customFormat="1" x14ac:dyDescent="0.35">
      <c r="B22" s="101" t="s">
        <v>39</v>
      </c>
      <c r="C22" s="1019">
        <v>431</v>
      </c>
      <c r="D22" s="1019">
        <v>424</v>
      </c>
      <c r="E22" s="1019">
        <v>7</v>
      </c>
      <c r="F22" s="1020">
        <v>0.98375870069605564</v>
      </c>
      <c r="G22" s="1020">
        <v>1.6241299303944315E-2</v>
      </c>
      <c r="I22" s="101">
        <v>7</v>
      </c>
      <c r="J22" s="101">
        <v>10</v>
      </c>
      <c r="K22" s="101">
        <v>1</v>
      </c>
      <c r="L22" s="101" t="s">
        <v>8</v>
      </c>
      <c r="M22" s="1019">
        <v>74480</v>
      </c>
      <c r="N22" s="1019">
        <v>2368</v>
      </c>
      <c r="O22" s="1020">
        <v>0.96918592546325211</v>
      </c>
      <c r="P22" s="1020">
        <v>3.0814074536747865E-2</v>
      </c>
      <c r="Q22" s="1020">
        <v>0.95729370935366398</v>
      </c>
    </row>
    <row r="23" spans="2:17" s="101" customFormat="1" x14ac:dyDescent="0.35">
      <c r="B23" s="101" t="s">
        <v>3</v>
      </c>
      <c r="C23" s="1019">
        <v>48217</v>
      </c>
      <c r="D23" s="1019">
        <v>46329</v>
      </c>
      <c r="E23" s="1019">
        <v>1888</v>
      </c>
      <c r="F23" s="1020">
        <v>0.96084368583694546</v>
      </c>
      <c r="G23" s="1020">
        <v>3.9156314163054526E-2</v>
      </c>
      <c r="I23" s="101">
        <v>11</v>
      </c>
      <c r="J23" s="101">
        <v>11</v>
      </c>
      <c r="K23" s="101">
        <v>11</v>
      </c>
      <c r="L23" s="101" t="s">
        <v>3</v>
      </c>
      <c r="M23" s="1019">
        <v>46329</v>
      </c>
      <c r="N23" s="1019">
        <v>1888</v>
      </c>
      <c r="O23" s="1020">
        <v>0.96084368583694546</v>
      </c>
      <c r="P23" s="1020">
        <v>3.9156314163054526E-2</v>
      </c>
      <c r="Q23" s="1020">
        <v>0.95729370935366398</v>
      </c>
    </row>
    <row r="24" spans="2:17" s="101" customFormat="1" x14ac:dyDescent="0.35">
      <c r="B24" s="101" t="s">
        <v>2</v>
      </c>
      <c r="C24" s="1019">
        <v>13333</v>
      </c>
      <c r="D24" s="1019">
        <v>12574</v>
      </c>
      <c r="E24" s="1019">
        <v>759</v>
      </c>
      <c r="F24" s="1020">
        <v>0.94307357683942095</v>
      </c>
      <c r="G24" s="1020">
        <v>5.6926423160579012E-2</v>
      </c>
      <c r="I24" s="101">
        <v>13</v>
      </c>
      <c r="J24" s="101">
        <v>12</v>
      </c>
      <c r="K24" s="101">
        <v>20</v>
      </c>
      <c r="L24" s="101" t="s">
        <v>108</v>
      </c>
      <c r="M24" s="1019">
        <v>413481</v>
      </c>
      <c r="N24" s="1019">
        <v>18446</v>
      </c>
      <c r="O24" s="1020">
        <v>0.95729370935366398</v>
      </c>
      <c r="P24" s="1020">
        <v>4.2706290646336069E-2</v>
      </c>
      <c r="Q24" s="1020">
        <v>0.95729370935366398</v>
      </c>
    </row>
    <row r="25" spans="2:17" s="101" customFormat="1" x14ac:dyDescent="0.35">
      <c r="B25" s="101" t="s">
        <v>35</v>
      </c>
      <c r="C25" s="1019">
        <v>25967</v>
      </c>
      <c r="D25" s="1019">
        <v>25890</v>
      </c>
      <c r="E25" s="1019">
        <v>77</v>
      </c>
      <c r="F25" s="1020">
        <v>0.99703469788577814</v>
      </c>
      <c r="G25" s="1020">
        <v>2.9653021142218971E-3</v>
      </c>
      <c r="I25" s="101">
        <v>3</v>
      </c>
      <c r="J25" s="101">
        <v>13</v>
      </c>
      <c r="K25" s="101">
        <v>12</v>
      </c>
      <c r="L25" s="101" t="s">
        <v>2</v>
      </c>
      <c r="M25" s="1019">
        <v>12574</v>
      </c>
      <c r="N25" s="1019">
        <v>759</v>
      </c>
      <c r="O25" s="1020">
        <v>0.94307357683942095</v>
      </c>
      <c r="P25" s="1020">
        <v>5.6926423160579012E-2</v>
      </c>
      <c r="Q25" s="1020">
        <v>0.95729370935366398</v>
      </c>
    </row>
    <row r="26" spans="2:17" s="101" customFormat="1" x14ac:dyDescent="0.35">
      <c r="B26" s="101" t="s">
        <v>42</v>
      </c>
      <c r="C26" s="1019">
        <v>64764</v>
      </c>
      <c r="D26" s="1019">
        <v>63179</v>
      </c>
      <c r="E26" s="1019">
        <v>1585</v>
      </c>
      <c r="F26" s="1020">
        <v>0.97552652708294729</v>
      </c>
      <c r="G26" s="1020">
        <v>2.4473472917052683E-2</v>
      </c>
      <c r="I26" s="101">
        <v>9</v>
      </c>
      <c r="J26" s="101">
        <v>14</v>
      </c>
      <c r="K26" s="101">
        <v>19</v>
      </c>
      <c r="L26" s="101" t="s">
        <v>46</v>
      </c>
      <c r="M26" s="1019">
        <v>2333</v>
      </c>
      <c r="N26" s="1019">
        <v>158</v>
      </c>
      <c r="O26" s="1020">
        <v>0.93657165796868724</v>
      </c>
      <c r="P26" s="1020">
        <v>6.3428342031312729E-2</v>
      </c>
      <c r="Q26" s="1020">
        <v>0.95729370935366398</v>
      </c>
    </row>
    <row r="27" spans="2:17" s="101" customFormat="1" x14ac:dyDescent="0.35">
      <c r="B27" s="101" t="s">
        <v>47</v>
      </c>
      <c r="C27" s="1019">
        <v>819</v>
      </c>
      <c r="D27" s="1019">
        <v>764</v>
      </c>
      <c r="E27" s="1019">
        <v>55</v>
      </c>
      <c r="F27" s="1020">
        <v>0.93284493284493286</v>
      </c>
      <c r="G27" s="1020">
        <v>6.7155067155067152E-2</v>
      </c>
      <c r="I27" s="101">
        <v>15</v>
      </c>
      <c r="J27" s="101">
        <v>15</v>
      </c>
      <c r="K27" s="101">
        <v>15</v>
      </c>
      <c r="L27" s="101" t="s">
        <v>47</v>
      </c>
      <c r="M27" s="1019">
        <v>764</v>
      </c>
      <c r="N27" s="1019">
        <v>55</v>
      </c>
      <c r="O27" s="1020">
        <v>0.93284493284493286</v>
      </c>
      <c r="P27" s="1020">
        <v>6.7155067155067152E-2</v>
      </c>
      <c r="Q27" s="1020">
        <v>0.95729370935366398</v>
      </c>
    </row>
    <row r="28" spans="2:17" s="101" customFormat="1" x14ac:dyDescent="0.35">
      <c r="B28" s="101" t="s">
        <v>43</v>
      </c>
      <c r="C28" s="1019">
        <v>15073</v>
      </c>
      <c r="D28" s="1019">
        <v>13593</v>
      </c>
      <c r="E28" s="1019">
        <v>1480</v>
      </c>
      <c r="F28" s="1020">
        <v>0.90181118556359052</v>
      </c>
      <c r="G28" s="1020">
        <v>9.8188814436409477E-2</v>
      </c>
      <c r="I28" s="101">
        <v>18</v>
      </c>
      <c r="J28" s="101">
        <v>16</v>
      </c>
      <c r="K28" s="101">
        <v>4</v>
      </c>
      <c r="L28" s="101" t="s">
        <v>38</v>
      </c>
      <c r="M28" s="1019">
        <v>8009</v>
      </c>
      <c r="N28" s="1019">
        <v>598</v>
      </c>
      <c r="O28" s="1020">
        <v>0.93052166840943418</v>
      </c>
      <c r="P28" s="1020">
        <v>6.9478331590565823E-2</v>
      </c>
      <c r="Q28" s="1020">
        <v>0.95729370935366398</v>
      </c>
    </row>
    <row r="29" spans="2:17" s="101" customFormat="1" x14ac:dyDescent="0.35">
      <c r="B29" s="101" t="s">
        <v>44</v>
      </c>
      <c r="C29" s="1019">
        <v>3287</v>
      </c>
      <c r="D29" s="1019">
        <v>3236</v>
      </c>
      <c r="E29" s="1019">
        <v>51</v>
      </c>
      <c r="F29" s="1020">
        <v>0.98448433221782783</v>
      </c>
      <c r="G29" s="1020">
        <v>1.5515667782172194E-2</v>
      </c>
      <c r="I29" s="101">
        <v>6</v>
      </c>
      <c r="J29" s="101">
        <v>17</v>
      </c>
      <c r="K29" s="101">
        <v>9</v>
      </c>
      <c r="L29" s="101" t="s">
        <v>41</v>
      </c>
      <c r="M29" s="1019">
        <v>45728</v>
      </c>
      <c r="N29" s="1019">
        <v>3864</v>
      </c>
      <c r="O29" s="1020">
        <v>0.92208420713018224</v>
      </c>
      <c r="P29" s="1020">
        <v>7.7915792869817715E-2</v>
      </c>
      <c r="Q29" s="1020">
        <v>0.95729370935366398</v>
      </c>
    </row>
    <row r="30" spans="2:17" s="101" customFormat="1" x14ac:dyDescent="0.35">
      <c r="B30" s="101" t="s">
        <v>45</v>
      </c>
      <c r="C30" s="1019">
        <v>19949</v>
      </c>
      <c r="D30" s="1019">
        <v>17325</v>
      </c>
      <c r="E30" s="1019">
        <v>2624</v>
      </c>
      <c r="F30" s="1020">
        <v>0.86846458469096199</v>
      </c>
      <c r="G30" s="1020">
        <v>0.13153541530903803</v>
      </c>
      <c r="I30" s="101">
        <v>20</v>
      </c>
      <c r="J30" s="101">
        <v>18</v>
      </c>
      <c r="K30" s="101">
        <v>16</v>
      </c>
      <c r="L30" s="101" t="s">
        <v>43</v>
      </c>
      <c r="M30" s="1019">
        <v>13593</v>
      </c>
      <c r="N30" s="1019">
        <v>1480</v>
      </c>
      <c r="O30" s="1020">
        <v>0.90181118556359052</v>
      </c>
      <c r="P30" s="1020">
        <v>9.8188814436409477E-2</v>
      </c>
      <c r="Q30" s="1020">
        <v>0.95729370935366398</v>
      </c>
    </row>
    <row r="31" spans="2:17" s="101" customFormat="1" x14ac:dyDescent="0.35">
      <c r="B31" s="101" t="s">
        <v>46</v>
      </c>
      <c r="C31" s="1019">
        <v>2491</v>
      </c>
      <c r="D31" s="1019">
        <v>2333</v>
      </c>
      <c r="E31" s="1019">
        <v>158</v>
      </c>
      <c r="F31" s="1020">
        <v>0.93657165796868724</v>
      </c>
      <c r="G31" s="1020">
        <v>6.3428342031312729E-2</v>
      </c>
      <c r="I31" s="101">
        <v>14</v>
      </c>
      <c r="J31" s="101">
        <v>19</v>
      </c>
      <c r="K31" s="101">
        <v>5</v>
      </c>
      <c r="L31" s="101" t="s">
        <v>6</v>
      </c>
      <c r="M31" s="1019">
        <v>14936</v>
      </c>
      <c r="N31" s="1019">
        <v>2209</v>
      </c>
      <c r="O31" s="1020">
        <v>0.87115777194517352</v>
      </c>
      <c r="P31" s="1020">
        <v>0.12884222805482648</v>
      </c>
      <c r="Q31" s="1020">
        <v>0.95729370935366398</v>
      </c>
    </row>
    <row r="32" spans="2:17" s="101" customFormat="1" x14ac:dyDescent="0.35">
      <c r="B32" s="104" t="s">
        <v>108</v>
      </c>
      <c r="C32" s="105">
        <v>431927</v>
      </c>
      <c r="D32" s="105">
        <v>413481</v>
      </c>
      <c r="E32" s="105">
        <v>18446</v>
      </c>
      <c r="F32" s="106">
        <v>0.95729370935366398</v>
      </c>
      <c r="G32" s="106">
        <v>4.2706290646336069E-2</v>
      </c>
      <c r="I32" s="101">
        <v>12</v>
      </c>
      <c r="J32" s="101">
        <v>20</v>
      </c>
      <c r="K32" s="101">
        <v>18</v>
      </c>
      <c r="L32" s="101" t="s">
        <v>45</v>
      </c>
      <c r="M32" s="1019">
        <v>17325</v>
      </c>
      <c r="N32" s="1019">
        <v>2624</v>
      </c>
      <c r="O32" s="1020">
        <v>0.86846458469096199</v>
      </c>
      <c r="P32" s="1020">
        <v>0.13153541530903803</v>
      </c>
      <c r="Q32" s="1020">
        <v>0.95729370935366398</v>
      </c>
    </row>
    <row r="33" spans="13:16" s="113" customFormat="1" x14ac:dyDescent="0.35">
      <c r="M33" s="1150"/>
      <c r="N33" s="1150"/>
      <c r="O33" s="1151"/>
      <c r="P33" s="1151"/>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5" orientation="landscape" horizontalDpi="300" verticalDpi="300"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7" t="s">
        <v>370</v>
      </c>
      <c r="C3" s="1367"/>
      <c r="D3" s="1367"/>
      <c r="E3" s="1367"/>
      <c r="F3" s="1367"/>
      <c r="G3" s="1367"/>
      <c r="H3" s="1367"/>
      <c r="I3" s="1367"/>
      <c r="J3" s="1367"/>
      <c r="K3" s="1367"/>
      <c r="L3" s="1367"/>
      <c r="M3" s="1367"/>
      <c r="N3" s="1367"/>
      <c r="O3" s="1367"/>
      <c r="P3" s="1367"/>
      <c r="Q3" s="1367"/>
      <c r="R3" s="1367"/>
      <c r="S3" s="1367"/>
      <c r="T3" s="1367"/>
      <c r="U3" s="1367"/>
      <c r="V3" s="1367"/>
      <c r="W3" s="1367"/>
    </row>
    <row r="5" spans="1:26" x14ac:dyDescent="0.35">
      <c r="B5" s="219"/>
      <c r="C5" s="219"/>
      <c r="D5" s="1368" t="s">
        <v>366</v>
      </c>
      <c r="E5" s="1368"/>
      <c r="F5" s="1368"/>
      <c r="G5" s="1368"/>
      <c r="H5" s="1368"/>
      <c r="I5" s="1368"/>
      <c r="J5" s="1368"/>
      <c r="K5" s="1368"/>
      <c r="L5" s="219"/>
      <c r="M5" s="1369" t="s">
        <v>340</v>
      </c>
      <c r="N5" s="1369"/>
      <c r="O5" s="1369"/>
      <c r="P5" s="1369"/>
      <c r="Q5" s="1369"/>
      <c r="R5" s="1369"/>
      <c r="S5" s="1369"/>
      <c r="T5" s="1369"/>
      <c r="U5" s="1369"/>
      <c r="V5" s="1369"/>
      <c r="W5" s="1369"/>
      <c r="X5" s="1369"/>
    </row>
    <row r="6" spans="1:26" ht="21" customHeight="1" x14ac:dyDescent="0.35">
      <c r="B6" s="219"/>
      <c r="C6" s="219"/>
      <c r="D6" s="1369"/>
      <c r="E6" s="1369"/>
      <c r="F6" s="1369"/>
      <c r="G6" s="1369"/>
      <c r="H6" s="1369"/>
      <c r="I6" s="1369"/>
      <c r="J6" s="1369"/>
      <c r="K6" s="1369"/>
      <c r="L6" s="219"/>
      <c r="M6" s="1370">
        <v>43830</v>
      </c>
      <c r="N6" s="1371"/>
      <c r="O6" s="1372">
        <v>44196</v>
      </c>
      <c r="P6" s="1373"/>
      <c r="Q6" s="1372">
        <v>44561</v>
      </c>
      <c r="R6" s="1373"/>
      <c r="S6" s="1376">
        <v>44926</v>
      </c>
      <c r="T6" s="1377"/>
      <c r="U6" s="1374">
        <v>45291</v>
      </c>
      <c r="V6" s="1378"/>
      <c r="W6" s="1374" t="str">
        <f>EVO_sol!W6</f>
        <v>30/11/20224</v>
      </c>
      <c r="X6" s="1375"/>
    </row>
    <row r="7" spans="1:26" x14ac:dyDescent="0.35">
      <c r="B7" s="225"/>
      <c r="C7" s="219"/>
      <c r="D7" s="226">
        <v>43465</v>
      </c>
      <c r="E7" s="227">
        <v>43830</v>
      </c>
      <c r="F7" s="228">
        <v>44196</v>
      </c>
      <c r="G7" s="228">
        <v>44561</v>
      </c>
      <c r="H7" s="228">
        <v>44926</v>
      </c>
      <c r="I7" s="228">
        <v>45291</v>
      </c>
      <c r="J7" s="228" t="str">
        <f>EVO!J7</f>
        <v>30/11/20224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75097</v>
      </c>
      <c r="E9" s="300">
        <v>73871</v>
      </c>
      <c r="F9" s="300">
        <v>56534</v>
      </c>
      <c r="G9" s="254">
        <v>38325</v>
      </c>
      <c r="H9" s="254">
        <v>36606</v>
      </c>
      <c r="I9" s="254">
        <v>35558</v>
      </c>
      <c r="J9" s="301">
        <v>18913</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v>-0.55576173251280125</v>
      </c>
      <c r="X9" s="279">
        <v>-23661</v>
      </c>
    </row>
    <row r="10" spans="1:26" x14ac:dyDescent="0.35">
      <c r="B10" s="303" t="s">
        <v>7</v>
      </c>
      <c r="C10" s="219"/>
      <c r="D10" s="253">
        <v>6000</v>
      </c>
      <c r="E10" s="254">
        <v>6236</v>
      </c>
      <c r="F10" s="254">
        <v>4811</v>
      </c>
      <c r="G10" s="254">
        <v>2779</v>
      </c>
      <c r="H10" s="254">
        <v>1565</v>
      </c>
      <c r="I10" s="254">
        <v>186</v>
      </c>
      <c r="J10" s="257">
        <v>83</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v>-0.6598360655737705</v>
      </c>
      <c r="X10" s="257">
        <v>-161</v>
      </c>
    </row>
    <row r="11" spans="1:26" x14ac:dyDescent="0.35">
      <c r="B11" s="303" t="s">
        <v>37</v>
      </c>
      <c r="C11" s="219"/>
      <c r="D11" s="253">
        <v>3524</v>
      </c>
      <c r="E11" s="254">
        <v>5794</v>
      </c>
      <c r="F11" s="254">
        <v>3064</v>
      </c>
      <c r="G11" s="254">
        <v>2063</v>
      </c>
      <c r="H11" s="254">
        <v>2778</v>
      </c>
      <c r="I11" s="254">
        <v>1346</v>
      </c>
      <c r="J11" s="257">
        <v>551</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v>-0.64656831302116746</v>
      </c>
      <c r="X11" s="257">
        <v>-1008</v>
      </c>
    </row>
    <row r="12" spans="1:26" x14ac:dyDescent="0.35">
      <c r="B12" s="303" t="s">
        <v>38</v>
      </c>
      <c r="C12" s="219"/>
      <c r="D12" s="253">
        <v>2811</v>
      </c>
      <c r="E12" s="254">
        <v>4317</v>
      </c>
      <c r="F12" s="254">
        <v>2454</v>
      </c>
      <c r="G12" s="254">
        <v>2514</v>
      </c>
      <c r="H12" s="254">
        <v>3293</v>
      </c>
      <c r="I12" s="254">
        <v>4117</v>
      </c>
      <c r="J12" s="257">
        <v>3704</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v>-9.2156862745098045E-2</v>
      </c>
      <c r="X12" s="257">
        <v>-376</v>
      </c>
    </row>
    <row r="13" spans="1:26" x14ac:dyDescent="0.35">
      <c r="B13" s="303" t="s">
        <v>6</v>
      </c>
      <c r="C13" s="219"/>
      <c r="D13" s="253">
        <v>8956</v>
      </c>
      <c r="E13" s="254">
        <v>9040</v>
      </c>
      <c r="F13" s="254">
        <v>8082</v>
      </c>
      <c r="G13" s="254">
        <v>9950</v>
      </c>
      <c r="H13" s="254">
        <v>7071</v>
      </c>
      <c r="I13" s="254">
        <v>5826</v>
      </c>
      <c r="J13" s="257">
        <v>7554</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v>0.31442491734818168</v>
      </c>
      <c r="X13" s="257">
        <v>1807</v>
      </c>
      <c r="Z13" s="224"/>
    </row>
    <row r="14" spans="1:26" x14ac:dyDescent="0.35">
      <c r="B14" s="303" t="s">
        <v>5</v>
      </c>
      <c r="C14" s="219"/>
      <c r="D14" s="253">
        <v>4667</v>
      </c>
      <c r="E14" s="254">
        <v>3990</v>
      </c>
      <c r="F14" s="254">
        <v>3899</v>
      </c>
      <c r="G14" s="254">
        <v>1365</v>
      </c>
      <c r="H14" s="254">
        <v>873</v>
      </c>
      <c r="I14" s="254">
        <v>1583</v>
      </c>
      <c r="J14" s="257">
        <v>316</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v>-0.78370978781656397</v>
      </c>
      <c r="X14" s="257">
        <v>-1145</v>
      </c>
      <c r="Z14" s="224"/>
    </row>
    <row r="15" spans="1:26" x14ac:dyDescent="0.35">
      <c r="B15" s="303" t="s">
        <v>4</v>
      </c>
      <c r="C15" s="219"/>
      <c r="D15" s="253">
        <v>1471</v>
      </c>
      <c r="E15" s="254">
        <v>1593</v>
      </c>
      <c r="F15" s="254">
        <v>119</v>
      </c>
      <c r="G15" s="254">
        <v>186</v>
      </c>
      <c r="H15" s="254">
        <v>207</v>
      </c>
      <c r="I15" s="254">
        <v>157</v>
      </c>
      <c r="J15" s="257">
        <v>172</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v>-1.7142857142857126E-2</v>
      </c>
      <c r="X15" s="257">
        <v>-3</v>
      </c>
      <c r="Z15" s="224"/>
    </row>
    <row r="16" spans="1:26" x14ac:dyDescent="0.35">
      <c r="B16" s="303" t="s">
        <v>40</v>
      </c>
      <c r="C16" s="219"/>
      <c r="D16" s="253">
        <v>7126</v>
      </c>
      <c r="E16" s="254">
        <v>5895</v>
      </c>
      <c r="F16" s="254">
        <v>4923</v>
      </c>
      <c r="G16" s="254">
        <v>3015</v>
      </c>
      <c r="H16" s="254">
        <v>2591</v>
      </c>
      <c r="I16" s="254">
        <v>2478</v>
      </c>
      <c r="J16" s="257">
        <v>2900</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v>-0.1744947338457159</v>
      </c>
      <c r="X16" s="257">
        <v>-613</v>
      </c>
      <c r="Z16" s="224"/>
    </row>
    <row r="17" spans="2:28" x14ac:dyDescent="0.35">
      <c r="B17" s="303" t="s">
        <v>41</v>
      </c>
      <c r="C17" s="219"/>
      <c r="D17" s="253">
        <v>75141</v>
      </c>
      <c r="E17" s="254">
        <v>76253</v>
      </c>
      <c r="F17" s="254">
        <v>73386</v>
      </c>
      <c r="G17" s="254">
        <v>78542</v>
      </c>
      <c r="H17" s="254">
        <v>69770</v>
      </c>
      <c r="I17" s="254">
        <v>48470</v>
      </c>
      <c r="J17" s="257">
        <v>39714</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v>-0.13267378628054771</v>
      </c>
      <c r="X17" s="257">
        <v>-6075</v>
      </c>
      <c r="Z17" s="224"/>
    </row>
    <row r="18" spans="2:28" x14ac:dyDescent="0.35">
      <c r="B18" s="303" t="s">
        <v>3</v>
      </c>
      <c r="C18" s="219"/>
      <c r="D18" s="253">
        <v>10677</v>
      </c>
      <c r="E18" s="254">
        <v>14865</v>
      </c>
      <c r="F18" s="254">
        <v>13381</v>
      </c>
      <c r="G18" s="254">
        <v>11826</v>
      </c>
      <c r="H18" s="254">
        <v>10571</v>
      </c>
      <c r="I18" s="254">
        <v>15501</v>
      </c>
      <c r="J18" s="257">
        <v>8282</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v>-0.48945875970903707</v>
      </c>
      <c r="X18" s="257">
        <v>-7940</v>
      </c>
      <c r="Z18" s="224"/>
    </row>
    <row r="19" spans="2:28" x14ac:dyDescent="0.35">
      <c r="B19" s="303" t="s">
        <v>2</v>
      </c>
      <c r="C19" s="219"/>
      <c r="D19" s="253">
        <v>4152</v>
      </c>
      <c r="E19" s="254">
        <v>7206</v>
      </c>
      <c r="F19" s="254">
        <v>5685</v>
      </c>
      <c r="G19" s="254">
        <v>5272</v>
      </c>
      <c r="H19" s="254">
        <v>6122</v>
      </c>
      <c r="I19" s="254">
        <v>5753</v>
      </c>
      <c r="J19" s="257">
        <v>4013</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v>-0.29248942172073344</v>
      </c>
      <c r="X19" s="257">
        <v>-1659</v>
      </c>
      <c r="Z19" s="224"/>
    </row>
    <row r="20" spans="2:28" x14ac:dyDescent="0.35">
      <c r="B20" s="303" t="s">
        <v>35</v>
      </c>
      <c r="C20" s="219"/>
      <c r="D20" s="253">
        <v>7804</v>
      </c>
      <c r="E20" s="254">
        <v>8456</v>
      </c>
      <c r="F20" s="254">
        <v>4923</v>
      </c>
      <c r="G20" s="254">
        <v>4018</v>
      </c>
      <c r="H20" s="254">
        <v>3271</v>
      </c>
      <c r="I20" s="254">
        <v>1893</v>
      </c>
      <c r="J20" s="257">
        <v>1265</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v>-0.312126155519304</v>
      </c>
      <c r="X20" s="257">
        <v>-574</v>
      </c>
      <c r="Z20" s="224"/>
    </row>
    <row r="21" spans="2:28" x14ac:dyDescent="0.35">
      <c r="B21" s="303" t="s">
        <v>42</v>
      </c>
      <c r="C21" s="219"/>
      <c r="D21" s="253">
        <v>19669</v>
      </c>
      <c r="E21" s="254">
        <v>28300</v>
      </c>
      <c r="F21" s="254">
        <v>28494</v>
      </c>
      <c r="G21" s="254">
        <v>10563</v>
      </c>
      <c r="H21" s="254">
        <v>9303</v>
      </c>
      <c r="I21" s="254">
        <v>8062</v>
      </c>
      <c r="J21" s="257">
        <v>13056</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v>0.40963074929820764</v>
      </c>
      <c r="X21" s="257">
        <v>3794</v>
      </c>
      <c r="Z21" s="224"/>
    </row>
    <row r="22" spans="2:28" x14ac:dyDescent="0.35">
      <c r="B22" s="303" t="s">
        <v>43</v>
      </c>
      <c r="C22" s="219"/>
      <c r="D22" s="253">
        <v>4430</v>
      </c>
      <c r="E22" s="254">
        <v>6258</v>
      </c>
      <c r="F22" s="254">
        <v>4718</v>
      </c>
      <c r="G22" s="254">
        <v>5035</v>
      </c>
      <c r="H22" s="254">
        <v>6525</v>
      </c>
      <c r="I22" s="254">
        <v>7096</v>
      </c>
      <c r="J22" s="257">
        <v>6991</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v>-8.2281174634699639E-3</v>
      </c>
      <c r="X22" s="257">
        <v>-58</v>
      </c>
      <c r="Z22" s="224"/>
    </row>
    <row r="23" spans="2:28" x14ac:dyDescent="0.35">
      <c r="B23" s="303" t="s">
        <v>44</v>
      </c>
      <c r="C23" s="219"/>
      <c r="D23" s="253">
        <v>1465</v>
      </c>
      <c r="E23" s="254">
        <v>836</v>
      </c>
      <c r="F23" s="254">
        <v>801</v>
      </c>
      <c r="G23" s="254">
        <v>1019</v>
      </c>
      <c r="H23" s="254">
        <v>768</v>
      </c>
      <c r="I23" s="254">
        <v>659</v>
      </c>
      <c r="J23" s="257">
        <v>381</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v>-0.42964071856287422</v>
      </c>
      <c r="X23" s="257">
        <v>-287</v>
      </c>
      <c r="Z23" s="224"/>
    </row>
    <row r="24" spans="2:28" x14ac:dyDescent="0.35">
      <c r="B24" s="303" t="s">
        <v>45</v>
      </c>
      <c r="C24" s="219"/>
      <c r="D24" s="253">
        <v>13794</v>
      </c>
      <c r="E24" s="254">
        <v>13680</v>
      </c>
      <c r="F24" s="254">
        <v>13558</v>
      </c>
      <c r="G24" s="254">
        <v>13090</v>
      </c>
      <c r="H24" s="254">
        <v>13861</v>
      </c>
      <c r="I24" s="254">
        <v>14769</v>
      </c>
      <c r="J24" s="257">
        <v>14538</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v>-1.6905599134433347E-2</v>
      </c>
      <c r="X24" s="257">
        <v>-250</v>
      </c>
      <c r="Z24" s="224"/>
    </row>
    <row r="25" spans="2:28" x14ac:dyDescent="0.35">
      <c r="B25" s="303" t="s">
        <v>46</v>
      </c>
      <c r="C25" s="219"/>
      <c r="D25" s="253">
        <v>3067</v>
      </c>
      <c r="E25" s="254">
        <v>3116</v>
      </c>
      <c r="F25" s="254">
        <v>3168</v>
      </c>
      <c r="G25" s="254">
        <v>3686</v>
      </c>
      <c r="H25" s="254">
        <v>1997</v>
      </c>
      <c r="I25" s="254">
        <v>1466</v>
      </c>
      <c r="J25" s="257">
        <v>1219</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v>-0.15931034482758621</v>
      </c>
      <c r="X25" s="257">
        <v>-231</v>
      </c>
      <c r="Z25" s="224"/>
    </row>
    <row r="26" spans="2:28" x14ac:dyDescent="0.35">
      <c r="B26" s="305" t="s">
        <v>1</v>
      </c>
      <c r="C26" s="219"/>
      <c r="D26" s="260">
        <v>186</v>
      </c>
      <c r="E26" s="261">
        <v>148</v>
      </c>
      <c r="F26" s="261">
        <v>243</v>
      </c>
      <c r="G26" s="261">
        <v>188</v>
      </c>
      <c r="H26" s="261">
        <v>251</v>
      </c>
      <c r="I26" s="261">
        <v>321</v>
      </c>
      <c r="J26" s="265">
        <v>294</v>
      </c>
      <c r="K26" s="1225"/>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v>-7.8369905956112818E-2</v>
      </c>
      <c r="X26" s="257">
        <v>-25</v>
      </c>
      <c r="Z26" s="224"/>
      <c r="AA26" s="224"/>
      <c r="AB26" s="286"/>
    </row>
    <row r="27" spans="2:28" x14ac:dyDescent="0.35">
      <c r="B27" s="235" t="s">
        <v>0</v>
      </c>
      <c r="C27" s="219"/>
      <c r="D27" s="1226">
        <f>SUM(D9:D26)</f>
        <v>250037</v>
      </c>
      <c r="E27" s="306">
        <f>SUM(E9:E26)</f>
        <v>269854</v>
      </c>
      <c r="F27" s="307">
        <f>SUM(F9:F26)</f>
        <v>232243</v>
      </c>
      <c r="G27" s="306">
        <f>SUM(G9:G26)</f>
        <v>193436</v>
      </c>
      <c r="H27" s="307">
        <v>177423</v>
      </c>
      <c r="I27" s="306">
        <v>155241</v>
      </c>
      <c r="J27" s="306">
        <f>SUM(J9:J26)</f>
        <v>123946</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v>-0.23683740633331485</v>
      </c>
      <c r="X27" s="243">
        <v>-38465</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horizontalDpi="300" verticalDpi="30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499" t="s">
        <v>464</v>
      </c>
      <c r="C6" s="1499"/>
      <c r="D6" s="1499"/>
      <c r="E6" s="1499"/>
      <c r="F6" s="1499"/>
      <c r="G6" s="1499"/>
      <c r="H6" s="1499"/>
      <c r="I6" s="1499"/>
      <c r="J6" s="1499"/>
      <c r="K6" s="1499"/>
      <c r="L6" s="1499"/>
      <c r="M6" s="1499"/>
      <c r="N6" s="1499"/>
      <c r="O6" s="1016"/>
    </row>
    <row r="7" spans="1:17" s="621" customFormat="1" ht="24.75" customHeight="1" x14ac:dyDescent="0.25">
      <c r="A7" s="1015"/>
      <c r="B7" s="1499"/>
      <c r="C7" s="1499"/>
      <c r="D7" s="1499"/>
      <c r="E7" s="1499"/>
      <c r="F7" s="1499"/>
      <c r="G7" s="1499"/>
      <c r="H7" s="1499"/>
      <c r="I7" s="1499"/>
      <c r="J7" s="1499"/>
      <c r="K7" s="1499"/>
      <c r="L7" s="1499"/>
      <c r="M7" s="1499"/>
      <c r="N7" s="1499"/>
      <c r="O7" s="1016"/>
    </row>
    <row r="8" spans="1:17" s="621" customFormat="1" ht="15.75" customHeight="1" x14ac:dyDescent="0.25">
      <c r="A8" s="1015"/>
      <c r="B8" s="1638" t="s">
        <v>491</v>
      </c>
      <c r="C8" s="1638"/>
      <c r="D8" s="1638"/>
      <c r="E8" s="1638"/>
      <c r="F8" s="1638"/>
      <c r="G8" s="1638"/>
      <c r="H8" s="1638"/>
      <c r="I8" s="1638"/>
      <c r="J8" s="1638"/>
      <c r="K8" s="1638"/>
      <c r="L8" s="1638"/>
      <c r="M8" s="1638"/>
      <c r="N8" s="1638"/>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39" t="s">
        <v>33</v>
      </c>
      <c r="D11" s="1639"/>
      <c r="E11" s="1639"/>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137546</v>
      </c>
      <c r="D13" s="1019">
        <v>131471</v>
      </c>
      <c r="E13" s="1019">
        <v>6075</v>
      </c>
      <c r="F13" s="1020">
        <v>0.95583295770142351</v>
      </c>
      <c r="G13" s="1020">
        <v>4.416704229857648E-2</v>
      </c>
      <c r="I13" s="101">
        <v>9</v>
      </c>
      <c r="J13" s="101">
        <v>1</v>
      </c>
      <c r="K13" s="101">
        <v>2</v>
      </c>
      <c r="L13" s="101" t="s">
        <v>7</v>
      </c>
      <c r="M13" s="1019">
        <v>15997</v>
      </c>
      <c r="N13" s="1019">
        <v>19</v>
      </c>
      <c r="O13" s="1020">
        <v>0.99881368631368628</v>
      </c>
      <c r="P13" s="1020">
        <v>1.1863136863136863E-3</v>
      </c>
      <c r="Q13" s="1020">
        <v>0.9405997211285283</v>
      </c>
    </row>
    <row r="14" spans="1:17" s="101" customFormat="1" x14ac:dyDescent="0.35">
      <c r="B14" s="101" t="s">
        <v>7</v>
      </c>
      <c r="C14" s="1019">
        <v>16016</v>
      </c>
      <c r="D14" s="1019">
        <v>15997</v>
      </c>
      <c r="E14" s="1019">
        <v>19</v>
      </c>
      <c r="F14" s="1020">
        <v>0.99881368631368628</v>
      </c>
      <c r="G14" s="1020">
        <v>1.1863136863136863E-3</v>
      </c>
      <c r="I14" s="101">
        <v>1</v>
      </c>
      <c r="J14" s="101">
        <v>2</v>
      </c>
      <c r="K14" s="101">
        <v>8</v>
      </c>
      <c r="L14" s="101" t="s">
        <v>4</v>
      </c>
      <c r="M14" s="1019">
        <v>41350</v>
      </c>
      <c r="N14" s="1019">
        <v>68</v>
      </c>
      <c r="O14" s="1020">
        <v>0.99835820174803225</v>
      </c>
      <c r="P14" s="1020">
        <v>1.6417982519677434E-3</v>
      </c>
      <c r="Q14" s="1020">
        <v>0.9405997211285283</v>
      </c>
    </row>
    <row r="15" spans="1:17" s="101" customFormat="1" x14ac:dyDescent="0.35">
      <c r="B15" s="101" t="s">
        <v>37</v>
      </c>
      <c r="C15" s="1019">
        <v>11098</v>
      </c>
      <c r="D15" s="1019">
        <v>10928</v>
      </c>
      <c r="E15" s="1019">
        <v>170</v>
      </c>
      <c r="F15" s="1020">
        <v>0.98468192467111193</v>
      </c>
      <c r="G15" s="1020">
        <v>1.5318075328888087E-2</v>
      </c>
      <c r="I15" s="101">
        <v>6</v>
      </c>
      <c r="J15" s="101">
        <v>3</v>
      </c>
      <c r="K15" s="101">
        <v>13</v>
      </c>
      <c r="L15" s="101" t="s">
        <v>35</v>
      </c>
      <c r="M15" s="1019">
        <v>26693</v>
      </c>
      <c r="N15" s="1019">
        <v>197</v>
      </c>
      <c r="O15" s="1020">
        <v>0.99267385645221273</v>
      </c>
      <c r="P15" s="1020">
        <v>7.3261435477872819E-3</v>
      </c>
      <c r="Q15" s="1020">
        <v>0.9405997211285283</v>
      </c>
    </row>
    <row r="16" spans="1:17" s="101" customFormat="1" x14ac:dyDescent="0.35">
      <c r="B16" s="101" t="s">
        <v>38</v>
      </c>
      <c r="C16" s="1019">
        <v>11447</v>
      </c>
      <c r="D16" s="1019">
        <v>10489</v>
      </c>
      <c r="E16" s="1019">
        <v>958</v>
      </c>
      <c r="F16" s="1020">
        <v>0.91630995020529393</v>
      </c>
      <c r="G16" s="1020">
        <v>8.369004979470604E-2</v>
      </c>
      <c r="I16" s="101">
        <v>14</v>
      </c>
      <c r="J16" s="101">
        <v>4</v>
      </c>
      <c r="K16" s="101">
        <v>17</v>
      </c>
      <c r="L16" s="101" t="s">
        <v>44</v>
      </c>
      <c r="M16" s="1019">
        <v>6257</v>
      </c>
      <c r="N16" s="1019">
        <v>74</v>
      </c>
      <c r="O16" s="1020">
        <v>0.98831148317801298</v>
      </c>
      <c r="P16" s="1020">
        <v>1.1688516821987047E-2</v>
      </c>
      <c r="Q16" s="1020">
        <v>0.9405997211285283</v>
      </c>
    </row>
    <row r="17" spans="2:17" s="101" customFormat="1" x14ac:dyDescent="0.35">
      <c r="B17" s="101" t="s">
        <v>6</v>
      </c>
      <c r="C17" s="1019">
        <v>18280</v>
      </c>
      <c r="D17" s="1019">
        <v>15716</v>
      </c>
      <c r="E17" s="1019">
        <v>2564</v>
      </c>
      <c r="F17" s="1020">
        <v>0.85973741794310721</v>
      </c>
      <c r="G17" s="1020">
        <v>0.14026258205689279</v>
      </c>
      <c r="I17" s="101">
        <v>20</v>
      </c>
      <c r="J17" s="101">
        <v>5</v>
      </c>
      <c r="K17" s="101">
        <v>6</v>
      </c>
      <c r="L17" s="101" t="s">
        <v>5</v>
      </c>
      <c r="M17" s="1019">
        <v>7844</v>
      </c>
      <c r="N17" s="1019">
        <v>96</v>
      </c>
      <c r="O17" s="1020">
        <v>0.98790931989924435</v>
      </c>
      <c r="P17" s="1020">
        <v>1.2090680100755667E-2</v>
      </c>
      <c r="Q17" s="1020">
        <v>0.9405997211285283</v>
      </c>
    </row>
    <row r="18" spans="2:17" s="101" customFormat="1" x14ac:dyDescent="0.35">
      <c r="B18" s="101" t="s">
        <v>5</v>
      </c>
      <c r="C18" s="1019">
        <v>7940</v>
      </c>
      <c r="D18" s="1019">
        <v>7844</v>
      </c>
      <c r="E18" s="1019">
        <v>96</v>
      </c>
      <c r="F18" s="1020">
        <v>0.98790931989924435</v>
      </c>
      <c r="G18" s="1020">
        <v>1.2090680100755667E-2</v>
      </c>
      <c r="I18" s="101">
        <v>5</v>
      </c>
      <c r="J18" s="101">
        <v>6</v>
      </c>
      <c r="K18" s="101">
        <v>3</v>
      </c>
      <c r="L18" s="101" t="s">
        <v>37</v>
      </c>
      <c r="M18" s="1019">
        <v>10928</v>
      </c>
      <c r="N18" s="1019">
        <v>170</v>
      </c>
      <c r="O18" s="1020">
        <v>0.98468192467111193</v>
      </c>
      <c r="P18" s="1020">
        <v>1.5318075328888087E-2</v>
      </c>
      <c r="Q18" s="1020">
        <v>0.9405997211285283</v>
      </c>
    </row>
    <row r="19" spans="2:17" s="101" customFormat="1" x14ac:dyDescent="0.35">
      <c r="B19" s="101" t="s">
        <v>40</v>
      </c>
      <c r="C19" s="1019">
        <v>26233</v>
      </c>
      <c r="D19" s="1019">
        <v>25304</v>
      </c>
      <c r="E19" s="1019">
        <v>929</v>
      </c>
      <c r="F19" s="1020">
        <v>0.96458658941028474</v>
      </c>
      <c r="G19" s="1020">
        <v>3.5413410589715241E-2</v>
      </c>
      <c r="I19" s="101">
        <v>8</v>
      </c>
      <c r="J19" s="101">
        <v>7</v>
      </c>
      <c r="K19" s="101">
        <v>10</v>
      </c>
      <c r="L19" s="101" t="s">
        <v>39</v>
      </c>
      <c r="M19" s="1019">
        <v>574</v>
      </c>
      <c r="N19" s="1019">
        <v>19</v>
      </c>
      <c r="O19" s="1020">
        <v>0.96795952782462058</v>
      </c>
      <c r="P19" s="1020">
        <v>3.2040472175379427E-2</v>
      </c>
      <c r="Q19" s="1020">
        <v>0.9405997211285283</v>
      </c>
    </row>
    <row r="20" spans="2:17" s="101" customFormat="1" x14ac:dyDescent="0.35">
      <c r="B20" s="101" t="s">
        <v>4</v>
      </c>
      <c r="C20" s="1019">
        <v>41418</v>
      </c>
      <c r="D20" s="1019">
        <v>41350</v>
      </c>
      <c r="E20" s="1019">
        <v>68</v>
      </c>
      <c r="F20" s="1020">
        <v>0.99835820174803225</v>
      </c>
      <c r="G20" s="1020">
        <v>1.6417982519677434E-3</v>
      </c>
      <c r="I20" s="101">
        <v>2</v>
      </c>
      <c r="J20" s="101">
        <v>8</v>
      </c>
      <c r="K20" s="101">
        <v>7</v>
      </c>
      <c r="L20" s="101" t="s">
        <v>40</v>
      </c>
      <c r="M20" s="1019">
        <v>25304</v>
      </c>
      <c r="N20" s="1019">
        <v>929</v>
      </c>
      <c r="O20" s="1020">
        <v>0.96458658941028474</v>
      </c>
      <c r="P20" s="1020">
        <v>3.5413410589715241E-2</v>
      </c>
      <c r="Q20" s="1020">
        <v>0.9405997211285283</v>
      </c>
    </row>
    <row r="21" spans="2:17" s="101" customFormat="1" x14ac:dyDescent="0.35">
      <c r="B21" s="101" t="s">
        <v>41</v>
      </c>
      <c r="C21" s="1019">
        <v>101250</v>
      </c>
      <c r="D21" s="1019">
        <v>90389</v>
      </c>
      <c r="E21" s="1019">
        <v>10861</v>
      </c>
      <c r="F21" s="1020">
        <v>0.89273086419753089</v>
      </c>
      <c r="G21" s="1020">
        <v>0.10726913580246913</v>
      </c>
      <c r="I21" s="101">
        <v>18</v>
      </c>
      <c r="J21" s="101">
        <v>9</v>
      </c>
      <c r="K21" s="101">
        <v>1</v>
      </c>
      <c r="L21" s="101" t="s">
        <v>8</v>
      </c>
      <c r="M21" s="1019">
        <v>131471</v>
      </c>
      <c r="N21" s="1019">
        <v>6075</v>
      </c>
      <c r="O21" s="1020">
        <v>0.95583295770142351</v>
      </c>
      <c r="P21" s="1020">
        <v>4.416704229857648E-2</v>
      </c>
      <c r="Q21" s="1020">
        <v>0.9405997211285283</v>
      </c>
    </row>
    <row r="22" spans="2:17" s="101" customFormat="1" x14ac:dyDescent="0.35">
      <c r="B22" s="101" t="s">
        <v>39</v>
      </c>
      <c r="C22" s="1019">
        <v>593</v>
      </c>
      <c r="D22" s="1019">
        <v>574</v>
      </c>
      <c r="E22" s="1019">
        <v>19</v>
      </c>
      <c r="F22" s="1020">
        <v>0.96795952782462058</v>
      </c>
      <c r="G22" s="1020">
        <v>3.2040472175379427E-2</v>
      </c>
      <c r="I22" s="101">
        <v>7</v>
      </c>
      <c r="J22" s="101">
        <v>10</v>
      </c>
      <c r="K22" s="101">
        <v>11</v>
      </c>
      <c r="L22" s="101" t="s">
        <v>3</v>
      </c>
      <c r="M22" s="1019">
        <v>61280</v>
      </c>
      <c r="N22" s="1019">
        <v>2992</v>
      </c>
      <c r="O22" s="1020">
        <v>0.9534478466517301</v>
      </c>
      <c r="P22" s="1020">
        <v>4.6552153348269856E-2</v>
      </c>
      <c r="Q22" s="1020">
        <v>0.9405997211285283</v>
      </c>
    </row>
    <row r="23" spans="2:17" s="101" customFormat="1" x14ac:dyDescent="0.35">
      <c r="B23" s="101" t="s">
        <v>3</v>
      </c>
      <c r="C23" s="1019">
        <v>64272</v>
      </c>
      <c r="D23" s="1019">
        <v>61280</v>
      </c>
      <c r="E23" s="1019">
        <v>2992</v>
      </c>
      <c r="F23" s="1020">
        <v>0.9534478466517301</v>
      </c>
      <c r="G23" s="1020">
        <v>4.6552153348269856E-2</v>
      </c>
      <c r="I23" s="101">
        <v>10</v>
      </c>
      <c r="J23" s="101">
        <v>11</v>
      </c>
      <c r="K23" s="101">
        <v>14</v>
      </c>
      <c r="L23" s="101" t="s">
        <v>42</v>
      </c>
      <c r="M23" s="1019">
        <v>71376</v>
      </c>
      <c r="N23" s="1019">
        <v>4170</v>
      </c>
      <c r="O23" s="1020">
        <v>0.94480184258597411</v>
      </c>
      <c r="P23" s="1020">
        <v>5.5198157414025895E-2</v>
      </c>
      <c r="Q23" s="1020">
        <v>0.9405997211285283</v>
      </c>
    </row>
    <row r="24" spans="2:17" s="101" customFormat="1" x14ac:dyDescent="0.35">
      <c r="B24" s="101" t="s">
        <v>2</v>
      </c>
      <c r="C24" s="1019">
        <v>13707</v>
      </c>
      <c r="D24" s="1019">
        <v>12484</v>
      </c>
      <c r="E24" s="1019">
        <v>1223</v>
      </c>
      <c r="F24" s="1020">
        <v>0.91077551615962649</v>
      </c>
      <c r="G24" s="1020">
        <v>8.9224483840373528E-2</v>
      </c>
      <c r="I24" s="101">
        <v>15</v>
      </c>
      <c r="J24" s="101">
        <v>12</v>
      </c>
      <c r="K24" s="101">
        <v>20</v>
      </c>
      <c r="L24" s="101" t="s">
        <v>108</v>
      </c>
      <c r="M24" s="1019">
        <v>574064</v>
      </c>
      <c r="N24" s="1019">
        <v>36253</v>
      </c>
      <c r="O24" s="1020">
        <v>0.9405997211285283</v>
      </c>
      <c r="P24" s="1020">
        <v>5.9400278871471708E-2</v>
      </c>
      <c r="Q24" s="1020">
        <v>0.9405997211285283</v>
      </c>
    </row>
    <row r="25" spans="2:17" s="101" customFormat="1" x14ac:dyDescent="0.35">
      <c r="B25" s="101" t="s">
        <v>35</v>
      </c>
      <c r="C25" s="1019">
        <v>26890</v>
      </c>
      <c r="D25" s="1019">
        <v>26693</v>
      </c>
      <c r="E25" s="1019">
        <v>197</v>
      </c>
      <c r="F25" s="1020">
        <v>0.99267385645221273</v>
      </c>
      <c r="G25" s="1020">
        <v>7.3261435477872819E-3</v>
      </c>
      <c r="I25" s="101">
        <v>3</v>
      </c>
      <c r="J25" s="101">
        <v>13</v>
      </c>
      <c r="K25" s="101">
        <v>19</v>
      </c>
      <c r="L25" s="101" t="s">
        <v>46</v>
      </c>
      <c r="M25" s="1019">
        <v>4061</v>
      </c>
      <c r="N25" s="1019">
        <v>335</v>
      </c>
      <c r="O25" s="1020">
        <v>0.92379435850773428</v>
      </c>
      <c r="P25" s="1020">
        <v>7.6205641492265691E-2</v>
      </c>
      <c r="Q25" s="1020">
        <v>0.9405997211285283</v>
      </c>
    </row>
    <row r="26" spans="2:17" s="101" customFormat="1" x14ac:dyDescent="0.35">
      <c r="B26" s="101" t="s">
        <v>42</v>
      </c>
      <c r="C26" s="1019">
        <v>75546</v>
      </c>
      <c r="D26" s="1019">
        <v>71376</v>
      </c>
      <c r="E26" s="1019">
        <v>4170</v>
      </c>
      <c r="F26" s="1020">
        <v>0.94480184258597411</v>
      </c>
      <c r="G26" s="1020">
        <v>5.5198157414025895E-2</v>
      </c>
      <c r="I26" s="101">
        <v>11</v>
      </c>
      <c r="J26" s="101">
        <v>14</v>
      </c>
      <c r="K26" s="101">
        <v>4</v>
      </c>
      <c r="L26" s="101" t="s">
        <v>38</v>
      </c>
      <c r="M26" s="1019">
        <v>10489</v>
      </c>
      <c r="N26" s="1019">
        <v>958</v>
      </c>
      <c r="O26" s="1020">
        <v>0.91630995020529393</v>
      </c>
      <c r="P26" s="1020">
        <v>8.369004979470604E-2</v>
      </c>
      <c r="Q26" s="1020">
        <v>0.9405997211285283</v>
      </c>
    </row>
    <row r="27" spans="2:17" s="101" customFormat="1" x14ac:dyDescent="0.35">
      <c r="B27" s="101" t="s">
        <v>47</v>
      </c>
      <c r="C27" s="1019">
        <v>882</v>
      </c>
      <c r="D27" s="1019">
        <v>795</v>
      </c>
      <c r="E27" s="1019">
        <v>87</v>
      </c>
      <c r="F27" s="1020">
        <v>0.90136054421768708</v>
      </c>
      <c r="G27" s="1020">
        <v>9.8639455782312924E-2</v>
      </c>
      <c r="I27" s="101">
        <v>16</v>
      </c>
      <c r="J27" s="101">
        <v>15</v>
      </c>
      <c r="K27" s="101">
        <v>12</v>
      </c>
      <c r="L27" s="101" t="s">
        <v>2</v>
      </c>
      <c r="M27" s="1019">
        <v>12484</v>
      </c>
      <c r="N27" s="1019">
        <v>1223</v>
      </c>
      <c r="O27" s="1020">
        <v>0.91077551615962649</v>
      </c>
      <c r="P27" s="1020">
        <v>8.9224483840373528E-2</v>
      </c>
      <c r="Q27" s="1020">
        <v>0.9405997211285283</v>
      </c>
    </row>
    <row r="28" spans="2:17" s="101" customFormat="1" x14ac:dyDescent="0.35">
      <c r="B28" s="101" t="s">
        <v>43</v>
      </c>
      <c r="C28" s="1019">
        <v>19398</v>
      </c>
      <c r="D28" s="1019">
        <v>17357</v>
      </c>
      <c r="E28" s="1019">
        <v>2041</v>
      </c>
      <c r="F28" s="1020">
        <v>0.8947829673162182</v>
      </c>
      <c r="G28" s="1020">
        <v>0.10521703268378184</v>
      </c>
      <c r="I28" s="101">
        <v>17</v>
      </c>
      <c r="J28" s="101">
        <v>16</v>
      </c>
      <c r="K28" s="101">
        <v>15</v>
      </c>
      <c r="L28" s="101" t="s">
        <v>47</v>
      </c>
      <c r="M28" s="1019">
        <v>795</v>
      </c>
      <c r="N28" s="1019">
        <v>87</v>
      </c>
      <c r="O28" s="1020">
        <v>0.90136054421768708</v>
      </c>
      <c r="P28" s="1020">
        <v>9.8639455782312924E-2</v>
      </c>
      <c r="Q28" s="1020">
        <v>0.9405997211285283</v>
      </c>
    </row>
    <row r="29" spans="2:17" s="101" customFormat="1" x14ac:dyDescent="0.35">
      <c r="B29" s="101" t="s">
        <v>44</v>
      </c>
      <c r="C29" s="1019">
        <v>6331</v>
      </c>
      <c r="D29" s="1019">
        <v>6257</v>
      </c>
      <c r="E29" s="1019">
        <v>74</v>
      </c>
      <c r="F29" s="1020">
        <v>0.98831148317801298</v>
      </c>
      <c r="G29" s="1020">
        <v>1.1688516821987047E-2</v>
      </c>
      <c r="I29" s="101">
        <v>4</v>
      </c>
      <c r="J29" s="101">
        <v>17</v>
      </c>
      <c r="K29" s="101">
        <v>16</v>
      </c>
      <c r="L29" s="101" t="s">
        <v>43</v>
      </c>
      <c r="M29" s="1019">
        <v>17357</v>
      </c>
      <c r="N29" s="1019">
        <v>2041</v>
      </c>
      <c r="O29" s="1020">
        <v>0.8947829673162182</v>
      </c>
      <c r="P29" s="1020">
        <v>0.10521703268378184</v>
      </c>
      <c r="Q29" s="1020">
        <v>0.9405997211285283</v>
      </c>
    </row>
    <row r="30" spans="2:17" s="101" customFormat="1" x14ac:dyDescent="0.35">
      <c r="B30" s="101" t="s">
        <v>45</v>
      </c>
      <c r="C30" s="1019">
        <v>27074</v>
      </c>
      <c r="D30" s="1019">
        <v>23699</v>
      </c>
      <c r="E30" s="1019">
        <v>3375</v>
      </c>
      <c r="F30" s="1020">
        <v>0.87534165620152171</v>
      </c>
      <c r="G30" s="1020">
        <v>0.12465834379847825</v>
      </c>
      <c r="I30" s="101">
        <v>19</v>
      </c>
      <c r="J30" s="101">
        <v>18</v>
      </c>
      <c r="K30" s="101">
        <v>9</v>
      </c>
      <c r="L30" s="101" t="s">
        <v>41</v>
      </c>
      <c r="M30" s="1019">
        <v>90389</v>
      </c>
      <c r="N30" s="1019">
        <v>10861</v>
      </c>
      <c r="O30" s="1020">
        <v>0.89273086419753089</v>
      </c>
      <c r="P30" s="1020">
        <v>0.10726913580246913</v>
      </c>
      <c r="Q30" s="1020">
        <v>0.9405997211285283</v>
      </c>
    </row>
    <row r="31" spans="2:17" s="101" customFormat="1" x14ac:dyDescent="0.35">
      <c r="B31" s="101" t="s">
        <v>46</v>
      </c>
      <c r="C31" s="1019">
        <v>4396</v>
      </c>
      <c r="D31" s="1019">
        <v>4061</v>
      </c>
      <c r="E31" s="1019">
        <v>335</v>
      </c>
      <c r="F31" s="1020">
        <v>0.92379435850773428</v>
      </c>
      <c r="G31" s="1020">
        <v>7.6205641492265691E-2</v>
      </c>
      <c r="I31" s="101">
        <v>13</v>
      </c>
      <c r="J31" s="101">
        <v>19</v>
      </c>
      <c r="K31" s="101">
        <v>18</v>
      </c>
      <c r="L31" s="101" t="s">
        <v>45</v>
      </c>
      <c r="M31" s="1019">
        <v>23699</v>
      </c>
      <c r="N31" s="1019">
        <v>3375</v>
      </c>
      <c r="O31" s="1020">
        <v>0.87534165620152171</v>
      </c>
      <c r="P31" s="1020">
        <v>0.12465834379847825</v>
      </c>
      <c r="Q31" s="1020">
        <v>0.9405997211285283</v>
      </c>
    </row>
    <row r="32" spans="2:17" s="101" customFormat="1" x14ac:dyDescent="0.35">
      <c r="B32" s="104" t="s">
        <v>108</v>
      </c>
      <c r="C32" s="105">
        <v>610317</v>
      </c>
      <c r="D32" s="105">
        <v>574064</v>
      </c>
      <c r="E32" s="105">
        <v>36253</v>
      </c>
      <c r="F32" s="106">
        <v>0.9405997211285283</v>
      </c>
      <c r="G32" s="106">
        <v>5.9400278871471708E-2</v>
      </c>
      <c r="I32" s="101">
        <v>12</v>
      </c>
      <c r="J32" s="101">
        <v>20</v>
      </c>
      <c r="K32" s="101">
        <v>5</v>
      </c>
      <c r="L32" s="101" t="s">
        <v>6</v>
      </c>
      <c r="M32" s="1019">
        <v>15716</v>
      </c>
      <c r="N32" s="1019">
        <v>2564</v>
      </c>
      <c r="O32" s="1020">
        <v>0.85973741794310721</v>
      </c>
      <c r="P32" s="1020">
        <v>0.14026258205689279</v>
      </c>
      <c r="Q32" s="1020">
        <v>0.9405997211285283</v>
      </c>
    </row>
    <row r="33" spans="13:16" s="113" customFormat="1" x14ac:dyDescent="0.35">
      <c r="M33" s="1150"/>
      <c r="N33" s="1150"/>
      <c r="O33" s="1151"/>
      <c r="P33" s="1151"/>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5" orientation="landscape" horizontalDpi="300" verticalDpi="300"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499" t="s">
        <v>465</v>
      </c>
      <c r="C6" s="1499"/>
      <c r="D6" s="1499"/>
      <c r="E6" s="1499"/>
      <c r="F6" s="1499"/>
      <c r="G6" s="1499"/>
      <c r="H6" s="1499"/>
      <c r="I6" s="1499"/>
      <c r="J6" s="1499"/>
      <c r="K6" s="1499"/>
      <c r="L6" s="1499"/>
      <c r="M6" s="1499"/>
      <c r="N6" s="1499"/>
      <c r="O6" s="1016"/>
    </row>
    <row r="7" spans="1:17" s="621" customFormat="1" ht="24.75" customHeight="1" x14ac:dyDescent="0.25">
      <c r="A7" s="1015"/>
      <c r="B7" s="1499"/>
      <c r="C7" s="1499"/>
      <c r="D7" s="1499"/>
      <c r="E7" s="1499"/>
      <c r="F7" s="1499"/>
      <c r="G7" s="1499"/>
      <c r="H7" s="1499"/>
      <c r="I7" s="1499"/>
      <c r="J7" s="1499"/>
      <c r="K7" s="1499"/>
      <c r="L7" s="1499"/>
      <c r="M7" s="1499"/>
      <c r="N7" s="1499"/>
      <c r="O7" s="1016"/>
    </row>
    <row r="8" spans="1:17" s="621" customFormat="1" ht="15.75" customHeight="1" x14ac:dyDescent="0.25">
      <c r="A8" s="1015"/>
      <c r="B8" s="1638" t="s">
        <v>491</v>
      </c>
      <c r="C8" s="1638"/>
      <c r="D8" s="1638"/>
      <c r="E8" s="1638"/>
      <c r="F8" s="1638"/>
      <c r="G8" s="1638"/>
      <c r="H8" s="1638"/>
      <c r="I8" s="1638"/>
      <c r="J8" s="1638"/>
      <c r="K8" s="1638"/>
      <c r="L8" s="1638"/>
      <c r="M8" s="1638"/>
      <c r="N8" s="1638"/>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39" t="s">
        <v>48</v>
      </c>
      <c r="D11" s="1639"/>
      <c r="E11" s="1639"/>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96221</v>
      </c>
      <c r="D13" s="1019">
        <v>85751</v>
      </c>
      <c r="E13" s="1019">
        <v>10470</v>
      </c>
      <c r="F13" s="1020">
        <v>0.89118799430477758</v>
      </c>
      <c r="G13" s="1020">
        <v>0.10881200569522245</v>
      </c>
      <c r="I13" s="101">
        <v>10</v>
      </c>
      <c r="J13" s="101">
        <v>1</v>
      </c>
      <c r="K13" s="101">
        <v>8</v>
      </c>
      <c r="L13" s="101" t="s">
        <v>4</v>
      </c>
      <c r="M13" s="1019">
        <v>49321</v>
      </c>
      <c r="N13" s="1019">
        <v>67</v>
      </c>
      <c r="O13" s="1020">
        <v>0.99864339515671818</v>
      </c>
      <c r="P13" s="1020">
        <v>1.3566048432817688E-3</v>
      </c>
      <c r="Q13" s="1020">
        <v>0.88191710136129475</v>
      </c>
    </row>
    <row r="14" spans="1:17" s="101" customFormat="1" x14ac:dyDescent="0.35">
      <c r="B14" s="101" t="s">
        <v>7</v>
      </c>
      <c r="C14" s="1019">
        <v>15692</v>
      </c>
      <c r="D14" s="1019">
        <v>15637</v>
      </c>
      <c r="E14" s="1019">
        <v>55</v>
      </c>
      <c r="F14" s="1020">
        <v>0.99649502931430023</v>
      </c>
      <c r="G14" s="1020">
        <v>3.5049706856997197E-3</v>
      </c>
      <c r="I14" s="101">
        <v>2</v>
      </c>
      <c r="J14" s="101">
        <v>2</v>
      </c>
      <c r="K14" s="101">
        <v>2</v>
      </c>
      <c r="L14" s="101" t="s">
        <v>7</v>
      </c>
      <c r="M14" s="1019">
        <v>15637</v>
      </c>
      <c r="N14" s="1019">
        <v>55</v>
      </c>
      <c r="O14" s="1020">
        <v>0.99649502931430023</v>
      </c>
      <c r="P14" s="1020">
        <v>3.5049706856997197E-3</v>
      </c>
      <c r="Q14" s="1020">
        <v>0.88191710136129475</v>
      </c>
    </row>
    <row r="15" spans="1:17" s="101" customFormat="1" x14ac:dyDescent="0.35">
      <c r="B15" s="101" t="s">
        <v>37</v>
      </c>
      <c r="C15" s="1019">
        <v>14320</v>
      </c>
      <c r="D15" s="1019">
        <v>14012</v>
      </c>
      <c r="E15" s="1019">
        <v>308</v>
      </c>
      <c r="F15" s="1020">
        <v>0.97849162011173185</v>
      </c>
      <c r="G15" s="1020">
        <v>2.1508379888268158E-2</v>
      </c>
      <c r="I15" s="101">
        <v>3</v>
      </c>
      <c r="J15" s="101">
        <v>3</v>
      </c>
      <c r="K15" s="101">
        <v>3</v>
      </c>
      <c r="L15" s="101" t="s">
        <v>37</v>
      </c>
      <c r="M15" s="1019">
        <v>14012</v>
      </c>
      <c r="N15" s="1019">
        <v>308</v>
      </c>
      <c r="O15" s="1020">
        <v>0.97849162011173185</v>
      </c>
      <c r="P15" s="1020">
        <v>2.1508379888268158E-2</v>
      </c>
      <c r="Q15" s="1020">
        <v>0.88191710136129475</v>
      </c>
    </row>
    <row r="16" spans="1:17" s="101" customFormat="1" x14ac:dyDescent="0.35">
      <c r="B16" s="101" t="s">
        <v>38</v>
      </c>
      <c r="C16" s="1019">
        <v>15499</v>
      </c>
      <c r="D16" s="1019">
        <v>13351</v>
      </c>
      <c r="E16" s="1019">
        <v>2148</v>
      </c>
      <c r="F16" s="1020">
        <v>0.86141041357506931</v>
      </c>
      <c r="G16" s="1020">
        <v>0.13858958642493063</v>
      </c>
      <c r="I16" s="101">
        <v>13</v>
      </c>
      <c r="J16" s="101">
        <v>4</v>
      </c>
      <c r="K16" s="101">
        <v>6</v>
      </c>
      <c r="L16" s="101" t="s">
        <v>5</v>
      </c>
      <c r="M16" s="1019">
        <v>5103</v>
      </c>
      <c r="N16" s="1019">
        <v>166</v>
      </c>
      <c r="O16" s="1020">
        <v>0.96849497058265321</v>
      </c>
      <c r="P16" s="1020">
        <v>3.1505029417346744E-2</v>
      </c>
      <c r="Q16" s="1020">
        <v>0.88191710136129475</v>
      </c>
    </row>
    <row r="17" spans="2:17" s="101" customFormat="1" x14ac:dyDescent="0.35">
      <c r="B17" s="101" t="s">
        <v>6</v>
      </c>
      <c r="C17" s="1019">
        <v>16402</v>
      </c>
      <c r="D17" s="1019">
        <v>13621</v>
      </c>
      <c r="E17" s="1019">
        <v>2781</v>
      </c>
      <c r="F17" s="1020">
        <v>0.83044750640165832</v>
      </c>
      <c r="G17" s="1020">
        <v>0.16955249359834165</v>
      </c>
      <c r="I17" s="101">
        <v>16</v>
      </c>
      <c r="J17" s="101">
        <v>5</v>
      </c>
      <c r="K17" s="101">
        <v>17</v>
      </c>
      <c r="L17" s="101" t="s">
        <v>44</v>
      </c>
      <c r="M17" s="1019">
        <v>6644</v>
      </c>
      <c r="N17" s="1019">
        <v>256</v>
      </c>
      <c r="O17" s="1020">
        <v>0.9628985507246377</v>
      </c>
      <c r="P17" s="1020">
        <v>3.7101449275362318E-2</v>
      </c>
      <c r="Q17" s="1020">
        <v>0.88191710136129475</v>
      </c>
    </row>
    <row r="18" spans="2:17" s="101" customFormat="1" x14ac:dyDescent="0.35">
      <c r="B18" s="101" t="s">
        <v>5</v>
      </c>
      <c r="C18" s="1019">
        <v>5269</v>
      </c>
      <c r="D18" s="1019">
        <v>5103</v>
      </c>
      <c r="E18" s="1019">
        <v>166</v>
      </c>
      <c r="F18" s="1020">
        <v>0.96849497058265321</v>
      </c>
      <c r="G18" s="1020">
        <v>3.1505029417346744E-2</v>
      </c>
      <c r="I18" s="101">
        <v>4</v>
      </c>
      <c r="J18" s="101">
        <v>6</v>
      </c>
      <c r="K18" s="101">
        <v>10</v>
      </c>
      <c r="L18" s="101" t="s">
        <v>39</v>
      </c>
      <c r="M18" s="1019">
        <v>621</v>
      </c>
      <c r="N18" s="1019">
        <v>25</v>
      </c>
      <c r="O18" s="1020">
        <v>0.96130030959752322</v>
      </c>
      <c r="P18" s="1020">
        <v>3.8699690402476783E-2</v>
      </c>
      <c r="Q18" s="1020">
        <v>0.88191710136129475</v>
      </c>
    </row>
    <row r="19" spans="2:17" s="101" customFormat="1" x14ac:dyDescent="0.35">
      <c r="B19" s="101" t="s">
        <v>40</v>
      </c>
      <c r="C19" s="1019">
        <v>29715</v>
      </c>
      <c r="D19" s="1019">
        <v>28294</v>
      </c>
      <c r="E19" s="1019">
        <v>1421</v>
      </c>
      <c r="F19" s="1020">
        <v>0.95217903415783278</v>
      </c>
      <c r="G19" s="1020">
        <v>4.7820965842167253E-2</v>
      </c>
      <c r="I19" s="101">
        <v>8</v>
      </c>
      <c r="J19" s="101">
        <v>7</v>
      </c>
      <c r="K19" s="101">
        <v>13</v>
      </c>
      <c r="L19" s="101" t="s">
        <v>35</v>
      </c>
      <c r="M19" s="1019">
        <v>24492</v>
      </c>
      <c r="N19" s="1019">
        <v>991</v>
      </c>
      <c r="O19" s="1020">
        <v>0.96111132912137498</v>
      </c>
      <c r="P19" s="1020">
        <v>3.8888670878624965E-2</v>
      </c>
      <c r="Q19" s="1020">
        <v>0.88191710136129475</v>
      </c>
    </row>
    <row r="20" spans="2:17" s="101" customFormat="1" x14ac:dyDescent="0.35">
      <c r="B20" s="101" t="s">
        <v>4</v>
      </c>
      <c r="C20" s="1019">
        <v>49388</v>
      </c>
      <c r="D20" s="1019">
        <v>49321</v>
      </c>
      <c r="E20" s="1019">
        <v>67</v>
      </c>
      <c r="F20" s="1020">
        <v>0.99864339515671818</v>
      </c>
      <c r="G20" s="1020">
        <v>1.3566048432817688E-3</v>
      </c>
      <c r="I20" s="101">
        <v>1</v>
      </c>
      <c r="J20" s="101">
        <v>8</v>
      </c>
      <c r="K20" s="101">
        <v>7</v>
      </c>
      <c r="L20" s="101" t="s">
        <v>40</v>
      </c>
      <c r="M20" s="1019">
        <v>28294</v>
      </c>
      <c r="N20" s="1019">
        <v>1421</v>
      </c>
      <c r="O20" s="1020">
        <v>0.95217903415783278</v>
      </c>
      <c r="P20" s="1020">
        <v>4.7820965842167253E-2</v>
      </c>
      <c r="Q20" s="1020">
        <v>0.88191710136129475</v>
      </c>
    </row>
    <row r="21" spans="2:17" s="101" customFormat="1" x14ac:dyDescent="0.35">
      <c r="B21" s="101" t="s">
        <v>41</v>
      </c>
      <c r="C21" s="1019">
        <v>115971</v>
      </c>
      <c r="D21" s="1019">
        <v>90982</v>
      </c>
      <c r="E21" s="1019">
        <v>24989</v>
      </c>
      <c r="F21" s="1020">
        <v>0.78452371713618063</v>
      </c>
      <c r="G21" s="1020">
        <v>0.2154762828638194</v>
      </c>
      <c r="I21" s="101">
        <v>19</v>
      </c>
      <c r="J21" s="101">
        <v>9</v>
      </c>
      <c r="K21" s="101">
        <v>11</v>
      </c>
      <c r="L21" s="101" t="s">
        <v>3</v>
      </c>
      <c r="M21" s="1019">
        <v>55658</v>
      </c>
      <c r="N21" s="1019">
        <v>3402</v>
      </c>
      <c r="O21" s="1020">
        <v>0.94239756180155776</v>
      </c>
      <c r="P21" s="1020">
        <v>5.7602438198442261E-2</v>
      </c>
      <c r="Q21" s="1020">
        <v>0.88191710136129475</v>
      </c>
    </row>
    <row r="22" spans="2:17" s="101" customFormat="1" x14ac:dyDescent="0.35">
      <c r="B22" s="101" t="s">
        <v>39</v>
      </c>
      <c r="C22" s="1019">
        <v>646</v>
      </c>
      <c r="D22" s="1019">
        <v>621</v>
      </c>
      <c r="E22" s="1019">
        <v>25</v>
      </c>
      <c r="F22" s="1020">
        <v>0.96130030959752322</v>
      </c>
      <c r="G22" s="1020">
        <v>3.8699690402476783E-2</v>
      </c>
      <c r="I22" s="101">
        <v>6</v>
      </c>
      <c r="J22" s="101">
        <v>10</v>
      </c>
      <c r="K22" s="101">
        <v>1</v>
      </c>
      <c r="L22" s="101" t="s">
        <v>8</v>
      </c>
      <c r="M22" s="1019">
        <v>85751</v>
      </c>
      <c r="N22" s="1019">
        <v>10470</v>
      </c>
      <c r="O22" s="1020">
        <v>0.89118799430477758</v>
      </c>
      <c r="P22" s="1020">
        <v>0.10881200569522245</v>
      </c>
      <c r="Q22" s="1020">
        <v>0.88191710136129475</v>
      </c>
    </row>
    <row r="23" spans="2:17" s="101" customFormat="1" x14ac:dyDescent="0.35">
      <c r="B23" s="101" t="s">
        <v>3</v>
      </c>
      <c r="C23" s="1019">
        <v>59060</v>
      </c>
      <c r="D23" s="1019">
        <v>55658</v>
      </c>
      <c r="E23" s="1019">
        <v>3402</v>
      </c>
      <c r="F23" s="1020">
        <v>0.94239756180155776</v>
      </c>
      <c r="G23" s="1020">
        <v>5.7602438198442261E-2</v>
      </c>
      <c r="I23" s="101">
        <v>9</v>
      </c>
      <c r="J23" s="101">
        <v>11</v>
      </c>
      <c r="K23" s="101">
        <v>14</v>
      </c>
      <c r="L23" s="101" t="s">
        <v>42</v>
      </c>
      <c r="M23" s="1019">
        <v>55083</v>
      </c>
      <c r="N23" s="1019">
        <v>7301</v>
      </c>
      <c r="O23" s="1020">
        <v>0.88296678635547576</v>
      </c>
      <c r="P23" s="1020">
        <v>0.11703321364452424</v>
      </c>
      <c r="Q23" s="1020">
        <v>0.88191710136129475</v>
      </c>
    </row>
    <row r="24" spans="2:17" s="101" customFormat="1" x14ac:dyDescent="0.35">
      <c r="B24" s="101" t="s">
        <v>2</v>
      </c>
      <c r="C24" s="1019">
        <v>14168</v>
      </c>
      <c r="D24" s="1019">
        <v>12137</v>
      </c>
      <c r="E24" s="1019">
        <v>2031</v>
      </c>
      <c r="F24" s="1020">
        <v>0.85664878599661209</v>
      </c>
      <c r="G24" s="1020">
        <v>0.14335121400338791</v>
      </c>
      <c r="I24" s="101">
        <v>14</v>
      </c>
      <c r="J24" s="101">
        <v>12</v>
      </c>
      <c r="K24" s="101">
        <v>20</v>
      </c>
      <c r="L24" s="101" t="s">
        <v>108</v>
      </c>
      <c r="M24" s="1019">
        <v>517180</v>
      </c>
      <c r="N24" s="1019">
        <v>69247</v>
      </c>
      <c r="O24" s="1020">
        <v>0.88191710136129475</v>
      </c>
      <c r="P24" s="1020">
        <v>0.11808289863870525</v>
      </c>
      <c r="Q24" s="1020">
        <v>0.88191710136129475</v>
      </c>
    </row>
    <row r="25" spans="2:17" s="101" customFormat="1" x14ac:dyDescent="0.35">
      <c r="B25" s="101" t="s">
        <v>35</v>
      </c>
      <c r="C25" s="1019">
        <v>25483</v>
      </c>
      <c r="D25" s="1019">
        <v>24492</v>
      </c>
      <c r="E25" s="1019">
        <v>991</v>
      </c>
      <c r="F25" s="1020">
        <v>0.96111132912137498</v>
      </c>
      <c r="G25" s="1020">
        <v>3.8888670878624965E-2</v>
      </c>
      <c r="I25" s="101">
        <v>7</v>
      </c>
      <c r="J25" s="101">
        <v>13</v>
      </c>
      <c r="K25" s="101">
        <v>4</v>
      </c>
      <c r="L25" s="101" t="s">
        <v>38</v>
      </c>
      <c r="M25" s="1019">
        <v>13351</v>
      </c>
      <c r="N25" s="1019">
        <v>2148</v>
      </c>
      <c r="O25" s="1020">
        <v>0.86141041357506931</v>
      </c>
      <c r="P25" s="1020">
        <v>0.13858958642493063</v>
      </c>
      <c r="Q25" s="1020">
        <v>0.88191710136129475</v>
      </c>
    </row>
    <row r="26" spans="2:17" s="101" customFormat="1" x14ac:dyDescent="0.35">
      <c r="B26" s="101" t="s">
        <v>42</v>
      </c>
      <c r="C26" s="1019">
        <v>62384</v>
      </c>
      <c r="D26" s="1019">
        <v>55083</v>
      </c>
      <c r="E26" s="1019">
        <v>7301</v>
      </c>
      <c r="F26" s="1020">
        <v>0.88296678635547576</v>
      </c>
      <c r="G26" s="1020">
        <v>0.11703321364452424</v>
      </c>
      <c r="I26" s="101">
        <v>11</v>
      </c>
      <c r="J26" s="101">
        <v>14</v>
      </c>
      <c r="K26" s="101">
        <v>12</v>
      </c>
      <c r="L26" s="101" t="s">
        <v>2</v>
      </c>
      <c r="M26" s="1019">
        <v>12137</v>
      </c>
      <c r="N26" s="1019">
        <v>2031</v>
      </c>
      <c r="O26" s="1020">
        <v>0.85664878599661209</v>
      </c>
      <c r="P26" s="1020">
        <v>0.14335121400338791</v>
      </c>
      <c r="Q26" s="1020">
        <v>0.88191710136129475</v>
      </c>
    </row>
    <row r="27" spans="2:17" s="101" customFormat="1" x14ac:dyDescent="0.35">
      <c r="B27" s="101" t="s">
        <v>47</v>
      </c>
      <c r="C27" s="1019">
        <v>613</v>
      </c>
      <c r="D27" s="1019">
        <v>512</v>
      </c>
      <c r="E27" s="1019">
        <v>101</v>
      </c>
      <c r="F27" s="1020">
        <v>0.83523654159869498</v>
      </c>
      <c r="G27" s="1020">
        <v>0.16476345840130505</v>
      </c>
      <c r="I27" s="101">
        <v>15</v>
      </c>
      <c r="J27" s="101">
        <v>15</v>
      </c>
      <c r="K27" s="101">
        <v>15</v>
      </c>
      <c r="L27" s="101" t="s">
        <v>47</v>
      </c>
      <c r="M27" s="1019">
        <v>512</v>
      </c>
      <c r="N27" s="1019">
        <v>101</v>
      </c>
      <c r="O27" s="1020">
        <v>0.83523654159869498</v>
      </c>
      <c r="P27" s="1020">
        <v>0.16476345840130505</v>
      </c>
      <c r="Q27" s="1020">
        <v>0.88191710136129475</v>
      </c>
    </row>
    <row r="28" spans="2:17" s="101" customFormat="1" x14ac:dyDescent="0.35">
      <c r="B28" s="101" t="s">
        <v>43</v>
      </c>
      <c r="C28" s="1019">
        <v>16940</v>
      </c>
      <c r="D28" s="1019">
        <v>13470</v>
      </c>
      <c r="E28" s="1019">
        <v>3470</v>
      </c>
      <c r="F28" s="1020">
        <v>0.79515938606847703</v>
      </c>
      <c r="G28" s="1020">
        <v>0.20484061393152303</v>
      </c>
      <c r="I28" s="101">
        <v>18</v>
      </c>
      <c r="J28" s="101">
        <v>16</v>
      </c>
      <c r="K28" s="101">
        <v>5</v>
      </c>
      <c r="L28" s="101" t="s">
        <v>6</v>
      </c>
      <c r="M28" s="1019">
        <v>13621</v>
      </c>
      <c r="N28" s="1019">
        <v>2781</v>
      </c>
      <c r="O28" s="1020">
        <v>0.83044750640165832</v>
      </c>
      <c r="P28" s="1020">
        <v>0.16955249359834165</v>
      </c>
      <c r="Q28" s="1020">
        <v>0.88191710136129475</v>
      </c>
    </row>
    <row r="29" spans="2:17" s="101" customFormat="1" x14ac:dyDescent="0.35">
      <c r="B29" s="101" t="s">
        <v>44</v>
      </c>
      <c r="C29" s="1019">
        <v>6900</v>
      </c>
      <c r="D29" s="1019">
        <v>6644</v>
      </c>
      <c r="E29" s="1019">
        <v>256</v>
      </c>
      <c r="F29" s="1020">
        <v>0.9628985507246377</v>
      </c>
      <c r="G29" s="1020">
        <v>3.7101449275362318E-2</v>
      </c>
      <c r="I29" s="101">
        <v>5</v>
      </c>
      <c r="J29" s="101">
        <v>17</v>
      </c>
      <c r="K29" s="101">
        <v>19</v>
      </c>
      <c r="L29" s="101" t="s">
        <v>46</v>
      </c>
      <c r="M29" s="1019">
        <v>2926</v>
      </c>
      <c r="N29" s="1019">
        <v>726</v>
      </c>
      <c r="O29" s="1020">
        <v>0.8012048192771084</v>
      </c>
      <c r="P29" s="1020">
        <v>0.19879518072289157</v>
      </c>
      <c r="Q29" s="1020">
        <v>0.88191710136129475</v>
      </c>
    </row>
    <row r="30" spans="2:17" s="101" customFormat="1" x14ac:dyDescent="0.35">
      <c r="B30" s="101" t="s">
        <v>45</v>
      </c>
      <c r="C30" s="1019">
        <v>38104</v>
      </c>
      <c r="D30" s="1019">
        <v>29565</v>
      </c>
      <c r="E30" s="1019">
        <v>8539</v>
      </c>
      <c r="F30" s="1020">
        <v>0.77590279235775772</v>
      </c>
      <c r="G30" s="1020">
        <v>0.22409720764224228</v>
      </c>
      <c r="I30" s="101">
        <v>20</v>
      </c>
      <c r="J30" s="101">
        <v>18</v>
      </c>
      <c r="K30" s="101">
        <v>16</v>
      </c>
      <c r="L30" s="101" t="s">
        <v>43</v>
      </c>
      <c r="M30" s="1019">
        <v>13470</v>
      </c>
      <c r="N30" s="1019">
        <v>3470</v>
      </c>
      <c r="O30" s="1020">
        <v>0.79515938606847703</v>
      </c>
      <c r="P30" s="1020">
        <v>0.20484061393152303</v>
      </c>
      <c r="Q30" s="1020">
        <v>0.88191710136129475</v>
      </c>
    </row>
    <row r="31" spans="2:17" s="101" customFormat="1" x14ac:dyDescent="0.35">
      <c r="B31" s="101" t="s">
        <v>46</v>
      </c>
      <c r="C31" s="1019">
        <v>3652</v>
      </c>
      <c r="D31" s="1019">
        <v>2926</v>
      </c>
      <c r="E31" s="1019">
        <v>726</v>
      </c>
      <c r="F31" s="1020">
        <v>0.8012048192771084</v>
      </c>
      <c r="G31" s="1020">
        <v>0.19879518072289157</v>
      </c>
      <c r="I31" s="101">
        <v>17</v>
      </c>
      <c r="J31" s="101">
        <v>19</v>
      </c>
      <c r="K31" s="101">
        <v>9</v>
      </c>
      <c r="L31" s="101" t="s">
        <v>41</v>
      </c>
      <c r="M31" s="1019">
        <v>90982</v>
      </c>
      <c r="N31" s="1019">
        <v>24989</v>
      </c>
      <c r="O31" s="1020">
        <v>0.78452371713618063</v>
      </c>
      <c r="P31" s="1020">
        <v>0.2154762828638194</v>
      </c>
      <c r="Q31" s="1020">
        <v>0.88191710136129475</v>
      </c>
    </row>
    <row r="32" spans="2:17" s="101" customFormat="1" x14ac:dyDescent="0.35">
      <c r="B32" s="104" t="s">
        <v>108</v>
      </c>
      <c r="C32" s="105">
        <v>586427</v>
      </c>
      <c r="D32" s="105">
        <v>517180</v>
      </c>
      <c r="E32" s="105">
        <v>69247</v>
      </c>
      <c r="F32" s="106">
        <v>0.88191710136129475</v>
      </c>
      <c r="G32" s="106">
        <v>0.11808289863870525</v>
      </c>
      <c r="I32" s="101">
        <v>12</v>
      </c>
      <c r="J32" s="101">
        <v>20</v>
      </c>
      <c r="K32" s="101">
        <v>18</v>
      </c>
      <c r="L32" s="101" t="s">
        <v>45</v>
      </c>
      <c r="M32" s="1019">
        <v>29565</v>
      </c>
      <c r="N32" s="1019">
        <v>8539</v>
      </c>
      <c r="O32" s="1020">
        <v>0.77590279235775772</v>
      </c>
      <c r="P32" s="1020">
        <v>0.22409720764224228</v>
      </c>
      <c r="Q32" s="1020">
        <v>0.88191710136129475</v>
      </c>
    </row>
    <row r="33" spans="13:16" s="113" customFormat="1" x14ac:dyDescent="0.35">
      <c r="M33" s="1150"/>
      <c r="N33" s="1150"/>
      <c r="O33" s="1151"/>
      <c r="P33" s="1151"/>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5" orientation="landscape" horizontalDpi="300" verticalDpi="300"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L44" sqref="L44"/>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694"/>
      <c r="C2" s="1694"/>
      <c r="D2" s="1160"/>
      <c r="E2" s="1161"/>
      <c r="F2" s="1159"/>
      <c r="G2" s="1161"/>
    </row>
    <row r="3" spans="1:19" s="965" customFormat="1" ht="38.25" customHeight="1" x14ac:dyDescent="0.35">
      <c r="B3" s="1159"/>
      <c r="C3" s="1159"/>
      <c r="D3" s="1159"/>
      <c r="E3" s="1161"/>
      <c r="F3" s="1159"/>
      <c r="G3" s="1161"/>
    </row>
    <row r="4" spans="1:19" s="967" customFormat="1" ht="37.5" customHeight="1" x14ac:dyDescent="0.25">
      <c r="B4" s="1715" t="s">
        <v>337</v>
      </c>
      <c r="C4" s="1715"/>
      <c r="D4" s="1715"/>
      <c r="E4" s="1715"/>
      <c r="F4" s="1715"/>
      <c r="G4" s="1715"/>
      <c r="H4" s="1715"/>
      <c r="I4" s="1715"/>
      <c r="J4" s="1715"/>
      <c r="K4" s="1715"/>
      <c r="L4" s="1715"/>
      <c r="M4" s="1715"/>
      <c r="N4" s="1715"/>
      <c r="O4" s="1715"/>
      <c r="P4" s="1715"/>
      <c r="Q4" s="1715"/>
    </row>
    <row r="5" spans="1:19" s="967" customFormat="1" ht="15.5" x14ac:dyDescent="0.25">
      <c r="B5" s="1420" t="str">
        <f>porsaad!$B$6</f>
        <v>Situación a 30 de noviembre de 2024</v>
      </c>
      <c r="C5" s="1420"/>
      <c r="D5" s="1420"/>
      <c r="E5" s="1420"/>
      <c r="F5" s="1420"/>
      <c r="G5" s="1420"/>
      <c r="H5" s="1420"/>
      <c r="I5" s="1420"/>
      <c r="J5" s="1420"/>
      <c r="K5" s="1420"/>
      <c r="L5" s="1420"/>
      <c r="M5" s="1420"/>
      <c r="N5" s="1420"/>
      <c r="O5" s="1420"/>
      <c r="P5" s="1420"/>
      <c r="Q5" s="1420"/>
    </row>
    <row r="6" spans="1:19" s="967" customFormat="1" ht="6" customHeight="1" x14ac:dyDescent="0.25">
      <c r="B6" s="968"/>
      <c r="C6" s="968"/>
      <c r="D6" s="1162"/>
      <c r="E6" s="1162"/>
      <c r="F6" s="1162"/>
      <c r="G6" s="1162"/>
      <c r="H6" s="968"/>
      <c r="I6" s="968"/>
      <c r="J6" s="968"/>
      <c r="K6" s="968"/>
      <c r="L6" s="968"/>
      <c r="M6" s="968"/>
      <c r="N6" s="968"/>
      <c r="O6" s="968"/>
      <c r="P6" s="968"/>
      <c r="Q6" s="968"/>
    </row>
    <row r="7" spans="1:19" s="972" customFormat="1" ht="4.5" customHeight="1" x14ac:dyDescent="0.25">
      <c r="A7" s="1152"/>
      <c r="B7" s="1695" t="s">
        <v>12</v>
      </c>
      <c r="C7" s="1153"/>
      <c r="D7" s="1695" t="s">
        <v>274</v>
      </c>
      <c r="E7" s="1154"/>
      <c r="F7" s="1698" t="s">
        <v>466</v>
      </c>
      <c r="G7" s="1699"/>
      <c r="H7" s="1155"/>
      <c r="I7" s="1698" t="s">
        <v>275</v>
      </c>
      <c r="J7" s="1702"/>
      <c r="K7" s="1163"/>
      <c r="L7" s="1163"/>
      <c r="M7" s="1163"/>
      <c r="N7" s="1163"/>
      <c r="O7" s="1163"/>
      <c r="P7" s="1163"/>
      <c r="Q7" s="1164"/>
    </row>
    <row r="8" spans="1:19" s="972" customFormat="1" ht="15" customHeight="1" x14ac:dyDescent="0.25">
      <c r="A8" s="1152"/>
      <c r="B8" s="1696"/>
      <c r="C8" s="1153"/>
      <c r="D8" s="1696"/>
      <c r="E8" s="1154"/>
      <c r="F8" s="1700"/>
      <c r="G8" s="1701"/>
      <c r="H8" s="1155"/>
      <c r="I8" s="1700"/>
      <c r="J8" s="1703"/>
      <c r="K8" s="1156"/>
      <c r="L8" s="1706" t="s">
        <v>133</v>
      </c>
      <c r="M8" s="1707"/>
      <c r="N8" s="1710" t="s">
        <v>134</v>
      </c>
      <c r="O8" s="1684"/>
      <c r="P8" s="1684"/>
      <c r="Q8" s="1684"/>
    </row>
    <row r="9" spans="1:19" s="972" customFormat="1" ht="44.25" customHeight="1" x14ac:dyDescent="0.25">
      <c r="A9" s="1152"/>
      <c r="B9" s="1696"/>
      <c r="C9" s="1153"/>
      <c r="D9" s="1696"/>
      <c r="E9" s="1154"/>
      <c r="F9" s="1700"/>
      <c r="G9" s="1701"/>
      <c r="H9" s="1155"/>
      <c r="I9" s="1704"/>
      <c r="J9" s="1705"/>
      <c r="K9" s="1156"/>
      <c r="L9" s="1708"/>
      <c r="M9" s="1709"/>
      <c r="N9" s="1711" t="s">
        <v>469</v>
      </c>
      <c r="O9" s="1712"/>
      <c r="P9" s="1713" t="s">
        <v>470</v>
      </c>
      <c r="Q9" s="1714"/>
    </row>
    <row r="10" spans="1:19" s="972" customFormat="1" ht="72.5" x14ac:dyDescent="0.25">
      <c r="A10" s="1152"/>
      <c r="B10" s="1697"/>
      <c r="C10" s="1155"/>
      <c r="D10" s="1197" t="s">
        <v>9</v>
      </c>
      <c r="E10" s="1165"/>
      <c r="F10" s="1198" t="s">
        <v>9</v>
      </c>
      <c r="G10" s="1199" t="s">
        <v>276</v>
      </c>
      <c r="H10" s="1155"/>
      <c r="I10" s="1198" t="s">
        <v>9</v>
      </c>
      <c r="J10" s="1195" t="s">
        <v>276</v>
      </c>
      <c r="K10" s="1166"/>
      <c r="L10" s="1200" t="s">
        <v>9</v>
      </c>
      <c r="M10" s="1196" t="s">
        <v>471</v>
      </c>
      <c r="N10" s="1149" t="s">
        <v>9</v>
      </c>
      <c r="O10" s="1202" t="s">
        <v>471</v>
      </c>
      <c r="P10" s="1201" t="s">
        <v>9</v>
      </c>
      <c r="Q10" s="1148" t="s">
        <v>471</v>
      </c>
    </row>
    <row r="11" spans="1:19" s="961" customFormat="1" ht="9" customHeight="1" x14ac:dyDescent="0.35">
      <c r="A11" s="1157"/>
      <c r="B11" s="1158"/>
      <c r="D11" s="127"/>
      <c r="E11" s="1158"/>
      <c r="F11" s="127"/>
      <c r="G11" s="1158"/>
      <c r="I11" s="1158"/>
      <c r="J11" s="1158"/>
    </row>
    <row r="12" spans="1:19" s="962" customFormat="1" x14ac:dyDescent="0.25">
      <c r="A12" s="1167"/>
      <c r="B12" s="1168" t="s">
        <v>8</v>
      </c>
      <c r="D12" s="1169">
        <f>'41benpresaad'!D10</f>
        <v>291702</v>
      </c>
      <c r="E12" s="1170">
        <v>53364</v>
      </c>
      <c r="F12" s="1171">
        <f>D12-I12</f>
        <v>288258</v>
      </c>
      <c r="G12" s="1172">
        <f>F12*100/D12</f>
        <v>98.819343028158869</v>
      </c>
      <c r="I12" s="1171">
        <f>L12+N12+P12</f>
        <v>3444</v>
      </c>
      <c r="J12" s="1172">
        <f t="shared" ref="J12:J29" si="0">I12*100/D12</f>
        <v>1.1806569718411255</v>
      </c>
      <c r="L12" s="1171">
        <v>0</v>
      </c>
      <c r="M12" s="1173">
        <f>L12/$I12*100</f>
        <v>0</v>
      </c>
      <c r="N12" s="1171">
        <v>2919</v>
      </c>
      <c r="O12" s="1130">
        <f>N12/$I12*100</f>
        <v>84.756097560975604</v>
      </c>
      <c r="P12" s="1171">
        <v>525</v>
      </c>
      <c r="Q12" s="1130">
        <f>P12/$I12*100</f>
        <v>15.24390243902439</v>
      </c>
      <c r="R12" s="1174"/>
      <c r="S12" s="1174"/>
    </row>
    <row r="13" spans="1:19" s="962" customFormat="1" x14ac:dyDescent="0.25">
      <c r="A13" s="1167"/>
      <c r="B13" s="1175" t="s">
        <v>7</v>
      </c>
      <c r="D13" s="1176">
        <f>'41benpresaad'!D11</f>
        <v>44856</v>
      </c>
      <c r="E13" s="1170">
        <v>5161</v>
      </c>
      <c r="F13" s="1177">
        <f t="shared" ref="F13:F29" si="1">D13-I13</f>
        <v>44131</v>
      </c>
      <c r="G13" s="1178">
        <f t="shared" ref="G13:G29" si="2">F13*100/D13</f>
        <v>98.383716782593183</v>
      </c>
      <c r="I13" s="1177">
        <f t="shared" ref="I13:I29" si="3">L13+N13+P13</f>
        <v>725</v>
      </c>
      <c r="J13" s="1178">
        <f t="shared" si="0"/>
        <v>1.6162832174068129</v>
      </c>
      <c r="L13" s="1177">
        <v>0</v>
      </c>
      <c r="M13" s="1179">
        <f>L13/$I13*100</f>
        <v>0</v>
      </c>
      <c r="N13" s="1177">
        <v>469</v>
      </c>
      <c r="O13" s="1131">
        <f>N13/$I13*100</f>
        <v>64.689655172413794</v>
      </c>
      <c r="P13" s="1177">
        <v>256</v>
      </c>
      <c r="Q13" s="1131">
        <f>P13/$I13*100</f>
        <v>35.310344827586206</v>
      </c>
      <c r="R13" s="1174"/>
      <c r="S13" s="1174"/>
    </row>
    <row r="14" spans="1:19" s="962" customFormat="1" x14ac:dyDescent="0.25">
      <c r="A14" s="1167"/>
      <c r="B14" s="1175" t="s">
        <v>37</v>
      </c>
      <c r="D14" s="1176">
        <f>'41benpresaad'!D12</f>
        <v>32810</v>
      </c>
      <c r="E14" s="1170">
        <v>3593</v>
      </c>
      <c r="F14" s="1177">
        <f t="shared" si="1"/>
        <v>31954</v>
      </c>
      <c r="G14" s="1178">
        <f t="shared" si="2"/>
        <v>97.391039317281312</v>
      </c>
      <c r="I14" s="1177">
        <f t="shared" si="3"/>
        <v>856</v>
      </c>
      <c r="J14" s="1178">
        <f t="shared" si="0"/>
        <v>2.6089606827186835</v>
      </c>
      <c r="L14" s="1177">
        <v>3</v>
      </c>
      <c r="M14" s="1179">
        <f>L14/$I14*100</f>
        <v>0.35046728971962615</v>
      </c>
      <c r="N14" s="1177">
        <v>193</v>
      </c>
      <c r="O14" s="1131">
        <f>N14/$I14*100</f>
        <v>22.546728971962619</v>
      </c>
      <c r="P14" s="1177">
        <v>660</v>
      </c>
      <c r="Q14" s="1131">
        <f>P14/$I14*100</f>
        <v>77.10280373831776</v>
      </c>
      <c r="R14" s="1174"/>
      <c r="S14" s="1174"/>
    </row>
    <row r="15" spans="1:19" s="962" customFormat="1" x14ac:dyDescent="0.25">
      <c r="A15" s="1167"/>
      <c r="B15" s="1175" t="s">
        <v>38</v>
      </c>
      <c r="D15" s="1176">
        <f>'41benpresaad'!D13</f>
        <v>31849</v>
      </c>
      <c r="E15" s="1170">
        <v>2742</v>
      </c>
      <c r="F15" s="1177">
        <f t="shared" si="1"/>
        <v>31849</v>
      </c>
      <c r="G15" s="1178">
        <f t="shared" si="2"/>
        <v>100</v>
      </c>
      <c r="I15" s="1177">
        <f t="shared" si="3"/>
        <v>0</v>
      </c>
      <c r="J15" s="1178">
        <f t="shared" si="0"/>
        <v>0</v>
      </c>
      <c r="L15" s="1177">
        <v>0</v>
      </c>
      <c r="M15" s="1179" t="s">
        <v>364</v>
      </c>
      <c r="N15" s="1177">
        <v>0</v>
      </c>
      <c r="O15" s="1131" t="s">
        <v>364</v>
      </c>
      <c r="P15" s="1177">
        <v>0</v>
      </c>
      <c r="Q15" s="1131" t="s">
        <v>364</v>
      </c>
      <c r="R15" s="1174"/>
      <c r="S15" s="1174"/>
    </row>
    <row r="16" spans="1:19" s="962" customFormat="1" x14ac:dyDescent="0.25">
      <c r="A16" s="1167"/>
      <c r="B16" s="1175" t="s">
        <v>6</v>
      </c>
      <c r="D16" s="1176">
        <f>'41benpresaad'!D14</f>
        <v>44273</v>
      </c>
      <c r="E16" s="1170">
        <v>7296</v>
      </c>
      <c r="F16" s="1177">
        <f t="shared" si="1"/>
        <v>36707</v>
      </c>
      <c r="G16" s="1178">
        <f t="shared" si="2"/>
        <v>82.910577552910354</v>
      </c>
      <c r="I16" s="1177">
        <f t="shared" si="3"/>
        <v>7566</v>
      </c>
      <c r="J16" s="1178">
        <f t="shared" si="0"/>
        <v>17.08942244708965</v>
      </c>
      <c r="L16" s="1177">
        <v>2</v>
      </c>
      <c r="M16" s="1179">
        <f>L16/$I16*100</f>
        <v>2.6434047052603753E-2</v>
      </c>
      <c r="N16" s="1177">
        <v>1759</v>
      </c>
      <c r="O16" s="1131">
        <f>N16/$I16*100</f>
        <v>23.248744382765</v>
      </c>
      <c r="P16" s="1177">
        <v>5805</v>
      </c>
      <c r="Q16" s="1131">
        <f>P16/$I16*100</f>
        <v>76.724821570182399</v>
      </c>
      <c r="R16" s="1174"/>
      <c r="S16" s="1174"/>
    </row>
    <row r="17" spans="1:19" s="962" customFormat="1" x14ac:dyDescent="0.25">
      <c r="A17" s="1167"/>
      <c r="B17" s="1175" t="s">
        <v>5</v>
      </c>
      <c r="D17" s="1176">
        <f>'41benpresaad'!D15</f>
        <v>18285</v>
      </c>
      <c r="E17" s="1170">
        <v>3462</v>
      </c>
      <c r="F17" s="1177">
        <f t="shared" si="1"/>
        <v>18284</v>
      </c>
      <c r="G17" s="1178">
        <f t="shared" si="2"/>
        <v>99.994531036368613</v>
      </c>
      <c r="I17" s="1177">
        <f t="shared" si="3"/>
        <v>1</v>
      </c>
      <c r="J17" s="1178">
        <f t="shared" si="0"/>
        <v>5.4689636313918514E-3</v>
      </c>
      <c r="L17" s="1177">
        <v>0</v>
      </c>
      <c r="M17" s="1179" t="s">
        <v>364</v>
      </c>
      <c r="N17" s="1177">
        <v>0</v>
      </c>
      <c r="O17" s="1131" t="s">
        <v>364</v>
      </c>
      <c r="P17" s="1177">
        <v>1</v>
      </c>
      <c r="Q17" s="1131" t="s">
        <v>364</v>
      </c>
      <c r="R17" s="1174"/>
      <c r="S17" s="1174"/>
    </row>
    <row r="18" spans="1:19" s="962" customFormat="1" x14ac:dyDescent="0.25">
      <c r="A18" s="1167"/>
      <c r="B18" s="1175" t="s">
        <v>4</v>
      </c>
      <c r="D18" s="1176">
        <f>'41benpresaad'!D16</f>
        <v>125746</v>
      </c>
      <c r="E18" s="1170">
        <v>14325</v>
      </c>
      <c r="F18" s="1177">
        <f t="shared" si="1"/>
        <v>118113</v>
      </c>
      <c r="G18" s="1178">
        <f t="shared" si="2"/>
        <v>93.929826793695227</v>
      </c>
      <c r="I18" s="1177">
        <f t="shared" si="3"/>
        <v>7633</v>
      </c>
      <c r="J18" s="1178">
        <f>I18*100/D18</f>
        <v>6.0701732063047729</v>
      </c>
      <c r="L18" s="1177">
        <v>6908</v>
      </c>
      <c r="M18" s="1179">
        <f>L18/$I18*100</f>
        <v>90.501768636184991</v>
      </c>
      <c r="N18" s="1177">
        <v>725</v>
      </c>
      <c r="O18" s="1131">
        <f>N18/$I18*100</f>
        <v>9.4982313638150142</v>
      </c>
      <c r="P18" s="1177">
        <v>0</v>
      </c>
      <c r="Q18" s="1131">
        <f>P18/$I18*100</f>
        <v>0</v>
      </c>
      <c r="R18" s="1174"/>
      <c r="S18" s="1174"/>
    </row>
    <row r="19" spans="1:19" s="962" customFormat="1" x14ac:dyDescent="0.25">
      <c r="A19" s="1167"/>
      <c r="B19" s="1175" t="s">
        <v>40</v>
      </c>
      <c r="D19" s="1176">
        <f>'41benpresaad'!D17</f>
        <v>76774</v>
      </c>
      <c r="E19" s="1170">
        <v>9188</v>
      </c>
      <c r="F19" s="1177">
        <f t="shared" si="1"/>
        <v>74831</v>
      </c>
      <c r="G19" s="1178">
        <f t="shared" si="2"/>
        <v>97.469195300492359</v>
      </c>
      <c r="I19" s="1177">
        <f t="shared" si="3"/>
        <v>1943</v>
      </c>
      <c r="J19" s="1178">
        <f t="shared" si="0"/>
        <v>2.5308046995076459</v>
      </c>
      <c r="L19" s="1177">
        <v>3</v>
      </c>
      <c r="M19" s="1179">
        <f>L19/$I19*100</f>
        <v>0.15440041173443131</v>
      </c>
      <c r="N19" s="1177">
        <v>777</v>
      </c>
      <c r="O19" s="1131">
        <f>N19/$I19*100</f>
        <v>39.989706639217701</v>
      </c>
      <c r="P19" s="1177">
        <v>1163</v>
      </c>
      <c r="Q19" s="1131">
        <f>P19/$I19*100</f>
        <v>59.855892949047863</v>
      </c>
      <c r="R19" s="1174"/>
      <c r="S19" s="1174"/>
    </row>
    <row r="20" spans="1:19" s="962" customFormat="1" x14ac:dyDescent="0.25">
      <c r="A20" s="1167"/>
      <c r="B20" s="1175" t="s">
        <v>41</v>
      </c>
      <c r="D20" s="1176">
        <f>'41benpresaad'!D18</f>
        <v>227099</v>
      </c>
      <c r="E20" s="1170">
        <v>34612</v>
      </c>
      <c r="F20" s="1177">
        <f t="shared" si="1"/>
        <v>227099</v>
      </c>
      <c r="G20" s="1178">
        <f t="shared" si="2"/>
        <v>100</v>
      </c>
      <c r="I20" s="1177">
        <f t="shared" si="3"/>
        <v>0</v>
      </c>
      <c r="J20" s="1178">
        <f t="shared" si="0"/>
        <v>0</v>
      </c>
      <c r="L20" s="1177">
        <v>0</v>
      </c>
      <c r="M20" s="1179" t="s">
        <v>364</v>
      </c>
      <c r="N20" s="1177">
        <v>0</v>
      </c>
      <c r="O20" s="1131" t="s">
        <v>364</v>
      </c>
      <c r="P20" s="1177">
        <v>0</v>
      </c>
      <c r="Q20" s="1131" t="s">
        <v>364</v>
      </c>
      <c r="R20" s="1174"/>
      <c r="S20" s="1174"/>
    </row>
    <row r="21" spans="1:19" s="962" customFormat="1" x14ac:dyDescent="0.25">
      <c r="A21" s="1167"/>
      <c r="B21" s="1175" t="s">
        <v>3</v>
      </c>
      <c r="D21" s="1176">
        <f>'41benpresaad'!D19</f>
        <v>163267</v>
      </c>
      <c r="E21" s="1170">
        <v>13397</v>
      </c>
      <c r="F21" s="1177">
        <f t="shared" si="1"/>
        <v>161299</v>
      </c>
      <c r="G21" s="1178">
        <f t="shared" si="2"/>
        <v>98.794612505895245</v>
      </c>
      <c r="I21" s="1177">
        <f t="shared" si="3"/>
        <v>1968</v>
      </c>
      <c r="J21" s="1178">
        <f t="shared" si="0"/>
        <v>1.2053874941047487</v>
      </c>
      <c r="L21" s="1177">
        <v>40</v>
      </c>
      <c r="M21" s="1179">
        <f>L21/$I21*100</f>
        <v>2.0325203252032518</v>
      </c>
      <c r="N21" s="1177">
        <v>1133</v>
      </c>
      <c r="O21" s="1131">
        <f>N21/$I21*100</f>
        <v>57.571138211382113</v>
      </c>
      <c r="P21" s="1177">
        <v>795</v>
      </c>
      <c r="Q21" s="1131">
        <f>P21/$I21*100</f>
        <v>40.396341463414636</v>
      </c>
      <c r="R21" s="1174"/>
      <c r="S21" s="1174"/>
    </row>
    <row r="22" spans="1:19" s="962" customFormat="1" x14ac:dyDescent="0.25">
      <c r="A22" s="1167"/>
      <c r="B22" s="1175" t="s">
        <v>2</v>
      </c>
      <c r="D22" s="1176">
        <f>'41benpresaad'!D20</f>
        <v>37195</v>
      </c>
      <c r="E22" s="1170">
        <v>6540</v>
      </c>
      <c r="F22" s="1177">
        <f t="shared" si="1"/>
        <v>36952</v>
      </c>
      <c r="G22" s="1178">
        <f t="shared" si="2"/>
        <v>99.346686382578298</v>
      </c>
      <c r="I22" s="1177">
        <f t="shared" si="3"/>
        <v>243</v>
      </c>
      <c r="J22" s="1178">
        <f t="shared" si="0"/>
        <v>0.65331361742169647</v>
      </c>
      <c r="L22" s="1177">
        <v>0</v>
      </c>
      <c r="M22" s="1179">
        <f>L22/$I22*100</f>
        <v>0</v>
      </c>
      <c r="N22" s="1177">
        <v>68</v>
      </c>
      <c r="O22" s="1131">
        <f>N22/$I22*100</f>
        <v>27.983539094650205</v>
      </c>
      <c r="P22" s="1177">
        <v>175</v>
      </c>
      <c r="Q22" s="1131">
        <f>P22/$I22*100</f>
        <v>72.016460905349803</v>
      </c>
      <c r="R22" s="1174"/>
      <c r="S22" s="1174"/>
    </row>
    <row r="23" spans="1:19" s="962" customFormat="1" x14ac:dyDescent="0.25">
      <c r="A23" s="1167"/>
      <c r="B23" s="1175" t="s">
        <v>35</v>
      </c>
      <c r="D23" s="1176">
        <f>'41benpresaad'!D21</f>
        <v>77075</v>
      </c>
      <c r="E23" s="1170">
        <v>13798</v>
      </c>
      <c r="F23" s="1177">
        <f t="shared" si="1"/>
        <v>75633</v>
      </c>
      <c r="G23" s="1178">
        <f t="shared" si="2"/>
        <v>98.129095037301326</v>
      </c>
      <c r="I23" s="1177">
        <f t="shared" si="3"/>
        <v>1442</v>
      </c>
      <c r="J23" s="1178">
        <f t="shared" si="0"/>
        <v>1.87090496269867</v>
      </c>
      <c r="L23" s="1177">
        <v>29</v>
      </c>
      <c r="M23" s="1179">
        <f>L23/$I23*100</f>
        <v>2.0110957004160888</v>
      </c>
      <c r="N23" s="1177">
        <v>32</v>
      </c>
      <c r="O23" s="1131">
        <f>N23/$I23*100</f>
        <v>2.219140083217753</v>
      </c>
      <c r="P23" s="1177">
        <v>1381</v>
      </c>
      <c r="Q23" s="1131">
        <f>P23/$I23*100</f>
        <v>95.769764216366156</v>
      </c>
      <c r="R23" s="1174"/>
      <c r="S23" s="1174"/>
    </row>
    <row r="24" spans="1:19" s="962" customFormat="1" x14ac:dyDescent="0.25">
      <c r="A24" s="1167"/>
      <c r="B24" s="1175" t="s">
        <v>42</v>
      </c>
      <c r="D24" s="1176">
        <f>'41benpresaad'!D22</f>
        <v>189638</v>
      </c>
      <c r="E24" s="1170">
        <v>24812</v>
      </c>
      <c r="F24" s="1177">
        <f t="shared" si="1"/>
        <v>189638</v>
      </c>
      <c r="G24" s="1178">
        <f t="shared" si="2"/>
        <v>100</v>
      </c>
      <c r="I24" s="1177">
        <f t="shared" si="3"/>
        <v>0</v>
      </c>
      <c r="J24" s="1178">
        <f t="shared" si="0"/>
        <v>0</v>
      </c>
      <c r="L24" s="1177">
        <v>0</v>
      </c>
      <c r="M24" s="1179" t="s">
        <v>364</v>
      </c>
      <c r="N24" s="1177">
        <v>0</v>
      </c>
      <c r="O24" s="1131" t="s">
        <v>364</v>
      </c>
      <c r="P24" s="1177">
        <v>0</v>
      </c>
      <c r="Q24" s="1131" t="s">
        <v>364</v>
      </c>
      <c r="R24" s="1174"/>
      <c r="S24" s="1174"/>
    </row>
    <row r="25" spans="1:19" s="962" customFormat="1" x14ac:dyDescent="0.25">
      <c r="A25" s="1167"/>
      <c r="B25" s="1175" t="s">
        <v>43</v>
      </c>
      <c r="D25" s="1176">
        <f>'41benpresaad'!D23</f>
        <v>44420</v>
      </c>
      <c r="E25" s="1170">
        <v>10064</v>
      </c>
      <c r="F25" s="1177">
        <f t="shared" si="1"/>
        <v>44332</v>
      </c>
      <c r="G25" s="1178">
        <f t="shared" si="2"/>
        <v>99.801891040072036</v>
      </c>
      <c r="I25" s="1177">
        <f t="shared" si="3"/>
        <v>88</v>
      </c>
      <c r="J25" s="1178">
        <f t="shared" si="0"/>
        <v>0.19810895992796038</v>
      </c>
      <c r="L25" s="1177">
        <v>0</v>
      </c>
      <c r="M25" s="1179">
        <f>L25/$I25*100</f>
        <v>0</v>
      </c>
      <c r="N25" s="1177">
        <v>71</v>
      </c>
      <c r="O25" s="1131">
        <f>N25/$I25*100</f>
        <v>80.681818181818173</v>
      </c>
      <c r="P25" s="1177">
        <v>17</v>
      </c>
      <c r="Q25" s="1131">
        <f>P25/$I25*100</f>
        <v>19.318181818181817</v>
      </c>
      <c r="R25" s="1174"/>
      <c r="S25" s="1174"/>
    </row>
    <row r="26" spans="1:19" s="962" customFormat="1" x14ac:dyDescent="0.25">
      <c r="B26" s="1175" t="s">
        <v>44</v>
      </c>
      <c r="D26" s="1176">
        <f>'41benpresaad'!D24</f>
        <v>16137</v>
      </c>
      <c r="E26" s="1170">
        <v>1275</v>
      </c>
      <c r="F26" s="1180">
        <f t="shared" si="1"/>
        <v>16137</v>
      </c>
      <c r="G26" s="1178">
        <f t="shared" si="2"/>
        <v>100</v>
      </c>
      <c r="I26" s="1180">
        <f t="shared" si="3"/>
        <v>0</v>
      </c>
      <c r="J26" s="1178">
        <f t="shared" si="0"/>
        <v>0</v>
      </c>
      <c r="L26" s="1180">
        <v>0</v>
      </c>
      <c r="M26" s="1179" t="s">
        <v>364</v>
      </c>
      <c r="N26" s="1180">
        <v>0</v>
      </c>
      <c r="O26" s="1131" t="s">
        <v>364</v>
      </c>
      <c r="P26" s="1180">
        <v>0</v>
      </c>
      <c r="Q26" s="1131" t="s">
        <v>364</v>
      </c>
      <c r="R26" s="1174"/>
      <c r="S26" s="1174"/>
    </row>
    <row r="27" spans="1:19" s="962" customFormat="1" x14ac:dyDescent="0.25">
      <c r="B27" s="1175" t="s">
        <v>45</v>
      </c>
      <c r="D27" s="1181">
        <f>'41benpresaad'!D25</f>
        <v>70589</v>
      </c>
      <c r="E27" s="1170">
        <v>8030</v>
      </c>
      <c r="F27" s="1180">
        <f t="shared" si="1"/>
        <v>70589</v>
      </c>
      <c r="G27" s="1178">
        <f t="shared" si="2"/>
        <v>100</v>
      </c>
      <c r="I27" s="1180">
        <f t="shared" si="3"/>
        <v>0</v>
      </c>
      <c r="J27" s="1178">
        <f t="shared" si="0"/>
        <v>0</v>
      </c>
      <c r="L27" s="1180">
        <v>0</v>
      </c>
      <c r="M27" s="1179" t="s">
        <v>364</v>
      </c>
      <c r="N27" s="1180">
        <v>0</v>
      </c>
      <c r="O27" s="1131" t="s">
        <v>364</v>
      </c>
      <c r="P27" s="1180">
        <v>0</v>
      </c>
      <c r="Q27" s="1131" t="s">
        <v>364</v>
      </c>
      <c r="R27" s="1174"/>
      <c r="S27" s="1174"/>
    </row>
    <row r="28" spans="1:19" s="962" customFormat="1" x14ac:dyDescent="0.25">
      <c r="B28" s="1175" t="s">
        <v>46</v>
      </c>
      <c r="D28" s="1181">
        <f>'41benpresaad'!D26</f>
        <v>9320</v>
      </c>
      <c r="E28" s="1182">
        <v>1753</v>
      </c>
      <c r="F28" s="1180">
        <f t="shared" si="1"/>
        <v>9320</v>
      </c>
      <c r="G28" s="1183">
        <f t="shared" si="2"/>
        <v>100</v>
      </c>
      <c r="I28" s="1180">
        <f t="shared" si="3"/>
        <v>0</v>
      </c>
      <c r="J28" s="1183">
        <f t="shared" si="0"/>
        <v>0</v>
      </c>
      <c r="L28" s="1180">
        <v>0</v>
      </c>
      <c r="M28" s="1179" t="s">
        <v>364</v>
      </c>
      <c r="N28" s="1180">
        <v>0</v>
      </c>
      <c r="O28" s="1179" t="s">
        <v>364</v>
      </c>
      <c r="P28" s="1180">
        <v>0</v>
      </c>
      <c r="Q28" s="1179" t="s">
        <v>364</v>
      </c>
      <c r="R28" s="1174"/>
      <c r="S28" s="1174"/>
    </row>
    <row r="29" spans="1:19" s="962" customFormat="1" x14ac:dyDescent="0.25">
      <c r="B29" s="1184" t="s">
        <v>1</v>
      </c>
      <c r="D29" s="1185">
        <f>'41benpresaad'!D27</f>
        <v>3690</v>
      </c>
      <c r="E29" s="1182">
        <v>384</v>
      </c>
      <c r="F29" s="1186">
        <f t="shared" si="1"/>
        <v>3607</v>
      </c>
      <c r="G29" s="1187">
        <f t="shared" si="2"/>
        <v>97.750677506775062</v>
      </c>
      <c r="I29" s="1186">
        <f t="shared" si="3"/>
        <v>83</v>
      </c>
      <c r="J29" s="1187">
        <f t="shared" si="0"/>
        <v>2.2493224932249323</v>
      </c>
      <c r="L29" s="1186">
        <v>0</v>
      </c>
      <c r="M29" s="1188">
        <f>L29/$I29*100</f>
        <v>0</v>
      </c>
      <c r="N29" s="1186">
        <v>20</v>
      </c>
      <c r="O29" s="1133">
        <f>N29/$I29*100</f>
        <v>24.096385542168676</v>
      </c>
      <c r="P29" s="1186">
        <v>63</v>
      </c>
      <c r="Q29" s="1133">
        <f>P29/$I29*100</f>
        <v>75.903614457831324</v>
      </c>
      <c r="R29" s="1174"/>
      <c r="S29" s="1174"/>
    </row>
    <row r="30" spans="1:19" s="961" customFormat="1" ht="7.5" customHeight="1" x14ac:dyDescent="0.35">
      <c r="A30" s="1157"/>
      <c r="B30" s="1158"/>
      <c r="D30" s="1189"/>
      <c r="E30" s="1190"/>
      <c r="F30" s="1189"/>
      <c r="G30" s="1191"/>
      <c r="I30" s="1192"/>
      <c r="J30" s="1191"/>
      <c r="L30" s="1192"/>
      <c r="M30" s="1191"/>
      <c r="N30" s="1192"/>
      <c r="O30" s="1191"/>
      <c r="P30" s="1192"/>
      <c r="Q30" s="1191"/>
    </row>
    <row r="31" spans="1:19" s="1316" customFormat="1" x14ac:dyDescent="0.25">
      <c r="B31" s="1317" t="s">
        <v>0</v>
      </c>
      <c r="D31" s="1318">
        <f>SUM(D12:D29)</f>
        <v>1504725</v>
      </c>
      <c r="E31" s="1319"/>
      <c r="F31" s="1320">
        <f>SUM(F12:F29)</f>
        <v>1478733</v>
      </c>
      <c r="G31" s="1321">
        <f>F31*100/D31</f>
        <v>98.272641180282108</v>
      </c>
      <c r="I31" s="1322">
        <f>SUM(I12:I29)</f>
        <v>25992</v>
      </c>
      <c r="J31" s="1321">
        <f>I31*100/D31</f>
        <v>1.7273588197178886</v>
      </c>
      <c r="L31" s="1322">
        <f>SUM(L12:L29)</f>
        <v>6985</v>
      </c>
      <c r="M31" s="1321">
        <f>L31/$I31*100</f>
        <v>26.873653431825179</v>
      </c>
      <c r="N31" s="1322">
        <f>SUM(N12:N29)</f>
        <v>8166</v>
      </c>
      <c r="O31" s="1321">
        <f>N31/$I31*100</f>
        <v>31.41735918744229</v>
      </c>
      <c r="P31" s="1322">
        <f>SUM(P12:P29)</f>
        <v>10841</v>
      </c>
      <c r="Q31" s="1321">
        <f>P31/$I31*100</f>
        <v>41.70898738073253</v>
      </c>
    </row>
    <row r="32" spans="1:19" s="961" customFormat="1" x14ac:dyDescent="0.35">
      <c r="B32" s="1193" t="s">
        <v>39</v>
      </c>
      <c r="C32" s="1194"/>
    </row>
    <row r="33" spans="2:16" ht="33" customHeight="1" x14ac:dyDescent="0.35">
      <c r="B33" s="1693" t="s">
        <v>277</v>
      </c>
      <c r="C33" s="1693"/>
      <c r="D33" s="1693"/>
      <c r="E33" s="1693"/>
      <c r="F33" s="1693"/>
      <c r="G33" s="1693"/>
      <c r="H33" s="1693"/>
      <c r="I33" s="1693"/>
      <c r="J33" s="1693"/>
      <c r="K33" s="1693"/>
      <c r="L33" s="1693"/>
      <c r="M33" s="1693"/>
      <c r="N33" s="1693"/>
      <c r="O33" s="1693"/>
      <c r="P33" s="1693"/>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2024-12-04T11:47:51Z</cp:lastPrinted>
  <dcterms:created xsi:type="dcterms:W3CDTF">2023-11-02T11:23:22Z</dcterms:created>
  <dcterms:modified xsi:type="dcterms:W3CDTF">2025-01-10T09:06:53Z</dcterms:modified>
</cp:coreProperties>
</file>